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defaultThemeVersion="166925"/>
  <mc:AlternateContent xmlns:mc="http://schemas.openxmlformats.org/markup-compatibility/2006">
    <mc:Choice Requires="x15">
      <x15ac:absPath xmlns:x15ac="http://schemas.microsoft.com/office/spreadsheetml/2010/11/ac" url="C:\Users\e082908\Desktop\2025 Drupal site documents\Grantee Reporting Forms\Adult SA\"/>
    </mc:Choice>
  </mc:AlternateContent>
  <xr:revisionPtr revIDLastSave="0" documentId="13_ncr:1_{DC1D59F4-6723-4F5E-A899-2E5995B0E088}" xr6:coauthVersionLast="47" xr6:coauthVersionMax="47" xr10:uidLastSave="{00000000-0000-0000-0000-000000000000}"/>
  <bookViews>
    <workbookView xWindow="-120" yWindow="-120" windowWidth="24240" windowHeight="13020" xr2:uid="{00000000-000D-0000-FFFF-FFFF00000000}"/>
  </bookViews>
  <sheets>
    <sheet name="INSTRUCTIONS" sheetId="4" r:id="rId1"/>
    <sheet name="BASE GRANTEE INFO &amp; UPDATES" sheetId="1" r:id="rId2"/>
    <sheet name="CLIENT ACTIVITY" sheetId="10" r:id="rId3"/>
    <sheet name="TRAINING" sheetId="8" r:id="rId4"/>
    <sheet name="ACTIVITIES MEETINGS EVENTS" sheetId="9" r:id="rId5"/>
    <sheet name="CONSUMER FEEDBACK" sheetId="6" r:id="rId6"/>
    <sheet name="SUMMARY" sheetId="5" r:id="rId7"/>
    <sheet name="Pick List "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10"/>
  <c r="AS53" i="5"/>
  <c r="N16" i="5" l="1"/>
  <c r="A2" i="5"/>
  <c r="A2" i="6"/>
  <c r="A2" i="9"/>
  <c r="A2" i="8"/>
  <c r="A2" i="10"/>
  <c r="A1" i="6"/>
  <c r="A1" i="9"/>
  <c r="A1" i="8"/>
  <c r="N4" i="10"/>
  <c r="S156" i="5"/>
  <c r="S157" i="5"/>
  <c r="O148" i="5"/>
  <c r="O151" i="5"/>
  <c r="O150" i="5"/>
  <c r="O149" i="5"/>
  <c r="S139" i="5"/>
  <c r="AG126" i="5"/>
  <c r="AG134" i="5"/>
  <c r="AG133" i="5"/>
  <c r="AG132" i="5"/>
  <c r="AG131" i="5"/>
  <c r="AG130" i="5"/>
  <c r="AG129" i="5"/>
  <c r="AG128" i="5"/>
  <c r="AG127" i="5"/>
  <c r="M111" i="5"/>
  <c r="S91" i="5"/>
  <c r="S85" i="5"/>
  <c r="M77" i="5"/>
  <c r="S93" i="5" l="1"/>
  <c r="S158" i="5"/>
  <c r="O152" i="5"/>
  <c r="S141" i="5"/>
  <c r="AG135" i="5"/>
  <c r="S87" i="5"/>
  <c r="M79" i="5"/>
  <c r="M80" i="5"/>
  <c r="M78" i="5"/>
  <c r="AH119" i="5"/>
  <c r="AH118" i="5"/>
  <c r="AH117" i="5"/>
  <c r="AH116" i="5"/>
  <c r="AH115" i="5"/>
  <c r="AH114" i="5"/>
  <c r="AH113" i="5"/>
  <c r="AH112" i="5"/>
  <c r="AA119" i="5"/>
  <c r="AA118" i="5"/>
  <c r="AA117" i="5"/>
  <c r="AA116" i="5"/>
  <c r="AA115" i="5"/>
  <c r="AA114" i="5"/>
  <c r="AA113" i="5"/>
  <c r="AA112" i="5"/>
  <c r="T119" i="5"/>
  <c r="T118" i="5"/>
  <c r="T117" i="5"/>
  <c r="T116" i="5"/>
  <c r="T115" i="5"/>
  <c r="T114" i="5"/>
  <c r="T113" i="5"/>
  <c r="T112" i="5"/>
  <c r="T111" i="5"/>
  <c r="M119" i="5"/>
  <c r="M118" i="5"/>
  <c r="M117" i="5"/>
  <c r="M116" i="5"/>
  <c r="M115" i="5"/>
  <c r="M114" i="5"/>
  <c r="M113" i="5"/>
  <c r="M112" i="5"/>
  <c r="AH111" i="5"/>
  <c r="AA111" i="5"/>
  <c r="BI513" i="8"/>
  <c r="BI577" i="8" s="1"/>
  <c r="BJ513" i="8"/>
  <c r="BJ577" i="8" s="1"/>
  <c r="BK513" i="8"/>
  <c r="BK577" i="8" s="1"/>
  <c r="BL513" i="8"/>
  <c r="BL577" i="8" s="1"/>
  <c r="BM513" i="8"/>
  <c r="BN513" i="8"/>
  <c r="BN577" i="8" s="1"/>
  <c r="BO513" i="8"/>
  <c r="BO577" i="8" s="1"/>
  <c r="BP513" i="8"/>
  <c r="BP577" i="8" s="1"/>
  <c r="BQ513" i="8"/>
  <c r="BQ577" i="8" s="1"/>
  <c r="BM577" i="8"/>
  <c r="AO114" i="5" l="1"/>
  <c r="AO119" i="5"/>
  <c r="AO113" i="5"/>
  <c r="AO112" i="5"/>
  <c r="AO118" i="5"/>
  <c r="AO117" i="5"/>
  <c r="AO116" i="5"/>
  <c r="AO115" i="5"/>
  <c r="AO111" i="5"/>
  <c r="M81" i="5"/>
  <c r="AO120" i="5" l="1"/>
  <c r="M97" i="5"/>
  <c r="AH105" i="5"/>
  <c r="AH104" i="5"/>
  <c r="AH103" i="5"/>
  <c r="AH102" i="5"/>
  <c r="AH101" i="5"/>
  <c r="AH100" i="5"/>
  <c r="AH99" i="5"/>
  <c r="AH98" i="5"/>
  <c r="AH97" i="5"/>
  <c r="AA105" i="5"/>
  <c r="AA104" i="5"/>
  <c r="AA103" i="5"/>
  <c r="AA102" i="5"/>
  <c r="AA101" i="5"/>
  <c r="AA100" i="5"/>
  <c r="AA99" i="5"/>
  <c r="AA98" i="5"/>
  <c r="AA97" i="5"/>
  <c r="T105" i="5"/>
  <c r="T104" i="5"/>
  <c r="T103" i="5"/>
  <c r="T102" i="5"/>
  <c r="T101" i="5"/>
  <c r="T100" i="5"/>
  <c r="T99" i="5"/>
  <c r="T98" i="5"/>
  <c r="T97" i="5"/>
  <c r="M105" i="5"/>
  <c r="M104" i="5"/>
  <c r="M103" i="5"/>
  <c r="M102" i="5"/>
  <c r="M101" i="5"/>
  <c r="M100" i="5"/>
  <c r="M99" i="5"/>
  <c r="M98" i="5"/>
  <c r="V43" i="5"/>
  <c r="L66" i="5"/>
  <c r="AO98" i="5" l="1"/>
  <c r="AO105" i="5"/>
  <c r="AO104" i="5"/>
  <c r="AO99" i="5"/>
  <c r="AA107" i="5"/>
  <c r="AO100" i="5"/>
  <c r="AO102" i="5"/>
  <c r="T107" i="5"/>
  <c r="AO101" i="5"/>
  <c r="AH107" i="5"/>
  <c r="AO103" i="5"/>
  <c r="AO97" i="5"/>
  <c r="T120" i="5"/>
  <c r="AA120" i="5"/>
  <c r="AH120" i="5"/>
  <c r="M120" i="5"/>
  <c r="M107" i="5"/>
  <c r="A105" i="5"/>
  <c r="A104" i="5"/>
  <c r="A103" i="5"/>
  <c r="BF10" i="8"/>
  <c r="A102" i="5"/>
  <c r="A101" i="5"/>
  <c r="A100" i="5"/>
  <c r="A99" i="5"/>
  <c r="A98" i="5"/>
  <c r="A97" i="5"/>
  <c r="AZ10" i="8"/>
  <c r="AF8" i="8"/>
  <c r="AF7" i="8"/>
  <c r="BH8" i="5"/>
  <c r="AF8" i="6"/>
  <c r="AF8" i="9"/>
  <c r="AF7" i="9"/>
  <c r="BH7" i="5"/>
  <c r="AF7" i="6"/>
  <c r="AF7" i="10"/>
  <c r="BH6" i="5"/>
  <c r="AF6" i="6"/>
  <c r="AF6" i="9"/>
  <c r="AF6" i="10"/>
  <c r="AF6" i="8"/>
  <c r="BH5" i="5"/>
  <c r="AF5" i="6"/>
  <c r="AF5" i="9"/>
  <c r="AF5" i="10"/>
  <c r="AF5" i="8"/>
  <c r="BH4" i="5"/>
  <c r="AF4" i="6"/>
  <c r="AF4" i="9"/>
  <c r="AF4" i="10"/>
  <c r="AF4" i="8"/>
  <c r="V8" i="6"/>
  <c r="V8" i="9"/>
  <c r="V8" i="8"/>
  <c r="N8" i="6"/>
  <c r="N8" i="9"/>
  <c r="N8" i="8"/>
  <c r="P6" i="5"/>
  <c r="N6" i="6"/>
  <c r="N6" i="9"/>
  <c r="N6" i="10"/>
  <c r="N6" i="8"/>
  <c r="P5" i="5"/>
  <c r="N5" i="6"/>
  <c r="N5" i="9"/>
  <c r="N5" i="10"/>
  <c r="N5" i="8"/>
  <c r="P4" i="5"/>
  <c r="N4" i="6"/>
  <c r="N4" i="9"/>
  <c r="N4" i="8"/>
  <c r="BH10" i="8"/>
  <c r="BG10" i="8"/>
  <c r="BE10" i="8"/>
  <c r="BD10" i="8"/>
  <c r="BC10" i="8"/>
  <c r="BB10" i="8"/>
  <c r="BA10" i="8"/>
  <c r="AO107" i="5" l="1"/>
  <c r="AS55" i="5"/>
  <c r="R59" i="5"/>
  <c r="CI1012" i="10"/>
  <c r="CI1011" i="10"/>
  <c r="CI1010" i="10"/>
  <c r="CI1009" i="10"/>
  <c r="CI1008" i="10"/>
  <c r="CI1007" i="10"/>
  <c r="CI1006" i="10"/>
  <c r="CI1005" i="10"/>
  <c r="CI1004" i="10"/>
  <c r="CI1003" i="10"/>
  <c r="CI1002" i="10"/>
  <c r="CI1001" i="10"/>
  <c r="CI1000" i="10"/>
  <c r="CI999" i="10"/>
  <c r="CI998" i="10"/>
  <c r="CI997" i="10"/>
  <c r="CI996" i="10"/>
  <c r="CI995" i="10"/>
  <c r="CI994" i="10"/>
  <c r="CI993" i="10"/>
  <c r="CI992" i="10"/>
  <c r="CI991" i="10"/>
  <c r="CI990" i="10"/>
  <c r="CI989" i="10"/>
  <c r="CI988" i="10"/>
  <c r="CI987" i="10"/>
  <c r="CI986" i="10"/>
  <c r="CI985" i="10"/>
  <c r="CI984" i="10"/>
  <c r="CI983" i="10"/>
  <c r="CI982" i="10"/>
  <c r="CI981" i="10"/>
  <c r="CI980" i="10"/>
  <c r="CI979" i="10"/>
  <c r="CI978" i="10"/>
  <c r="CI977" i="10"/>
  <c r="CI976" i="10"/>
  <c r="CI975" i="10"/>
  <c r="CI974" i="10"/>
  <c r="CI973" i="10"/>
  <c r="CI972" i="10"/>
  <c r="CI971" i="10"/>
  <c r="CI970" i="10"/>
  <c r="CI969" i="10"/>
  <c r="CI968" i="10"/>
  <c r="CI967" i="10"/>
  <c r="CI966" i="10"/>
  <c r="CI965" i="10"/>
  <c r="CI964" i="10"/>
  <c r="CI963" i="10"/>
  <c r="CI962" i="10"/>
  <c r="CI961" i="10"/>
  <c r="CI960" i="10"/>
  <c r="CI959" i="10"/>
  <c r="CI958" i="10"/>
  <c r="CI957" i="10"/>
  <c r="CI956" i="10"/>
  <c r="CI955" i="10"/>
  <c r="CI954" i="10"/>
  <c r="CI953" i="10"/>
  <c r="CI952" i="10"/>
  <c r="CI951" i="10"/>
  <c r="CI950" i="10"/>
  <c r="CI949" i="10"/>
  <c r="CI948" i="10"/>
  <c r="CI947" i="10"/>
  <c r="CI946" i="10"/>
  <c r="CI945" i="10"/>
  <c r="CI944" i="10"/>
  <c r="CI943" i="10"/>
  <c r="CI942" i="10"/>
  <c r="CI941" i="10"/>
  <c r="CI940" i="10"/>
  <c r="CI939" i="10"/>
  <c r="CI938" i="10"/>
  <c r="CI937" i="10"/>
  <c r="CI936" i="10"/>
  <c r="CI935" i="10"/>
  <c r="CI934" i="10"/>
  <c r="CI933" i="10"/>
  <c r="CI932" i="10"/>
  <c r="CI931" i="10"/>
  <c r="CI930" i="10"/>
  <c r="CI929" i="10"/>
  <c r="CI928" i="10"/>
  <c r="CI927" i="10"/>
  <c r="CI926" i="10"/>
  <c r="CI925" i="10"/>
  <c r="CI924" i="10"/>
  <c r="CI923" i="10"/>
  <c r="CI922" i="10"/>
  <c r="CI921" i="10"/>
  <c r="CI920" i="10"/>
  <c r="CI919" i="10"/>
  <c r="CI918" i="10"/>
  <c r="CI917" i="10"/>
  <c r="CI916" i="10"/>
  <c r="CI915" i="10"/>
  <c r="CI914" i="10"/>
  <c r="CI913" i="10"/>
  <c r="CI912" i="10"/>
  <c r="CI911" i="10"/>
  <c r="CI910" i="10"/>
  <c r="CI909" i="10"/>
  <c r="CI908" i="10"/>
  <c r="CI907" i="10"/>
  <c r="CI906" i="10"/>
  <c r="CI905" i="10"/>
  <c r="CI904" i="10"/>
  <c r="CI903" i="10"/>
  <c r="CI902" i="10"/>
  <c r="CI901" i="10"/>
  <c r="CI900" i="10"/>
  <c r="CI899" i="10"/>
  <c r="CI898" i="10"/>
  <c r="CI897" i="10"/>
  <c r="CI896" i="10"/>
  <c r="CI895" i="10"/>
  <c r="CI894" i="10"/>
  <c r="CI893" i="10"/>
  <c r="CI892" i="10"/>
  <c r="CI891" i="10"/>
  <c r="CI890" i="10"/>
  <c r="CI889" i="10"/>
  <c r="CI888" i="10"/>
  <c r="CI887" i="10"/>
  <c r="CI886" i="10"/>
  <c r="CI885" i="10"/>
  <c r="CI884" i="10"/>
  <c r="CI883" i="10"/>
  <c r="CI882" i="10"/>
  <c r="CI881" i="10"/>
  <c r="CI880" i="10"/>
  <c r="CI879" i="10"/>
  <c r="CI878" i="10"/>
  <c r="CI877" i="10"/>
  <c r="CI876" i="10"/>
  <c r="CI875" i="10"/>
  <c r="CI874" i="10"/>
  <c r="CI873" i="10"/>
  <c r="CI872" i="10"/>
  <c r="CI871" i="10"/>
  <c r="CI870" i="10"/>
  <c r="CI869" i="10"/>
  <c r="CI868" i="10"/>
  <c r="CI867" i="10"/>
  <c r="CI866" i="10"/>
  <c r="CI865" i="10"/>
  <c r="CI864" i="10"/>
  <c r="CI863" i="10"/>
  <c r="CI862" i="10"/>
  <c r="CI861" i="10"/>
  <c r="CI860" i="10"/>
  <c r="CI859" i="10"/>
  <c r="CI858" i="10"/>
  <c r="CI857" i="10"/>
  <c r="CI856" i="10"/>
  <c r="CI855" i="10"/>
  <c r="CI854" i="10"/>
  <c r="CI853" i="10"/>
  <c r="CI852" i="10"/>
  <c r="CI851" i="10"/>
  <c r="CI850" i="10"/>
  <c r="CI849" i="10"/>
  <c r="CI848" i="10"/>
  <c r="CI847" i="10"/>
  <c r="CI846" i="10"/>
  <c r="CI845" i="10"/>
  <c r="CI844" i="10"/>
  <c r="CI843" i="10"/>
  <c r="CI842" i="10"/>
  <c r="CI841" i="10"/>
  <c r="CI840" i="10"/>
  <c r="CI839" i="10"/>
  <c r="CI838" i="10"/>
  <c r="CI837" i="10"/>
  <c r="CI836" i="10"/>
  <c r="CI835" i="10"/>
  <c r="CI834" i="10"/>
  <c r="CI833" i="10"/>
  <c r="CI832" i="10"/>
  <c r="CI831" i="10"/>
  <c r="CI830" i="10"/>
  <c r="CI829" i="10"/>
  <c r="CI828" i="10"/>
  <c r="CI827" i="10"/>
  <c r="CI826" i="10"/>
  <c r="CI825" i="10"/>
  <c r="CI824" i="10"/>
  <c r="CI823" i="10"/>
  <c r="CI822" i="10"/>
  <c r="CI821" i="10"/>
  <c r="CI820" i="10"/>
  <c r="CI819" i="10"/>
  <c r="CI818" i="10"/>
  <c r="CI817" i="10"/>
  <c r="CI816" i="10"/>
  <c r="CI815" i="10"/>
  <c r="CI814" i="10"/>
  <c r="CI813" i="10"/>
  <c r="CI812" i="10"/>
  <c r="CI811" i="10"/>
  <c r="CI810" i="10"/>
  <c r="CI809" i="10"/>
  <c r="CI808" i="10"/>
  <c r="CI807" i="10"/>
  <c r="CI806" i="10"/>
  <c r="CI805" i="10"/>
  <c r="CI804" i="10"/>
  <c r="CI803" i="10"/>
  <c r="CI802" i="10"/>
  <c r="CI801" i="10"/>
  <c r="CI800" i="10"/>
  <c r="CI799" i="10"/>
  <c r="CI798" i="10"/>
  <c r="CI797" i="10"/>
  <c r="CI796" i="10"/>
  <c r="CI795" i="10"/>
  <c r="CI794" i="10"/>
  <c r="CI793" i="10"/>
  <c r="CI792" i="10"/>
  <c r="CI791" i="10"/>
  <c r="CI790" i="10"/>
  <c r="CI789" i="10"/>
  <c r="CI788" i="10"/>
  <c r="CI787" i="10"/>
  <c r="CI786" i="10"/>
  <c r="CI785" i="10"/>
  <c r="CI784" i="10"/>
  <c r="CI783" i="10"/>
  <c r="CI782" i="10"/>
  <c r="CI781" i="10"/>
  <c r="CI780" i="10"/>
  <c r="CI779" i="10"/>
  <c r="CI778" i="10"/>
  <c r="CI777" i="10"/>
  <c r="CI776" i="10"/>
  <c r="CI775" i="10"/>
  <c r="CI774" i="10"/>
  <c r="CI773" i="10"/>
  <c r="CI772" i="10"/>
  <c r="CI771" i="10"/>
  <c r="CI770" i="10"/>
  <c r="CI769" i="10"/>
  <c r="CI768" i="10"/>
  <c r="CI767" i="10"/>
  <c r="CI766" i="10"/>
  <c r="CI765" i="10"/>
  <c r="CI764" i="10"/>
  <c r="CI763" i="10"/>
  <c r="CI762" i="10"/>
  <c r="CI761" i="10"/>
  <c r="CI760" i="10"/>
  <c r="CI759" i="10"/>
  <c r="CI758" i="10"/>
  <c r="CI757" i="10"/>
  <c r="CI756" i="10"/>
  <c r="CI755" i="10"/>
  <c r="CI754" i="10"/>
  <c r="CI753" i="10"/>
  <c r="CI752" i="10"/>
  <c r="CI751" i="10"/>
  <c r="CI750" i="10"/>
  <c r="CI749" i="10"/>
  <c r="CI748" i="10"/>
  <c r="CI747" i="10"/>
  <c r="CI746" i="10"/>
  <c r="CI745" i="10"/>
  <c r="CI744" i="10"/>
  <c r="CI743" i="10"/>
  <c r="CI742" i="10"/>
  <c r="CI741" i="10"/>
  <c r="CI740" i="10"/>
  <c r="CI739" i="10"/>
  <c r="CI738" i="10"/>
  <c r="CI737" i="10"/>
  <c r="CI736" i="10"/>
  <c r="CI735" i="10"/>
  <c r="CI734" i="10"/>
  <c r="CI733" i="10"/>
  <c r="CI732" i="10"/>
  <c r="CI731" i="10"/>
  <c r="CI730" i="10"/>
  <c r="CI729" i="10"/>
  <c r="CI728" i="10"/>
  <c r="CI727" i="10"/>
  <c r="CI726" i="10"/>
  <c r="CI725" i="10"/>
  <c r="CI724" i="10"/>
  <c r="CI723" i="10"/>
  <c r="CI722" i="10"/>
  <c r="CI721" i="10"/>
  <c r="CI720" i="10"/>
  <c r="CI719" i="10"/>
  <c r="CI718" i="10"/>
  <c r="CI717" i="10"/>
  <c r="CI716" i="10"/>
  <c r="CI715" i="10"/>
  <c r="CI714" i="10"/>
  <c r="CI713" i="10"/>
  <c r="CI712" i="10"/>
  <c r="CI711" i="10"/>
  <c r="CI710" i="10"/>
  <c r="CI709" i="10"/>
  <c r="CI708" i="10"/>
  <c r="CI707" i="10"/>
  <c r="CI706" i="10"/>
  <c r="CI705" i="10"/>
  <c r="CI704" i="10"/>
  <c r="CI703" i="10"/>
  <c r="CI702" i="10"/>
  <c r="CI701" i="10"/>
  <c r="CI700" i="10"/>
  <c r="CI699" i="10"/>
  <c r="CI698" i="10"/>
  <c r="CI697" i="10"/>
  <c r="CI696" i="10"/>
  <c r="CI695" i="10"/>
  <c r="CI694" i="10"/>
  <c r="CI693" i="10"/>
  <c r="CI692" i="10"/>
  <c r="CI691" i="10"/>
  <c r="CI690" i="10"/>
  <c r="CI689" i="10"/>
  <c r="CI688" i="10"/>
  <c r="CI687" i="10"/>
  <c r="CI686" i="10"/>
  <c r="CI685" i="10"/>
  <c r="CI684" i="10"/>
  <c r="CI683" i="10"/>
  <c r="CI682" i="10"/>
  <c r="CI681" i="10"/>
  <c r="CI680" i="10"/>
  <c r="CI679" i="10"/>
  <c r="CI678" i="10"/>
  <c r="CI677" i="10"/>
  <c r="CI676" i="10"/>
  <c r="CI675" i="10"/>
  <c r="CI674" i="10"/>
  <c r="CI673" i="10"/>
  <c r="CI672" i="10"/>
  <c r="CI671" i="10"/>
  <c r="CI670" i="10"/>
  <c r="CI669" i="10"/>
  <c r="CI668" i="10"/>
  <c r="CI667" i="10"/>
  <c r="CI666" i="10"/>
  <c r="CI665" i="10"/>
  <c r="CI664" i="10"/>
  <c r="CI663" i="10"/>
  <c r="CI662" i="10"/>
  <c r="CI661" i="10"/>
  <c r="CI660" i="10"/>
  <c r="CI659" i="10"/>
  <c r="CI658" i="10"/>
  <c r="CI657" i="10"/>
  <c r="CI656" i="10"/>
  <c r="CI655" i="10"/>
  <c r="CI654" i="10"/>
  <c r="CI653" i="10"/>
  <c r="CI652" i="10"/>
  <c r="CI651" i="10"/>
  <c r="CI650" i="10"/>
  <c r="CI649" i="10"/>
  <c r="CI648" i="10"/>
  <c r="CI647" i="10"/>
  <c r="CI646" i="10"/>
  <c r="CI645" i="10"/>
  <c r="CI644" i="10"/>
  <c r="CI643" i="10"/>
  <c r="CI642" i="10"/>
  <c r="CI641" i="10"/>
  <c r="CI640" i="10"/>
  <c r="CI639" i="10"/>
  <c r="CI638" i="10"/>
  <c r="CI637" i="10"/>
  <c r="CI636" i="10"/>
  <c r="CI635" i="10"/>
  <c r="CI634" i="10"/>
  <c r="CI633" i="10"/>
  <c r="CI632" i="10"/>
  <c r="CI631" i="10"/>
  <c r="CI630" i="10"/>
  <c r="CI629" i="10"/>
  <c r="CI628" i="10"/>
  <c r="CI627" i="10"/>
  <c r="CI626" i="10"/>
  <c r="CI625" i="10"/>
  <c r="CI624" i="10"/>
  <c r="CI623" i="10"/>
  <c r="CI622" i="10"/>
  <c r="CI621" i="10"/>
  <c r="CI620" i="10"/>
  <c r="CI619" i="10"/>
  <c r="CI618" i="10"/>
  <c r="CI617" i="10"/>
  <c r="CI616" i="10"/>
  <c r="CI615" i="10"/>
  <c r="CI614" i="10"/>
  <c r="CI613" i="10"/>
  <c r="CI612" i="10"/>
  <c r="CI611" i="10"/>
  <c r="CI610" i="10"/>
  <c r="CI609" i="10"/>
  <c r="CI608" i="10"/>
  <c r="CI607" i="10"/>
  <c r="CI606" i="10"/>
  <c r="CI605" i="10"/>
  <c r="CI604" i="10"/>
  <c r="CI603" i="10"/>
  <c r="CI602" i="10"/>
  <c r="CI601" i="10"/>
  <c r="CI600" i="10"/>
  <c r="CI599" i="10"/>
  <c r="CI598" i="10"/>
  <c r="CI597" i="10"/>
  <c r="CI596" i="10"/>
  <c r="CI595" i="10"/>
  <c r="CI594" i="10"/>
  <c r="CI593" i="10"/>
  <c r="CI592" i="10"/>
  <c r="CI591" i="10"/>
  <c r="CI590" i="10"/>
  <c r="CI589" i="10"/>
  <c r="CI588" i="10"/>
  <c r="CI587" i="10"/>
  <c r="CI586" i="10"/>
  <c r="CI585" i="10"/>
  <c r="CI584" i="10"/>
  <c r="CI583" i="10"/>
  <c r="CI582" i="10"/>
  <c r="CI581" i="10"/>
  <c r="CI580" i="10"/>
  <c r="CI579" i="10"/>
  <c r="CI578" i="10"/>
  <c r="CI577" i="10"/>
  <c r="CI576" i="10"/>
  <c r="CI575" i="10"/>
  <c r="CI574" i="10"/>
  <c r="CI573" i="10"/>
  <c r="CI572" i="10"/>
  <c r="CI571" i="10"/>
  <c r="CI570" i="10"/>
  <c r="CI569" i="10"/>
  <c r="CI568" i="10"/>
  <c r="CI567" i="10"/>
  <c r="CI566" i="10"/>
  <c r="CI565" i="10"/>
  <c r="CI564" i="10"/>
  <c r="CI563" i="10"/>
  <c r="CI562" i="10"/>
  <c r="CI561" i="10"/>
  <c r="CI560" i="10"/>
  <c r="CI559" i="10"/>
  <c r="CI558" i="10"/>
  <c r="CI557" i="10"/>
  <c r="CI556" i="10"/>
  <c r="CI555" i="10"/>
  <c r="CI554" i="10"/>
  <c r="CI553" i="10"/>
  <c r="CI552" i="10"/>
  <c r="CI551" i="10"/>
  <c r="CI550" i="10"/>
  <c r="CI549" i="10"/>
  <c r="CI548" i="10"/>
  <c r="CI547" i="10"/>
  <c r="CI546" i="10"/>
  <c r="CI545" i="10"/>
  <c r="CI544" i="10"/>
  <c r="CI543" i="10"/>
  <c r="CI542" i="10"/>
  <c r="CI541" i="10"/>
  <c r="CI540" i="10"/>
  <c r="CI539" i="10"/>
  <c r="CI538" i="10"/>
  <c r="CI537" i="10"/>
  <c r="CI536" i="10"/>
  <c r="CI535" i="10"/>
  <c r="CI534" i="10"/>
  <c r="CI533" i="10"/>
  <c r="CI532" i="10"/>
  <c r="CI531" i="10"/>
  <c r="CI530" i="10"/>
  <c r="CI529" i="10"/>
  <c r="CI528" i="10"/>
  <c r="CI527" i="10"/>
  <c r="CI526" i="10"/>
  <c r="CI525" i="10"/>
  <c r="CI524" i="10"/>
  <c r="CI523" i="10"/>
  <c r="CI522" i="10"/>
  <c r="CI521" i="10"/>
  <c r="CI520" i="10"/>
  <c r="CI519" i="10"/>
  <c r="CI518" i="10"/>
  <c r="CI517" i="10"/>
  <c r="CI516" i="10"/>
  <c r="CI515" i="10"/>
  <c r="CI514" i="10"/>
  <c r="CI513" i="10"/>
  <c r="CI512" i="10"/>
  <c r="CI511" i="10"/>
  <c r="CI510" i="10"/>
  <c r="CI509" i="10"/>
  <c r="CI508" i="10"/>
  <c r="CI507" i="10"/>
  <c r="CI506" i="10"/>
  <c r="CI505" i="10"/>
  <c r="CI504" i="10"/>
  <c r="CI503" i="10"/>
  <c r="CI502" i="10"/>
  <c r="CI501" i="10"/>
  <c r="CI500" i="10"/>
  <c r="CI499" i="10"/>
  <c r="CI498" i="10"/>
  <c r="CI497" i="10"/>
  <c r="CI496" i="10"/>
  <c r="CI495" i="10"/>
  <c r="CI494" i="10"/>
  <c r="CI493" i="10"/>
  <c r="CI492" i="10"/>
  <c r="CI491" i="10"/>
  <c r="CI490" i="10"/>
  <c r="CI489" i="10"/>
  <c r="CI488" i="10"/>
  <c r="CI487" i="10"/>
  <c r="CI486" i="10"/>
  <c r="CI485" i="10"/>
  <c r="CI484" i="10"/>
  <c r="CI483" i="10"/>
  <c r="CI482" i="10"/>
  <c r="CI481" i="10"/>
  <c r="CI480" i="10"/>
  <c r="CI479" i="10"/>
  <c r="CI478" i="10"/>
  <c r="CI477" i="10"/>
  <c r="CI476" i="10"/>
  <c r="CI475" i="10"/>
  <c r="CI474" i="10"/>
  <c r="CI473" i="10"/>
  <c r="CI472" i="10"/>
  <c r="CI471" i="10"/>
  <c r="CI470" i="10"/>
  <c r="CI469" i="10"/>
  <c r="CI468" i="10"/>
  <c r="CI467" i="10"/>
  <c r="CI466" i="10"/>
  <c r="CI465" i="10"/>
  <c r="CI464" i="10"/>
  <c r="CI463" i="10"/>
  <c r="CI462" i="10"/>
  <c r="CI461" i="10"/>
  <c r="CI460" i="10"/>
  <c r="CI459" i="10"/>
  <c r="CI458" i="10"/>
  <c r="CI457" i="10"/>
  <c r="CI456" i="10"/>
  <c r="CI455" i="10"/>
  <c r="CI454" i="10"/>
  <c r="CI453" i="10"/>
  <c r="CI452" i="10"/>
  <c r="CI451" i="10"/>
  <c r="CI450" i="10"/>
  <c r="CI449" i="10"/>
  <c r="CI448" i="10"/>
  <c r="CI447" i="10"/>
  <c r="CI446" i="10"/>
  <c r="CI445" i="10"/>
  <c r="CI444" i="10"/>
  <c r="CI443" i="10"/>
  <c r="CI442" i="10"/>
  <c r="CI441" i="10"/>
  <c r="CI440" i="10"/>
  <c r="CI439" i="10"/>
  <c r="CI438" i="10"/>
  <c r="CI437" i="10"/>
  <c r="CI436" i="10"/>
  <c r="CI435" i="10"/>
  <c r="CI434" i="10"/>
  <c r="CI433" i="10"/>
  <c r="CI432" i="10"/>
  <c r="CI431" i="10"/>
  <c r="CI430" i="10"/>
  <c r="CI429" i="10"/>
  <c r="CI428" i="10"/>
  <c r="CI427" i="10"/>
  <c r="CI426" i="10"/>
  <c r="CI425" i="10"/>
  <c r="CI424" i="10"/>
  <c r="CI423" i="10"/>
  <c r="CI422" i="10"/>
  <c r="CI421" i="10"/>
  <c r="CI420" i="10"/>
  <c r="CI419" i="10"/>
  <c r="CI418" i="10"/>
  <c r="CI417" i="10"/>
  <c r="CI416" i="10"/>
  <c r="CI415" i="10"/>
  <c r="CI414" i="10"/>
  <c r="CI413" i="10"/>
  <c r="CI412" i="10"/>
  <c r="CI411" i="10"/>
  <c r="CI410" i="10"/>
  <c r="CI409" i="10"/>
  <c r="CI408" i="10"/>
  <c r="CI407" i="10"/>
  <c r="CI406" i="10"/>
  <c r="CI405" i="10"/>
  <c r="CI404" i="10"/>
  <c r="CI403" i="10"/>
  <c r="CI402" i="10"/>
  <c r="CI401" i="10"/>
  <c r="CI400" i="10"/>
  <c r="CI399" i="10"/>
  <c r="CI398" i="10"/>
  <c r="CI397" i="10"/>
  <c r="CI396" i="10"/>
  <c r="CI395" i="10"/>
  <c r="CI394" i="10"/>
  <c r="CI393" i="10"/>
  <c r="CI392" i="10"/>
  <c r="CI391" i="10"/>
  <c r="CI390" i="10"/>
  <c r="CI389" i="10"/>
  <c r="CI388" i="10"/>
  <c r="CI387" i="10"/>
  <c r="CI386" i="10"/>
  <c r="CI385" i="10"/>
  <c r="CI384" i="10"/>
  <c r="CI383" i="10"/>
  <c r="CI382" i="10"/>
  <c r="CI381" i="10"/>
  <c r="CI380" i="10"/>
  <c r="CI379" i="10"/>
  <c r="CI378" i="10"/>
  <c r="CI377" i="10"/>
  <c r="CI376" i="10"/>
  <c r="CI375" i="10"/>
  <c r="CI374" i="10"/>
  <c r="CI373" i="10"/>
  <c r="CI372" i="10"/>
  <c r="CI371" i="10"/>
  <c r="CI370" i="10"/>
  <c r="CI369" i="10"/>
  <c r="CI368" i="10"/>
  <c r="CI367" i="10"/>
  <c r="CI366" i="10"/>
  <c r="CI365" i="10"/>
  <c r="CI364" i="10"/>
  <c r="CI363" i="10"/>
  <c r="CI362" i="10"/>
  <c r="CI361" i="10"/>
  <c r="CI360" i="10"/>
  <c r="CI359" i="10"/>
  <c r="CI358" i="10"/>
  <c r="CI357" i="10"/>
  <c r="CI356" i="10"/>
  <c r="CI355" i="10"/>
  <c r="CI354" i="10"/>
  <c r="CI353" i="10"/>
  <c r="CI352" i="10"/>
  <c r="CI351" i="10"/>
  <c r="CI350" i="10"/>
  <c r="CI349" i="10"/>
  <c r="CI348" i="10"/>
  <c r="CI347" i="10"/>
  <c r="CI346" i="10"/>
  <c r="CI345" i="10"/>
  <c r="CI344" i="10"/>
  <c r="CI343" i="10"/>
  <c r="CI342" i="10"/>
  <c r="CI341" i="10"/>
  <c r="CI340" i="10"/>
  <c r="CI339" i="10"/>
  <c r="CI338" i="10"/>
  <c r="CI337" i="10"/>
  <c r="CI336" i="10"/>
  <c r="CI335" i="10"/>
  <c r="CI334" i="10"/>
  <c r="CI333" i="10"/>
  <c r="CI332" i="10"/>
  <c r="CI331" i="10"/>
  <c r="CI330" i="10"/>
  <c r="CI329" i="10"/>
  <c r="CI328" i="10"/>
  <c r="CI327" i="10"/>
  <c r="CI326" i="10"/>
  <c r="CI325" i="10"/>
  <c r="CI324" i="10"/>
  <c r="CI323" i="10"/>
  <c r="CI322" i="10"/>
  <c r="CI321" i="10"/>
  <c r="CI320" i="10"/>
  <c r="CI319" i="10"/>
  <c r="CI318" i="10"/>
  <c r="CI317" i="10"/>
  <c r="CI316" i="10"/>
  <c r="CI315" i="10"/>
  <c r="CI314" i="10"/>
  <c r="CI313" i="10"/>
  <c r="CI312" i="10"/>
  <c r="CI311" i="10"/>
  <c r="CI310" i="10"/>
  <c r="CI309" i="10"/>
  <c r="CI308" i="10"/>
  <c r="CI307" i="10"/>
  <c r="CI306" i="10"/>
  <c r="CI305" i="10"/>
  <c r="CI304" i="10"/>
  <c r="CI303" i="10"/>
  <c r="CI302" i="10"/>
  <c r="CI301" i="10"/>
  <c r="CI300" i="10"/>
  <c r="CI299" i="10"/>
  <c r="CI298" i="10"/>
  <c r="CI297" i="10"/>
  <c r="CI296" i="10"/>
  <c r="CI295" i="10"/>
  <c r="CI294" i="10"/>
  <c r="CI293" i="10"/>
  <c r="CI292" i="10"/>
  <c r="CI291" i="10"/>
  <c r="CI290" i="10"/>
  <c r="CI289" i="10"/>
  <c r="CI288" i="10"/>
  <c r="CI287" i="10"/>
  <c r="CI286" i="10"/>
  <c r="CI285" i="10"/>
  <c r="CI284" i="10"/>
  <c r="CI283" i="10"/>
  <c r="CI282" i="10"/>
  <c r="CI281" i="10"/>
  <c r="CI280" i="10"/>
  <c r="CI279" i="10"/>
  <c r="CI278" i="10"/>
  <c r="CI277" i="10"/>
  <c r="CI276" i="10"/>
  <c r="CI275" i="10"/>
  <c r="CI274" i="10"/>
  <c r="CI273" i="10"/>
  <c r="CI272" i="10"/>
  <c r="CI271" i="10"/>
  <c r="CI270" i="10"/>
  <c r="CI269" i="10"/>
  <c r="CI268" i="10"/>
  <c r="CI267" i="10"/>
  <c r="CI266" i="10"/>
  <c r="CI265" i="10"/>
  <c r="CI264" i="10"/>
  <c r="CI263" i="10"/>
  <c r="CI262" i="10"/>
  <c r="CI261" i="10"/>
  <c r="CI260" i="10"/>
  <c r="CI259" i="10"/>
  <c r="CI258" i="10"/>
  <c r="CI257" i="10"/>
  <c r="CI256" i="10"/>
  <c r="CI255" i="10"/>
  <c r="CI254" i="10"/>
  <c r="CI253" i="10"/>
  <c r="CI252" i="10"/>
  <c r="CI251" i="10"/>
  <c r="CI250" i="10"/>
  <c r="CI249" i="10"/>
  <c r="CI248" i="10"/>
  <c r="CI247" i="10"/>
  <c r="CI246" i="10"/>
  <c r="CI245" i="10"/>
  <c r="CI244" i="10"/>
  <c r="CI243" i="10"/>
  <c r="CI242" i="10"/>
  <c r="CI241" i="10"/>
  <c r="CI240" i="10"/>
  <c r="CI239" i="10"/>
  <c r="CI238" i="10"/>
  <c r="CI237" i="10"/>
  <c r="CI236" i="10"/>
  <c r="CI235" i="10"/>
  <c r="CI234" i="10"/>
  <c r="CI233" i="10"/>
  <c r="CI232" i="10"/>
  <c r="CI231" i="10"/>
  <c r="CI230" i="10"/>
  <c r="CI229" i="10"/>
  <c r="CI228" i="10"/>
  <c r="CI227" i="10"/>
  <c r="CI226" i="10"/>
  <c r="CI225" i="10"/>
  <c r="CI224" i="10"/>
  <c r="CI223" i="10"/>
  <c r="CI222" i="10"/>
  <c r="CI221" i="10"/>
  <c r="CI220" i="10"/>
  <c r="CI219" i="10"/>
  <c r="CI218" i="10"/>
  <c r="CI217" i="10"/>
  <c r="CI216" i="10"/>
  <c r="CI215" i="10"/>
  <c r="CI214" i="10"/>
  <c r="CI213" i="10"/>
  <c r="CI212" i="10"/>
  <c r="CI211" i="10"/>
  <c r="CI210" i="10"/>
  <c r="CI209" i="10"/>
  <c r="CI208" i="10"/>
  <c r="CI207" i="10"/>
  <c r="CI206" i="10"/>
  <c r="CI205" i="10"/>
  <c r="CI204" i="10"/>
  <c r="CI203" i="10"/>
  <c r="CI202" i="10"/>
  <c r="CI201" i="10"/>
  <c r="CI200" i="10"/>
  <c r="CI199" i="10"/>
  <c r="CI198" i="10"/>
  <c r="CI197" i="10"/>
  <c r="CI196" i="10"/>
  <c r="CI195" i="10"/>
  <c r="CI194" i="10"/>
  <c r="CI193" i="10"/>
  <c r="CI192" i="10"/>
  <c r="CI191" i="10"/>
  <c r="CI190" i="10"/>
  <c r="CI189" i="10"/>
  <c r="CI188" i="10"/>
  <c r="CI187" i="10"/>
  <c r="CI186" i="10"/>
  <c r="CI185" i="10"/>
  <c r="CI184" i="10"/>
  <c r="CI183" i="10"/>
  <c r="CI182" i="10"/>
  <c r="CI181" i="10"/>
  <c r="CI180" i="10"/>
  <c r="CI179" i="10"/>
  <c r="CI178" i="10"/>
  <c r="CI177" i="10"/>
  <c r="CI176" i="10"/>
  <c r="CI175" i="10"/>
  <c r="CI174" i="10"/>
  <c r="CI173" i="10"/>
  <c r="CI172" i="10"/>
  <c r="CI171" i="10"/>
  <c r="CI170" i="10"/>
  <c r="CI169" i="10"/>
  <c r="CI168" i="10"/>
  <c r="CI167" i="10"/>
  <c r="CI166" i="10"/>
  <c r="CI165" i="10"/>
  <c r="CI164" i="10"/>
  <c r="CI163" i="10"/>
  <c r="CI162" i="10"/>
  <c r="CI161" i="10"/>
  <c r="CI160" i="10"/>
  <c r="CI159" i="10"/>
  <c r="CI158" i="10"/>
  <c r="CI157" i="10"/>
  <c r="CI156" i="10"/>
  <c r="CI155" i="10"/>
  <c r="CI154" i="10"/>
  <c r="CI153" i="10"/>
  <c r="CI152" i="10"/>
  <c r="CI151" i="10"/>
  <c r="CI150" i="10"/>
  <c r="CI149" i="10"/>
  <c r="CI148" i="10"/>
  <c r="CI147" i="10"/>
  <c r="CI146" i="10"/>
  <c r="CI145" i="10"/>
  <c r="CI144" i="10"/>
  <c r="CI143" i="10"/>
  <c r="CI142" i="10"/>
  <c r="CI141" i="10"/>
  <c r="CI140" i="10"/>
  <c r="CI139" i="10"/>
  <c r="CI138" i="10"/>
  <c r="CI137" i="10"/>
  <c r="CI136" i="10"/>
  <c r="CI135" i="10"/>
  <c r="CI134" i="10"/>
  <c r="CI133" i="10"/>
  <c r="CI132" i="10"/>
  <c r="CI131" i="10"/>
  <c r="CI130" i="10"/>
  <c r="CI129" i="10"/>
  <c r="CI128" i="10"/>
  <c r="CI127" i="10"/>
  <c r="CI126" i="10"/>
  <c r="CI125" i="10"/>
  <c r="CI124" i="10"/>
  <c r="CI123" i="10"/>
  <c r="CI122" i="10"/>
  <c r="CI121" i="10"/>
  <c r="CI120" i="10"/>
  <c r="CI119" i="10"/>
  <c r="CI118" i="10"/>
  <c r="CI117" i="10"/>
  <c r="CI116" i="10"/>
  <c r="CI115" i="10"/>
  <c r="CI114" i="10"/>
  <c r="CI113" i="10"/>
  <c r="CI112" i="10"/>
  <c r="CI111" i="10"/>
  <c r="CI110" i="10"/>
  <c r="CI109" i="10"/>
  <c r="CI108" i="10"/>
  <c r="CI107" i="10"/>
  <c r="CI106" i="10"/>
  <c r="CI105" i="10"/>
  <c r="CI104" i="10"/>
  <c r="CI103" i="10"/>
  <c r="CI102" i="10"/>
  <c r="CI101" i="10"/>
  <c r="CI100" i="10"/>
  <c r="CI99" i="10"/>
  <c r="CI98" i="10"/>
  <c r="CI97" i="10"/>
  <c r="CI96" i="10"/>
  <c r="CI95" i="10"/>
  <c r="CI94" i="10"/>
  <c r="CI93" i="10"/>
  <c r="CI92" i="10"/>
  <c r="CI91" i="10"/>
  <c r="CI90" i="10"/>
  <c r="CI89" i="10"/>
  <c r="CI88" i="10"/>
  <c r="CI87" i="10"/>
  <c r="CI86" i="10"/>
  <c r="CI85" i="10"/>
  <c r="CI84" i="10"/>
  <c r="CI83" i="10"/>
  <c r="CI82" i="10"/>
  <c r="CI81" i="10"/>
  <c r="CI80" i="10"/>
  <c r="CI79" i="10"/>
  <c r="CI78" i="10"/>
  <c r="CI77" i="10"/>
  <c r="CI76" i="10"/>
  <c r="CI75" i="10"/>
  <c r="CI74" i="10"/>
  <c r="CI73" i="10"/>
  <c r="CI72" i="10"/>
  <c r="CI71" i="10"/>
  <c r="CI70" i="10"/>
  <c r="CI69" i="10"/>
  <c r="CI68" i="10"/>
  <c r="CI67" i="10"/>
  <c r="CI66" i="10"/>
  <c r="CI65" i="10"/>
  <c r="CI64" i="10"/>
  <c r="CI63" i="10"/>
  <c r="CI62" i="10"/>
  <c r="CI61" i="10"/>
  <c r="CI60" i="10"/>
  <c r="CI59" i="10"/>
  <c r="CI58" i="10"/>
  <c r="CI57" i="10"/>
  <c r="CI56" i="10"/>
  <c r="CI55" i="10"/>
  <c r="CI54" i="10"/>
  <c r="CI53" i="10"/>
  <c r="CI52" i="10"/>
  <c r="CI51" i="10"/>
  <c r="CI50" i="10"/>
  <c r="CI49" i="10"/>
  <c r="CI48" i="10"/>
  <c r="CI47" i="10"/>
  <c r="CI46" i="10"/>
  <c r="CI45" i="10"/>
  <c r="CI44" i="10"/>
  <c r="CI43" i="10"/>
  <c r="CI42" i="10"/>
  <c r="CI41" i="10"/>
  <c r="CI40" i="10"/>
  <c r="CI39" i="10"/>
  <c r="CI38" i="10"/>
  <c r="CI37" i="10"/>
  <c r="CI36" i="10"/>
  <c r="CI35" i="10"/>
  <c r="CI34" i="10"/>
  <c r="CI33" i="10"/>
  <c r="CI32" i="10"/>
  <c r="CI31" i="10"/>
  <c r="CI30" i="10"/>
  <c r="CI29" i="10"/>
  <c r="CI28" i="10"/>
  <c r="CI27" i="10"/>
  <c r="CI26" i="10"/>
  <c r="CI25" i="10"/>
  <c r="CI24" i="10"/>
  <c r="CI23" i="10"/>
  <c r="CI22" i="10"/>
  <c r="CI21" i="10"/>
  <c r="CI20" i="10"/>
  <c r="CI19" i="10"/>
  <c r="CI18" i="10"/>
  <c r="CI17" i="10"/>
  <c r="CI16" i="10"/>
  <c r="CI15" i="10"/>
  <c r="CI13" i="10"/>
  <c r="L54" i="5"/>
  <c r="R70" i="5"/>
  <c r="R69" i="5"/>
  <c r="R67" i="5"/>
  <c r="R66" i="5"/>
  <c r="R65" i="5"/>
  <c r="R64" i="5"/>
  <c r="R63" i="5"/>
  <c r="R62" i="5"/>
  <c r="R61" i="5"/>
  <c r="R60" i="5"/>
  <c r="L70" i="5"/>
  <c r="L69" i="5"/>
  <c r="L68" i="5"/>
  <c r="L67" i="5"/>
  <c r="L65" i="5"/>
  <c r="L64" i="5"/>
  <c r="L63" i="5"/>
  <c r="L62" i="5"/>
  <c r="L61" i="5"/>
  <c r="L60" i="5"/>
  <c r="L59" i="5"/>
  <c r="F37" i="5"/>
  <c r="L53" i="5"/>
  <c r="F41" i="5"/>
  <c r="CA31" i="5"/>
  <c r="CA30" i="5"/>
  <c r="AD29" i="5"/>
  <c r="BB29" i="5"/>
  <c r="F29" i="5"/>
  <c r="V29" i="5"/>
  <c r="CI24" i="5"/>
  <c r="CG24" i="5"/>
  <c r="BY24" i="5"/>
  <c r="BB28" i="5"/>
  <c r="BS31" i="5"/>
  <c r="CI46" i="5"/>
  <c r="CA46" i="5"/>
  <c r="BS46" i="5"/>
  <c r="AD46" i="5"/>
  <c r="AD45" i="5"/>
  <c r="AD44" i="5"/>
  <c r="AD39" i="5"/>
  <c r="N44" i="5"/>
  <c r="CI31" i="5"/>
  <c r="CI30" i="5"/>
  <c r="CI29" i="5"/>
  <c r="CI28" i="5"/>
  <c r="CI27" i="5"/>
  <c r="CI26" i="5"/>
  <c r="CI25" i="5"/>
  <c r="CI23" i="5"/>
  <c r="CI22" i="5"/>
  <c r="BS30" i="5"/>
  <c r="BS29" i="5"/>
  <c r="BS28" i="5"/>
  <c r="BS27" i="5"/>
  <c r="BS26" i="5"/>
  <c r="BS25" i="5"/>
  <c r="BS24" i="5"/>
  <c r="BS23" i="5"/>
  <c r="BS22" i="5"/>
  <c r="CA29" i="5"/>
  <c r="CA28" i="5"/>
  <c r="CA27" i="5"/>
  <c r="CA26" i="5"/>
  <c r="CA25" i="5"/>
  <c r="CA24" i="5"/>
  <c r="CA23" i="5"/>
  <c r="CA22" i="5"/>
  <c r="BB31" i="5"/>
  <c r="BB30" i="5"/>
  <c r="BB27" i="5"/>
  <c r="BB26" i="5"/>
  <c r="BB25" i="5"/>
  <c r="BB22" i="5"/>
  <c r="BB23" i="5"/>
  <c r="BB24" i="5"/>
  <c r="AL41" i="5"/>
  <c r="CI45" i="5"/>
  <c r="CI44" i="5"/>
  <c r="CI43" i="5"/>
  <c r="CI42" i="5"/>
  <c r="CI41" i="5"/>
  <c r="CI40" i="5"/>
  <c r="CI39" i="5"/>
  <c r="CI38" i="5"/>
  <c r="CI37" i="5"/>
  <c r="CA41" i="5"/>
  <c r="CA39" i="5"/>
  <c r="CA38" i="5"/>
  <c r="CA45" i="5"/>
  <c r="CA44" i="5"/>
  <c r="CA43" i="5"/>
  <c r="CA42" i="5"/>
  <c r="CA40" i="5"/>
  <c r="CA37" i="5"/>
  <c r="BS45" i="5"/>
  <c r="BS44" i="5"/>
  <c r="BS43" i="5"/>
  <c r="BS42" i="5"/>
  <c r="BS41" i="5"/>
  <c r="BS40" i="5"/>
  <c r="BS39" i="5"/>
  <c r="BS38" i="5"/>
  <c r="BS37" i="5"/>
  <c r="CG31" i="5"/>
  <c r="CG30" i="5"/>
  <c r="CG29" i="5"/>
  <c r="CG28" i="5"/>
  <c r="CG27" i="5"/>
  <c r="CG26" i="5"/>
  <c r="CG25" i="5"/>
  <c r="CG23" i="5"/>
  <c r="CG22" i="5"/>
  <c r="AT22" i="5"/>
  <c r="BY31" i="5"/>
  <c r="BY30" i="5"/>
  <c r="BY29" i="5"/>
  <c r="BY28" i="5"/>
  <c r="BY27" i="5"/>
  <c r="BY26" i="5"/>
  <c r="BY25" i="5"/>
  <c r="BY23" i="5"/>
  <c r="BY22" i="5"/>
  <c r="BQ31" i="5"/>
  <c r="BQ30" i="5"/>
  <c r="BQ29" i="5"/>
  <c r="BQ28" i="5"/>
  <c r="BQ27" i="5"/>
  <c r="BQ26" i="5"/>
  <c r="BQ25" i="5"/>
  <c r="BQ24" i="5"/>
  <c r="BQ23" i="5"/>
  <c r="BQ22" i="5"/>
  <c r="F22" i="5"/>
  <c r="AD27" i="5"/>
  <c r="AL40" i="5"/>
  <c r="AD37" i="5"/>
  <c r="V37" i="5"/>
  <c r="AD24" i="5"/>
  <c r="BB46" i="5"/>
  <c r="BB45" i="5"/>
  <c r="BB44" i="5"/>
  <c r="BB43" i="5"/>
  <c r="BB42" i="5"/>
  <c r="BB41" i="5"/>
  <c r="BB40" i="5"/>
  <c r="BB39" i="5"/>
  <c r="BB38" i="5"/>
  <c r="BB37" i="5"/>
  <c r="AT46" i="5"/>
  <c r="AT45" i="5"/>
  <c r="AT44" i="5"/>
  <c r="AT43" i="5"/>
  <c r="AT42" i="5"/>
  <c r="AT41" i="5"/>
  <c r="AT40" i="5"/>
  <c r="AT39" i="5"/>
  <c r="AT38" i="5"/>
  <c r="AT37" i="5"/>
  <c r="AY71" i="5" l="1"/>
  <c r="L55" i="5"/>
  <c r="R71" i="5"/>
  <c r="L71" i="5"/>
  <c r="BB47" i="5"/>
  <c r="CO29" i="5"/>
  <c r="AT47" i="5"/>
  <c r="CO27" i="5"/>
  <c r="CO31" i="5"/>
  <c r="CO23" i="5"/>
  <c r="CO25" i="5"/>
  <c r="CO26" i="5"/>
  <c r="CO28" i="5"/>
  <c r="CO30" i="5"/>
  <c r="CI47" i="5"/>
  <c r="BB32" i="5"/>
  <c r="CO24" i="5"/>
  <c r="CQ31" i="5"/>
  <c r="CQ30" i="5"/>
  <c r="CQ29" i="5"/>
  <c r="CQ28" i="5"/>
  <c r="CQ27" i="5"/>
  <c r="CQ26" i="5"/>
  <c r="CQ25" i="5"/>
  <c r="CQ23" i="5"/>
  <c r="CA47" i="5"/>
  <c r="CQ46" i="5"/>
  <c r="CQ45" i="5"/>
  <c r="CQ44" i="5"/>
  <c r="CQ43" i="5"/>
  <c r="CQ42" i="5"/>
  <c r="CQ41" i="5"/>
  <c r="CQ40" i="5"/>
  <c r="CQ39" i="5"/>
  <c r="CQ24" i="5"/>
  <c r="CQ38" i="5"/>
  <c r="CQ37" i="5"/>
  <c r="BS47" i="5"/>
  <c r="CG32" i="5"/>
  <c r="CI32" i="5"/>
  <c r="BY32" i="5"/>
  <c r="CA32" i="5"/>
  <c r="BS32" i="5"/>
  <c r="BQ32" i="5"/>
  <c r="AT31" i="5"/>
  <c r="AT30" i="5"/>
  <c r="AT29" i="5"/>
  <c r="AT28" i="5"/>
  <c r="AT27" i="5"/>
  <c r="AT26" i="5"/>
  <c r="AT25" i="5"/>
  <c r="AT24" i="5"/>
  <c r="AT23" i="5"/>
  <c r="AR22" i="5"/>
  <c r="AL43" i="5"/>
  <c r="AL28" i="5"/>
  <c r="AL31" i="5"/>
  <c r="AL30" i="5"/>
  <c r="AL29" i="5"/>
  <c r="AL27" i="5"/>
  <c r="AL26" i="5"/>
  <c r="AL25" i="5"/>
  <c r="AL24" i="5"/>
  <c r="AL23" i="5"/>
  <c r="AL22" i="5"/>
  <c r="AL46" i="5"/>
  <c r="AL45" i="5"/>
  <c r="AL44" i="5"/>
  <c r="AL42" i="5"/>
  <c r="AL39" i="5"/>
  <c r="AL38" i="5"/>
  <c r="AL37" i="5"/>
  <c r="AJ22" i="5"/>
  <c r="V44" i="5"/>
  <c r="AD43" i="5"/>
  <c r="AD42" i="5"/>
  <c r="AD41" i="5"/>
  <c r="AD40" i="5"/>
  <c r="AD38" i="5"/>
  <c r="AD30" i="5"/>
  <c r="AD28" i="5"/>
  <c r="AD26" i="5"/>
  <c r="AD25" i="5"/>
  <c r="AD23" i="5"/>
  <c r="AD22" i="5"/>
  <c r="AD31" i="5"/>
  <c r="F44" i="5"/>
  <c r="V46" i="5"/>
  <c r="V45" i="5"/>
  <c r="V42" i="5"/>
  <c r="V41" i="5"/>
  <c r="V40" i="5"/>
  <c r="V39" i="5"/>
  <c r="V38" i="5"/>
  <c r="N46" i="5"/>
  <c r="N45" i="5"/>
  <c r="N43" i="5"/>
  <c r="N42" i="5"/>
  <c r="N41" i="5"/>
  <c r="N40" i="5"/>
  <c r="N39" i="5"/>
  <c r="N38" i="5"/>
  <c r="N37" i="5"/>
  <c r="V31" i="5"/>
  <c r="V30" i="5"/>
  <c r="V22" i="5"/>
  <c r="N28" i="5"/>
  <c r="N31" i="5"/>
  <c r="N29" i="5"/>
  <c r="N30" i="5"/>
  <c r="V28" i="5"/>
  <c r="V27" i="5"/>
  <c r="V26" i="5"/>
  <c r="V25" i="5"/>
  <c r="V24" i="5"/>
  <c r="V23" i="5"/>
  <c r="N27" i="5"/>
  <c r="N26" i="5"/>
  <c r="N25" i="5"/>
  <c r="N24" i="5"/>
  <c r="N23" i="5"/>
  <c r="N22" i="5"/>
  <c r="F46" i="5"/>
  <c r="F45" i="5"/>
  <c r="F43" i="5"/>
  <c r="F42" i="5"/>
  <c r="F40" i="5"/>
  <c r="F39" i="5"/>
  <c r="F38" i="5"/>
  <c r="F31" i="5"/>
  <c r="F30" i="5"/>
  <c r="F28" i="5"/>
  <c r="F27" i="5"/>
  <c r="F26" i="5"/>
  <c r="F25" i="5"/>
  <c r="F24" i="5"/>
  <c r="F23" i="5"/>
  <c r="T22" i="5"/>
  <c r="T23" i="5"/>
  <c r="L22" i="5"/>
  <c r="D30" i="5"/>
  <c r="D31" i="5"/>
  <c r="D29" i="5"/>
  <c r="D28" i="5"/>
  <c r="D27" i="5"/>
  <c r="D26" i="5"/>
  <c r="D25" i="5"/>
  <c r="D24" i="5"/>
  <c r="D23" i="5"/>
  <c r="AB22" i="5"/>
  <c r="AZ31" i="5"/>
  <c r="AZ30" i="5"/>
  <c r="AZ29" i="5"/>
  <c r="AZ28" i="5"/>
  <c r="AZ27" i="5"/>
  <c r="AZ26" i="5"/>
  <c r="AZ25" i="5"/>
  <c r="AZ24" i="5"/>
  <c r="AZ23" i="5"/>
  <c r="AZ22" i="5"/>
  <c r="AR31" i="5"/>
  <c r="AR30" i="5"/>
  <c r="AR29" i="5"/>
  <c r="AR28" i="5"/>
  <c r="AR27" i="5"/>
  <c r="AR26" i="5"/>
  <c r="AR25" i="5"/>
  <c r="AR24" i="5"/>
  <c r="AR23" i="5"/>
  <c r="AJ31" i="5"/>
  <c r="AJ30" i="5"/>
  <c r="AJ29" i="5"/>
  <c r="AJ28" i="5"/>
  <c r="AJ27" i="5"/>
  <c r="AJ26" i="5"/>
  <c r="AJ25" i="5"/>
  <c r="AJ24" i="5"/>
  <c r="AJ23" i="5"/>
  <c r="AB31" i="5"/>
  <c r="AB30" i="5"/>
  <c r="AB29" i="5"/>
  <c r="AB28" i="5"/>
  <c r="AB27" i="5"/>
  <c r="AB26" i="5"/>
  <c r="AB25" i="5"/>
  <c r="AB24" i="5"/>
  <c r="AB23" i="5"/>
  <c r="V32" i="5" l="1"/>
  <c r="F32" i="5"/>
  <c r="N47" i="5"/>
  <c r="AL47" i="5"/>
  <c r="V47" i="5"/>
  <c r="AD47" i="5"/>
  <c r="AD32" i="5"/>
  <c r="AT32" i="5"/>
  <c r="AR32" i="5"/>
  <c r="N32" i="5"/>
  <c r="AB32" i="5"/>
  <c r="AZ32" i="5"/>
  <c r="AJ32" i="5"/>
  <c r="AL32" i="5"/>
  <c r="CO32" i="5"/>
  <c r="CQ32" i="5"/>
  <c r="CQ47" i="5"/>
  <c r="CO48" i="5" s="1"/>
  <c r="BJ39" i="5"/>
  <c r="BJ40" i="5"/>
  <c r="BJ41" i="5"/>
  <c r="BJ42" i="5"/>
  <c r="BJ43" i="5"/>
  <c r="BJ23" i="5"/>
  <c r="BJ44" i="5"/>
  <c r="BJ37" i="5"/>
  <c r="BJ45" i="5"/>
  <c r="BJ38" i="5"/>
  <c r="BJ46" i="5"/>
  <c r="BJ22" i="5"/>
  <c r="BJ28" i="5"/>
  <c r="BJ29" i="5"/>
  <c r="BJ30" i="5"/>
  <c r="BJ31" i="5"/>
  <c r="BJ24" i="5"/>
  <c r="BJ25" i="5"/>
  <c r="BJ26" i="5"/>
  <c r="BJ27" i="5"/>
  <c r="F47" i="5"/>
  <c r="BH22" i="5"/>
  <c r="T31" i="5"/>
  <c r="T30" i="5"/>
  <c r="T29" i="5"/>
  <c r="T28" i="5"/>
  <c r="T27" i="5"/>
  <c r="T26" i="5"/>
  <c r="T25" i="5"/>
  <c r="T24" i="5"/>
  <c r="L31" i="5"/>
  <c r="L30" i="5"/>
  <c r="L29" i="5"/>
  <c r="L28" i="5"/>
  <c r="L27" i="5"/>
  <c r="L26" i="5"/>
  <c r="L25" i="5"/>
  <c r="L24" i="5"/>
  <c r="L23" i="5"/>
  <c r="BH23" i="5" s="1"/>
  <c r="BH30" i="5" l="1"/>
  <c r="BH28" i="5"/>
  <c r="BH26" i="5"/>
  <c r="BH24" i="5"/>
  <c r="BH27" i="5"/>
  <c r="BH31" i="5"/>
  <c r="T32" i="5"/>
  <c r="L32" i="5"/>
  <c r="CO33" i="5"/>
  <c r="CO49" i="5" s="1"/>
  <c r="BJ47" i="5"/>
  <c r="BH48" i="5" s="1"/>
  <c r="BH29" i="5"/>
  <c r="BH25" i="5"/>
  <c r="BJ32" i="5"/>
  <c r="BH32" i="5" l="1"/>
  <c r="BH33" i="5" s="1"/>
  <c r="BH49" i="5" s="1"/>
  <c r="D32" i="5"/>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510" i="9" l="1"/>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l="1"/>
  <c r="A39" i="10"/>
  <c r="A38" i="10"/>
  <c r="A37" i="10"/>
  <c r="A36" i="10"/>
  <c r="A35" i="10"/>
  <c r="A34" i="10"/>
  <c r="A33" i="10"/>
  <c r="A32" i="10"/>
  <c r="A31" i="10"/>
  <c r="A30" i="10"/>
  <c r="A29" i="10"/>
  <c r="A28" i="10"/>
  <c r="A27" i="10"/>
  <c r="A26" i="10"/>
  <c r="A25" i="10"/>
  <c r="A20" i="8" l="1"/>
  <c r="A19" i="8"/>
  <c r="A18" i="8"/>
  <c r="A17" i="8"/>
  <c r="A16" i="8"/>
  <c r="A15" i="8"/>
  <c r="A14" i="8"/>
  <c r="A13" i="8"/>
  <c r="A12" i="8"/>
  <c r="A11" i="8"/>
  <c r="A20" i="9" l="1"/>
  <c r="A19" i="9"/>
  <c r="A18" i="9"/>
  <c r="A17" i="9"/>
  <c r="A16" i="9"/>
  <c r="A15" i="9"/>
  <c r="A14" i="9"/>
  <c r="A13" i="9"/>
  <c r="A12" i="9"/>
  <c r="A11" i="9"/>
  <c r="A2" i="4" l="1"/>
  <c r="A1" i="4"/>
  <c r="BV55" i="5"/>
</calcChain>
</file>

<file path=xl/sharedStrings.xml><?xml version="1.0" encoding="utf-8"?>
<sst xmlns="http://schemas.openxmlformats.org/spreadsheetml/2006/main" count="1054" uniqueCount="665">
  <si>
    <r>
      <t xml:space="preserve">Program Name:  </t>
    </r>
    <r>
      <rPr>
        <sz val="8"/>
        <rFont val="Calibri"/>
        <family val="2"/>
        <scheme val="minor"/>
      </rPr>
      <t xml:space="preserve">(same as on Statement of Work): </t>
    </r>
  </si>
  <si>
    <t>Grantee Name:</t>
  </si>
  <si>
    <r>
      <t xml:space="preserve">Name of Program </t>
    </r>
    <r>
      <rPr>
        <sz val="8"/>
        <rFont val="Calibri"/>
        <family val="2"/>
        <scheme val="minor"/>
      </rPr>
      <t>(given by Grantee):;</t>
    </r>
  </si>
  <si>
    <t>Contact Name (s)</t>
  </si>
  <si>
    <t xml:space="preserve">Physical Address of Program: </t>
  </si>
  <si>
    <t>Grant Number:</t>
  </si>
  <si>
    <t>July 1 - 31</t>
  </si>
  <si>
    <t>Program Code :</t>
  </si>
  <si>
    <t xml:space="preserve">Pick List </t>
  </si>
  <si>
    <t>August 1 - 31</t>
  </si>
  <si>
    <t>March 1 - 31</t>
  </si>
  <si>
    <t>April 1 - 30</t>
  </si>
  <si>
    <t>May 1 - 31</t>
  </si>
  <si>
    <t>MONTH</t>
  </si>
  <si>
    <t>YEAR</t>
  </si>
  <si>
    <t>African American /Black</t>
  </si>
  <si>
    <t>Asian</t>
  </si>
  <si>
    <t>White</t>
  </si>
  <si>
    <t>More than one race reported</t>
  </si>
  <si>
    <t>Native Hawaiian / Other Pacific Islander</t>
  </si>
  <si>
    <t>Unknown</t>
  </si>
  <si>
    <t>Not Hispanic or Latino</t>
  </si>
  <si>
    <t xml:space="preserve">Hispanic-Latino </t>
  </si>
  <si>
    <t>Male</t>
  </si>
  <si>
    <t>Female</t>
  </si>
  <si>
    <t>RACE</t>
  </si>
  <si>
    <t>ETHNICITY</t>
  </si>
  <si>
    <t>GENDER</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</si>
  <si>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</si>
  <si>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</si>
  <si>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</si>
  <si>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</si>
  <si>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</si>
  <si>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</si>
  <si>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</si>
  <si>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</si>
  <si>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</si>
  <si>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</si>
  <si>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</si>
  <si>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</si>
  <si>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</si>
  <si>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</si>
  <si>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</si>
  <si>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</si>
  <si>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</si>
  <si>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</si>
  <si>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</si>
  <si>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</si>
  <si>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</si>
  <si>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</si>
  <si>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</si>
  <si>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</si>
  <si>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</si>
  <si>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</si>
  <si>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</si>
  <si>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</si>
  <si>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</si>
  <si>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</si>
  <si>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</si>
  <si>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</si>
  <si>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</si>
  <si>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</si>
  <si>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</si>
  <si>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</si>
  <si>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</si>
  <si>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</si>
  <si>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</si>
  <si>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</si>
  <si>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</si>
  <si>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</si>
  <si>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</si>
  <si>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</si>
  <si>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</si>
  <si>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</si>
  <si>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</si>
  <si>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</si>
  <si>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</si>
  <si>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</si>
  <si>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</si>
  <si>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</si>
  <si>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</si>
  <si>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</si>
  <si>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</si>
  <si>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COUNTY</t>
  </si>
  <si>
    <t>REGION</t>
  </si>
  <si>
    <t>YES</t>
  </si>
  <si>
    <t>NO</t>
  </si>
  <si>
    <t>YES - NO</t>
  </si>
  <si>
    <t>Mobile Crisis Unit</t>
  </si>
  <si>
    <t>MAT</t>
  </si>
  <si>
    <t>Additional Supports Needed / Requested</t>
  </si>
  <si>
    <t>Suicide Prevention Lifeline</t>
  </si>
  <si>
    <t>Crisis Text Line</t>
  </si>
  <si>
    <t>Family</t>
  </si>
  <si>
    <t xml:space="preserve">Faith-Base Organization </t>
  </si>
  <si>
    <t xml:space="preserve">Additional Needs or Information: </t>
  </si>
  <si>
    <t>Substance Abuse Treatment</t>
  </si>
  <si>
    <t>Homelessness</t>
  </si>
  <si>
    <t>Military / Veteran</t>
  </si>
  <si>
    <t>Domestic Violence</t>
  </si>
  <si>
    <t>Support Group</t>
  </si>
  <si>
    <t>Survivor of Suicide Loss</t>
  </si>
  <si>
    <t>Psychiatric Hospitalization</t>
  </si>
  <si>
    <t>Education / Post-Secondary</t>
  </si>
  <si>
    <t>Community Organization</t>
  </si>
  <si>
    <t>School-based Health Center</t>
  </si>
  <si>
    <t>Suicide Attempt Survivor</t>
  </si>
  <si>
    <t>Ed - K-12</t>
  </si>
  <si>
    <t>Higher Ed</t>
  </si>
  <si>
    <t>SA</t>
  </si>
  <si>
    <t>Justice</t>
  </si>
  <si>
    <t xml:space="preserve">Community (Specify) </t>
  </si>
  <si>
    <t>Primary Role of Participants</t>
  </si>
  <si>
    <t xml:space="preserve">AGE - NON PREGNANT CLIENTS </t>
  </si>
  <si>
    <t xml:space="preserve">Unknown </t>
  </si>
  <si>
    <t xml:space="preserve">TOTAL </t>
  </si>
  <si>
    <t>Hispanic or Latino</t>
  </si>
  <si>
    <t>0-12</t>
  </si>
  <si>
    <t>13-17</t>
  </si>
  <si>
    <t>18-20</t>
  </si>
  <si>
    <t>21-24</t>
  </si>
  <si>
    <t>25-34</t>
  </si>
  <si>
    <t>35-44</t>
  </si>
  <si>
    <t>45-54</t>
  </si>
  <si>
    <t>55-64</t>
  </si>
  <si>
    <t>65 -74</t>
  </si>
  <si>
    <t xml:space="preserve">Black or African American </t>
  </si>
  <si>
    <t>TOTAL</t>
  </si>
  <si>
    <t>Transgender</t>
  </si>
  <si>
    <t xml:space="preserve">Do not identify as female, male or transgender </t>
  </si>
  <si>
    <t>Puerto Rican</t>
  </si>
  <si>
    <t>Cuban</t>
  </si>
  <si>
    <t>Dominican</t>
  </si>
  <si>
    <t>Central American</t>
  </si>
  <si>
    <t>South American</t>
  </si>
  <si>
    <t xml:space="preserve">Other </t>
  </si>
  <si>
    <t>Region 1</t>
  </si>
  <si>
    <t>Region 2</t>
  </si>
  <si>
    <t>Region 3</t>
  </si>
  <si>
    <t>Richie</t>
  </si>
  <si>
    <t>Region 4</t>
  </si>
  <si>
    <t>Region 5</t>
  </si>
  <si>
    <t>Region 6</t>
  </si>
  <si>
    <t>Out of State</t>
  </si>
  <si>
    <t>Additional Supports Needed/Requested</t>
  </si>
  <si>
    <t xml:space="preserve">SEXUAL ORIENTATION </t>
  </si>
  <si>
    <t>heterosexual</t>
  </si>
  <si>
    <t>gay/lesbian</t>
  </si>
  <si>
    <t>bisexual</t>
  </si>
  <si>
    <t>not sure</t>
  </si>
  <si>
    <t xml:space="preserve">TREATMENT </t>
  </si>
  <si>
    <t>OUD Treatment</t>
  </si>
  <si>
    <t xml:space="preserve">Other TX Services (specify in Notes) </t>
  </si>
  <si>
    <t>MAT &amp; OUD Treatment</t>
  </si>
  <si>
    <t>MAT &amp; Other TX Services (specify in Notes)</t>
  </si>
  <si>
    <t xml:space="preserve">MAT, OUD TX &amp; Other TX Services (Specify in Notes) </t>
  </si>
  <si>
    <t xml:space="preserve">Source for Referral </t>
  </si>
  <si>
    <t>MH Provider</t>
  </si>
  <si>
    <t>School Staff</t>
  </si>
  <si>
    <t>Child Welfare</t>
  </si>
  <si>
    <t xml:space="preserve">Probation Officer </t>
  </si>
  <si>
    <t>Primary Care Physician</t>
  </si>
  <si>
    <t>Emergency Room / Department</t>
  </si>
  <si>
    <t>Law Enforcement</t>
  </si>
  <si>
    <t>Self</t>
  </si>
  <si>
    <t xml:space="preserve">Internal (Grantee referral) </t>
  </si>
  <si>
    <t>Other - Specify in Note Section</t>
  </si>
  <si>
    <t>Mandatory</t>
  </si>
  <si>
    <t>Both Mandatory and EBT</t>
  </si>
  <si>
    <t>Other (Specify in Notes)</t>
  </si>
  <si>
    <t>Training</t>
  </si>
  <si>
    <t>Cross Planning Initiatives</t>
  </si>
  <si>
    <t>Service Activity Implemented with other sectors</t>
  </si>
  <si>
    <t xml:space="preserve">Meeting Attended </t>
  </si>
  <si>
    <t>Specific Activities with goal  to Reach High-Risk Populations (Specify Population in Notes)</t>
  </si>
  <si>
    <t>Peer Reviews</t>
  </si>
  <si>
    <t>Peer Support Groups</t>
  </si>
  <si>
    <t>Coalitions</t>
  </si>
  <si>
    <t xml:space="preserve">Materials Distributed (specify kind &amp; amount in notes) </t>
  </si>
  <si>
    <t xml:space="preserve">Other (Specify in Notes) </t>
  </si>
  <si>
    <t xml:space="preserve">Activities / Events </t>
  </si>
  <si>
    <t xml:space="preserve">Living Situation </t>
  </si>
  <si>
    <t>Owned or rented Home</t>
  </si>
  <si>
    <t>Someone else's home</t>
  </si>
  <si>
    <t>Homeless</t>
  </si>
  <si>
    <t xml:space="preserve">Residential SA TX </t>
  </si>
  <si>
    <t>Detox (Inpatient, Residential)</t>
  </si>
  <si>
    <t xml:space="preserve">Correctional Facility </t>
  </si>
  <si>
    <t>Hospital (Medical)</t>
  </si>
  <si>
    <t>Hospital (Psychiatric)</t>
  </si>
  <si>
    <t xml:space="preserve">Other (Specify) </t>
  </si>
  <si>
    <t>Healthcare Industry</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</si>
  <si>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</si>
  <si>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</si>
  <si>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</si>
  <si>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</si>
  <si>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</si>
  <si>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</si>
  <si>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</si>
  <si>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</si>
  <si>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Occupation / Student </t>
  </si>
  <si>
    <t xml:space="preserve">Referred to: </t>
  </si>
  <si>
    <t>Public / Private MH Center</t>
  </si>
  <si>
    <t xml:space="preserve">Emergency Room / Emergency Dept. </t>
  </si>
  <si>
    <t xml:space="preserve">Diagnosis (es) </t>
  </si>
  <si>
    <t>Opioid Use Disorder (OUD)</t>
  </si>
  <si>
    <t>Substance Use Disorder (SUD)</t>
  </si>
  <si>
    <t>Mental Health (MH)</t>
  </si>
  <si>
    <t>OUD &amp;  MH</t>
  </si>
  <si>
    <t>SUD &amp; MH</t>
  </si>
  <si>
    <t>Consumer feedback - Surveys</t>
  </si>
  <si>
    <t>Focus group</t>
  </si>
  <si>
    <t>Key-informant interview</t>
  </si>
  <si>
    <t>Survey</t>
  </si>
  <si>
    <t xml:space="preserve">Other (specify in Note Section) </t>
  </si>
  <si>
    <t xml:space="preserve">Screening </t>
  </si>
  <si>
    <t>screened positive</t>
  </si>
  <si>
    <t>screened negative</t>
  </si>
  <si>
    <t xml:space="preserve">refused </t>
  </si>
  <si>
    <t xml:space="preserve">not completed (explain  in notes) </t>
  </si>
  <si>
    <t xml:space="preserve">Insurance </t>
  </si>
  <si>
    <t>I/DD Waiver</t>
  </si>
  <si>
    <t>BBHHF</t>
  </si>
  <si>
    <t>Medicaid Only</t>
  </si>
  <si>
    <t>Both Medicaid &amp; Non Medicaid Sources</t>
  </si>
  <si>
    <t>Other Insurance</t>
  </si>
  <si>
    <t xml:space="preserve">Disposition of Referral </t>
  </si>
  <si>
    <t>accepted</t>
  </si>
  <si>
    <t xml:space="preserve">refused (explain in notes) </t>
  </si>
  <si>
    <t>2.1:  ASAM Level of Care - Intensive Outpatient</t>
  </si>
  <si>
    <t>2.5:  ASAM Level of Care - Partial Hospitalization Services</t>
  </si>
  <si>
    <t>3.1:  Clinically Managed Low-Intensity Residential Services</t>
  </si>
  <si>
    <t>3.3: Clinically Managed Population-Specific High-Intensity Residential Services</t>
  </si>
  <si>
    <t>3.5:  Clinically Managed High Intensity Residential Services</t>
  </si>
  <si>
    <t>3.7: Medically Monitored Intensive Inpatient Services</t>
  </si>
  <si>
    <t xml:space="preserve">4: Medical Managed Intensive Inpatient Services </t>
  </si>
  <si>
    <t>Recovery home: 0-59 beds</t>
  </si>
  <si>
    <t>Recovery home: 60 &gt; beds</t>
  </si>
  <si>
    <t xml:space="preserve">MAT USED </t>
  </si>
  <si>
    <t>Methadone</t>
  </si>
  <si>
    <t>Buprenorphine Oral</t>
  </si>
  <si>
    <t>Buprenorphine - Injectable</t>
  </si>
  <si>
    <t>Buprenorphine Implant</t>
  </si>
  <si>
    <t>Naltrexone - Oral</t>
  </si>
  <si>
    <t xml:space="preserve">Naltrexone - Injectable </t>
  </si>
  <si>
    <t xml:space="preserve">Did not use MAT </t>
  </si>
  <si>
    <t xml:space="preserve">Changed MAT Type (Explain in Notes) </t>
  </si>
  <si>
    <t xml:space="preserve">Completed Program </t>
  </si>
  <si>
    <t>Mutually Agreed Cessation</t>
  </si>
  <si>
    <t>Withdrew / Declined</t>
  </si>
  <si>
    <t>Incarcerated</t>
  </si>
  <si>
    <t xml:space="preserve">Other (Specify in notes) </t>
  </si>
  <si>
    <t xml:space="preserve">Reason for Discharge </t>
  </si>
  <si>
    <t xml:space="preserve">On MAT at time of Admission </t>
  </si>
  <si>
    <t xml:space="preserve">N/A already on MAT </t>
  </si>
  <si>
    <t>Follow-up after discharge</t>
  </si>
  <si>
    <t>Unable to Contact (Explain in Notes)</t>
  </si>
  <si>
    <t>Referral to MAT while in program</t>
  </si>
  <si>
    <t xml:space="preserve">Admitted to MAT while in program </t>
  </si>
  <si>
    <t>pregnancy Status</t>
  </si>
  <si>
    <t xml:space="preserve">N/A Male </t>
  </si>
  <si>
    <t>Black or African American</t>
  </si>
  <si>
    <t xml:space="preserve">Asian </t>
  </si>
  <si>
    <t xml:space="preserve">COUNITIES &amp; OUT OF STATE </t>
  </si>
  <si>
    <t xml:space="preserve">Veteran </t>
  </si>
  <si>
    <t>denied (explain in notes)</t>
  </si>
  <si>
    <t>Clinically Referred out</t>
  </si>
  <si>
    <t xml:space="preserve">ASAM &amp; RECOVERY HOME LEVEL OF CARE </t>
  </si>
  <si>
    <t>Please note:  "Month Being Reported" is from 1st -30th or 31st, except for February which will be the 28th or 29.   The report for the "Month Being Reported" is due by the 25th of the following month. Examples:</t>
  </si>
  <si>
    <t>due August 25</t>
  </si>
  <si>
    <t>Oct. 1 - 31</t>
  </si>
  <si>
    <t>due Nov. 25</t>
  </si>
  <si>
    <t>Jan. 1- 31</t>
  </si>
  <si>
    <t>due Feb. 25</t>
  </si>
  <si>
    <t>due May 25</t>
  </si>
  <si>
    <t>due Sept. 25</t>
  </si>
  <si>
    <t>Nov. 1 - 30</t>
  </si>
  <si>
    <t>due Dec. 25</t>
  </si>
  <si>
    <t>Feb. 1-28 or 29</t>
  </si>
  <si>
    <t>due March 25</t>
  </si>
  <si>
    <t>due June 25</t>
  </si>
  <si>
    <t>Sept 1 - 30</t>
  </si>
  <si>
    <t>due Oct. 25</t>
  </si>
  <si>
    <t>Dec. 1 - 31</t>
  </si>
  <si>
    <t>due Jan. 25</t>
  </si>
  <si>
    <t>due April 25</t>
  </si>
  <si>
    <t>June 1-30</t>
  </si>
  <si>
    <t>due July 25</t>
  </si>
  <si>
    <t xml:space="preserve">Line 1:  </t>
  </si>
  <si>
    <t xml:space="preserve">Line 2:  </t>
  </si>
  <si>
    <t xml:space="preserve">Gives information of how reports are to be submitted. It is important that all reports go to the mail box listed.  Other individuals can be copied.  </t>
  </si>
  <si>
    <t>x</t>
  </si>
  <si>
    <t xml:space="preserve">Name of the Grant - The version of the grant is listed on this line.  It is extremely important that you are using the most current version of the form.  </t>
  </si>
  <si>
    <t xml:space="preserve">Line 3:  </t>
  </si>
  <si>
    <t>Lines 11&gt; Column A</t>
  </si>
  <si>
    <t>TAB 5: CONSUMER FEEDBACK - SATISFACTION RESULTS</t>
  </si>
  <si>
    <t xml:space="preserve">Numbering of the Lines for Consumer Feedback - </t>
  </si>
  <si>
    <t>Lines 11&gt; Column B-D</t>
  </si>
  <si>
    <t>Date of Consumer Feedback Activity - Date Focus Group- Key-Informant Interview, Survey, etc.  Took place - -  Use Month/Day/ Year (00/00/0000)</t>
  </si>
  <si>
    <t>Lines 11&gt; Column E-G</t>
  </si>
  <si>
    <t>Lines 11&gt; Column H-K</t>
  </si>
  <si>
    <t>Lines 11&gt; Column L-P</t>
  </si>
  <si>
    <t>Lines 11&gt; Column Q-Z</t>
  </si>
  <si>
    <t>What were the Aggregated results of the feedback. Give a brief narrative of if the information obtained can lead to improvement of service delivery.</t>
  </si>
  <si>
    <t>TAB 6: SUMMARY</t>
  </si>
  <si>
    <t>Lines 9 &gt;</t>
  </si>
  <si>
    <t>Summary of Data from all of the tabs</t>
  </si>
  <si>
    <t>TAB 1:  BASE GRANTEE SETUP INFO &amp; UPDATES</t>
  </si>
  <si>
    <t xml:space="preserve">Contact Phone(s): </t>
  </si>
  <si>
    <t>#</t>
  </si>
  <si>
    <t xml:space="preserve">Month </t>
  </si>
  <si>
    <t>1C:  Pertinent Information - Updates - Highlights [ Provide a description of Major Activities / Accomplishments related to measurable outcomes - Provide a description of barriers, how they were addressed, as well as remaining barriers]</t>
  </si>
  <si>
    <r>
      <t xml:space="preserve">The form is designed to be used for the </t>
    </r>
    <r>
      <rPr>
        <b/>
        <u val="double"/>
        <sz val="20"/>
        <color theme="0"/>
        <rFont val="Calibri"/>
        <family val="2"/>
        <scheme val="minor"/>
      </rPr>
      <t>entire</t>
    </r>
    <r>
      <rPr>
        <b/>
        <sz val="20"/>
        <color theme="0"/>
        <rFont val="Calibri"/>
        <family val="2"/>
        <scheme val="minor"/>
      </rPr>
      <t xml:space="preserve"> fiscal year.                                                                                                                                                                                                                                                                                                                                                                                                                                                                                                                                                                                                                                                   </t>
    </r>
  </si>
  <si>
    <t>American Indian / Alaska Native</t>
  </si>
  <si>
    <t xml:space="preserve">American Indian / Alaska Native </t>
  </si>
  <si>
    <t xml:space="preserve">More than One Race Reported </t>
  </si>
  <si>
    <t>Native Hawaiian or other Pacific Islander</t>
  </si>
  <si>
    <t>Alaska native</t>
  </si>
  <si>
    <t xml:space="preserve">White </t>
  </si>
  <si>
    <t xml:space="preserve">American Indian </t>
  </si>
  <si>
    <t xml:space="preserve">Mexican </t>
  </si>
  <si>
    <t>Shelter</t>
  </si>
  <si>
    <t>Street / Outdoors</t>
  </si>
  <si>
    <t>Institution Hospital/ Nursing Home</t>
  </si>
  <si>
    <t xml:space="preserve">Institution Jail/ Prison </t>
  </si>
  <si>
    <t>Housing Own/Rent</t>
  </si>
  <si>
    <t>Housing Someone else's</t>
  </si>
  <si>
    <t>Housing Halfway House</t>
  </si>
  <si>
    <t>Housing Residential Treatment</t>
  </si>
  <si>
    <t>Housing Dorm/ College Residence</t>
  </si>
  <si>
    <r>
      <t xml:space="preserve">Date of Activity </t>
    </r>
    <r>
      <rPr>
        <b/>
        <sz val="8"/>
        <color theme="1"/>
        <rFont val="Calibri"/>
        <family val="2"/>
        <scheme val="minor"/>
      </rPr>
      <t>00/00/0000</t>
    </r>
  </si>
  <si>
    <t xml:space="preserve">Type of Activity (Cross Planning Initiative, Service Activities implemented with other entity, Other) </t>
  </si>
  <si>
    <t>Name of Activity</t>
  </si>
  <si>
    <t xml:space="preserve">Purpose of Activity </t>
  </si>
  <si>
    <t># Attending / Participating</t>
  </si>
  <si>
    <t>Entity  Providing/Leading  Activity</t>
  </si>
  <si>
    <t xml:space="preserve">Person(s) Providing / Leading Activity </t>
  </si>
  <si>
    <t>Credentials of Person(s) Providing / Leading  Activity</t>
  </si>
  <si>
    <t>Location of Activity (City/County)</t>
  </si>
  <si>
    <t xml:space="preserve">System(s) - Organization(s) Represented at the Activity </t>
  </si>
  <si>
    <t>NOTES</t>
  </si>
  <si>
    <t xml:space="preserve">Was Activity done to fulfil the SOW (YES/NO) </t>
  </si>
  <si>
    <t>Date of Training 00/00/0000</t>
  </si>
  <si>
    <t xml:space="preserve">Type of Training (Evidence Based [EBT]/ Mandatory/Other) </t>
  </si>
  <si>
    <t>Name of  Training</t>
  </si>
  <si>
    <t xml:space="preserve">Purpose of Training </t>
  </si>
  <si>
    <t>Entity  Providing Training</t>
  </si>
  <si>
    <t xml:space="preserve">Location of Training (City- County) </t>
  </si>
  <si>
    <t>Person(s) Providing Training</t>
  </si>
  <si>
    <t>Credentials of Person(s) Providing Training</t>
  </si>
  <si>
    <t xml:space="preserve">Was training done to fulfil the SOR SOW (YES/NO) </t>
  </si>
  <si>
    <t>Was training funded wholly or in part by SOR?</t>
  </si>
  <si>
    <t>Evidence Based Training (EBT)</t>
  </si>
  <si>
    <t>Peer Recovery Support Positions</t>
  </si>
  <si>
    <t>Physicians</t>
  </si>
  <si>
    <t>Physician Assistants</t>
  </si>
  <si>
    <t>Nurse Practitioners</t>
  </si>
  <si>
    <t>Nurse (RN, LPN)</t>
  </si>
  <si>
    <t>Social Workers</t>
  </si>
  <si>
    <t>Addiction Counselors</t>
  </si>
  <si>
    <t>Prevention</t>
  </si>
  <si>
    <t xml:space="preserve">Other (Describe in notes) </t>
  </si>
  <si>
    <r>
      <t xml:space="preserve">NUMBER OF </t>
    </r>
    <r>
      <rPr>
        <b/>
        <sz val="10"/>
        <color theme="1"/>
        <rFont val="Calibri"/>
        <family val="2"/>
        <scheme val="minor"/>
      </rPr>
      <t>INTERNAL/EXTERNAL</t>
    </r>
    <r>
      <rPr>
        <sz val="10"/>
        <color theme="1"/>
        <rFont val="Calibri"/>
        <family val="2"/>
        <scheme val="minor"/>
      </rPr>
      <t xml:space="preserve"> INDIVIDUALS </t>
    </r>
    <r>
      <rPr>
        <sz val="10"/>
        <color rgb="FFFF0000"/>
        <rFont val="Calibri"/>
        <family val="2"/>
        <scheme val="minor"/>
      </rPr>
      <t>(</t>
    </r>
    <r>
      <rPr>
        <b/>
        <u/>
        <sz val="10"/>
        <color rgb="FFFF0000"/>
        <rFont val="Calibri"/>
        <family val="2"/>
        <scheme val="minor"/>
      </rPr>
      <t>NOT FUNDED</t>
    </r>
    <r>
      <rPr>
        <u/>
        <sz val="10"/>
        <color rgb="FFFF0000"/>
        <rFont val="Calibri"/>
        <family val="2"/>
        <scheme val="minor"/>
      </rPr>
      <t xml:space="preserve"> BY  GRANT</t>
    </r>
    <r>
      <rPr>
        <sz val="10"/>
        <color rgb="FFFF0000"/>
        <rFont val="Calibri"/>
        <family val="2"/>
        <scheme val="minor"/>
      </rPr>
      <t xml:space="preserve">) </t>
    </r>
    <r>
      <rPr>
        <sz val="10"/>
        <color theme="1"/>
        <rFont val="Calibri"/>
        <family val="2"/>
        <scheme val="minor"/>
      </rPr>
      <t xml:space="preserve">PARTICIPATING  BY DISCIPLINE  - USE A NUMBER </t>
    </r>
  </si>
  <si>
    <t xml:space="preserve">3A:  Grantee - Program Information     (ALL ENTRIES - CHANGES NEED TO BE MADE on the BASE GRANTEE INFO &amp; UPDATE TAB)  </t>
  </si>
  <si>
    <t xml:space="preserve">4A:  Grantee - Program Information     (ALL ENTRIES - CHANGES NEED TO BE MADE on the BASE GRANTEE INFO &amp; UPDATE TAB)  </t>
  </si>
  <si>
    <t xml:space="preserve">5A:  Grantee - Program Information     (ALL ENTRIES - CHANGES NEED TO BE MADE on the BASE GRANTEE INFO &amp; UPDATE TAB)  </t>
  </si>
  <si>
    <t>Date of Consumer Feedback Activity  00/00/0000</t>
  </si>
  <si>
    <t xml:space="preserve">Type of Consumer Feedback Activity </t>
  </si>
  <si>
    <t xml:space="preserve">Survey Completed for: </t>
  </si>
  <si>
    <t>Did the feedback indicate that the Service / Activity was accessible to  individuals?</t>
  </si>
  <si>
    <t>Aggregate Results (example: What information was learned that can lead to improvement of service delivery?)</t>
  </si>
  <si>
    <t xml:space="preserve">TRAINING </t>
  </si>
  <si>
    <t>Lines 11&gt;  Column A</t>
  </si>
  <si>
    <t xml:space="preserve">Numbering of the Lines for Training Events - There are 1000 lines for input of training data </t>
  </si>
  <si>
    <t>Lines 11&gt;  Column B-C</t>
  </si>
  <si>
    <t>Date of the Training event     - -  Use Month/Day/ Year (00/00/0000)</t>
  </si>
  <si>
    <t>Lines 11&gt;  Column D-H</t>
  </si>
  <si>
    <r>
      <t xml:space="preserve">Select from the Drop-down box    </t>
    </r>
    <r>
      <rPr>
        <b/>
        <sz val="11"/>
        <color theme="1"/>
        <rFont val="Calibri"/>
        <family val="2"/>
        <scheme val="minor"/>
      </rPr>
      <t xml:space="preserve">                                                                                                                    </t>
    </r>
    <r>
      <rPr>
        <sz val="8"/>
        <color theme="1"/>
        <rFont val="Calibri"/>
        <family val="2"/>
        <scheme val="minor"/>
      </rPr>
      <t xml:space="preserve">                                                                                                                                                                                                                                                                                                                                                                                         </t>
    </r>
    <r>
      <rPr>
        <sz val="11"/>
        <color theme="1"/>
        <rFont val="Calibri"/>
        <family val="2"/>
        <scheme val="minor"/>
      </rPr>
      <t xml:space="preserve">                                         </t>
    </r>
    <r>
      <rPr>
        <b/>
        <sz val="11"/>
        <color theme="1"/>
        <rFont val="Calibri"/>
        <family val="2"/>
        <scheme val="minor"/>
      </rPr>
      <t>NAME of Mandatory Training</t>
    </r>
    <r>
      <rPr>
        <sz val="11"/>
        <color theme="1"/>
        <rFont val="Calibri"/>
        <family val="2"/>
        <scheme val="minor"/>
      </rPr>
      <t xml:space="preserve"> -  [</t>
    </r>
    <r>
      <rPr>
        <b/>
        <sz val="11"/>
        <color theme="1"/>
        <rFont val="Calibri"/>
        <family val="2"/>
        <scheme val="minor"/>
      </rPr>
      <t xml:space="preserve">MANDATORY TRAINING  IS WHAT IS REQUIRED BY THE GRANT] </t>
    </r>
    <r>
      <rPr>
        <sz val="11"/>
        <color theme="1"/>
        <rFont val="Calibri"/>
        <family val="2"/>
        <scheme val="minor"/>
      </rPr>
      <t xml:space="preserve">MANDATORY TRAINING  INCLUDES:                                                                                                                                                                                                             </t>
    </r>
    <r>
      <rPr>
        <sz val="8"/>
        <color theme="1"/>
        <rFont val="Calibri"/>
        <family val="2"/>
        <scheme val="minor"/>
      </rPr>
      <t xml:space="preserve">                    •  Cultural Competency,                                                                                                                                                                                                                                                                                                                                                                                                                                                                                                    •  Motivational interviewing,                                                                                                                                                                                                                                                                                                                                                                                                                                                                            •  Suicide prevention,                                                                                                                                                                                                                                                                                                                                                                                                                                                                                                          •  System of Care 101,                                                                                                                                                                                                                                                                                                                                                                                                                                                                                              •  Trauma-informed care and person-centered care,                                                                                                                                                                                                                                                                                                                                                                                                                                             •  Question, Persuade and Refer (QPR),                                                                                                                                                                                                                                                                                                                                                                                                                                                                              •  Applied Suicide Intervention Skills Training (ASIST),                                                                                                                                                                                                                                                                                                                                                                                                                           •  SafeTALK,                                                                                                                                                                                                                                                                                                                                                                                                                                                                                                                  </t>
    </r>
    <r>
      <rPr>
        <b/>
        <sz val="8"/>
        <color theme="1"/>
        <rFont val="Calibri"/>
        <family val="2"/>
        <scheme val="minor"/>
      </rPr>
      <t xml:space="preserve">•  </t>
    </r>
    <r>
      <rPr>
        <sz val="8"/>
        <color theme="1"/>
        <rFont val="Calibri"/>
        <family val="2"/>
        <scheme val="minor"/>
      </rPr>
      <t xml:space="preserve">Emerging Zero Suicide Paradigm,                                                                                                                                                                                                                                                                                                                                                                                                                                                                     •  Zero Suicide Safety Planning,                                                                                                                                                                                                                                                                                                                                                                                                                                                                             •   Zero Suicide Assessment of Suicide Risk                                                                                                                                                                                                                                                                                                                                                                                                                                       </t>
    </r>
    <r>
      <rPr>
        <b/>
        <sz val="11"/>
        <color theme="1"/>
        <rFont val="Calibri"/>
        <family val="2"/>
        <scheme val="minor"/>
      </rPr>
      <t>Name of Evidence Base Training -</t>
    </r>
    <r>
      <rPr>
        <sz val="11"/>
        <color theme="1"/>
        <rFont val="Calibri"/>
        <family val="2"/>
        <scheme val="minor"/>
      </rPr>
      <t xml:space="preserve">  EXAMPLES OF EVIDENCE BASED TRAINING INCLUDE:   </t>
    </r>
    <r>
      <rPr>
        <sz val="8"/>
        <color theme="1"/>
        <rFont val="Calibri"/>
        <family val="2"/>
        <scheme val="minor"/>
      </rPr>
      <t xml:space="preserve">                                                                                                                                                                                                                                                                                                                                            •	 Motivational Interviewing – directive, client centered counseling style for eliciting behavior change by helping clients explore and resolve ambivalence
•	 SBIRT – Screening, Brief Intervention, Referral to Treatment
•	 Cognitive-Behavioral Therapy (CBT)
•	 Dialectical Behavioral Therapy (DBT) – therapist and client work with acceptance and change-oriented strategies
•	 Contingency Management Interventions/Motivational Incentives – uses rewards to reinforce behaviors that support person’s individual recovery
•	 Motivational Enhancement Therapy (MET) – brief, understanding resistance, encouraging self-efficacy
•	 The Matrix Model – designed for stimulant substances such as Methamphetamine and Cocaine – is intensive outpatient treatment, integrative, structured, and time-limited
•	 Medication-Assisted Treatment (MAT) – this includes Buprenorphine (Suboxone), Naltrexone (or Vivitrol), Methadone
•	 12-Step Facilitation Therapy
•	 Family Behavior Therapy (FBT)
•	 Seeking Safety (for Trauma/PTSD and Addiction)
•	 Relapse Prevention Therapy
•	 Client-Centered/Shared Decision Making               </t>
    </r>
  </si>
  <si>
    <t>Lines 11&gt;  Column I-P</t>
  </si>
  <si>
    <t>Name of the Training; Provide the formal name for the training</t>
  </si>
  <si>
    <t>Lines 11&gt;  Column Q-Z</t>
  </si>
  <si>
    <t>Purpose of Training:  Provide brief narrative for the purpose of the training</t>
  </si>
  <si>
    <t>Lines 11&gt;  Column AA-AD</t>
  </si>
  <si>
    <t>Entity, Organization, Agency, Company Providing the Training</t>
  </si>
  <si>
    <t>Lines 11&gt;  Column  AE-AH</t>
  </si>
  <si>
    <t xml:space="preserve">Location of the Training (Include at least City, County) </t>
  </si>
  <si>
    <t xml:space="preserve">Credentials of Person(s) Providing Training - degrees, credentials. </t>
  </si>
  <si>
    <t>Lines 11&gt;  Column AO-AQ</t>
  </si>
  <si>
    <t>INTERNAL EXTERNAL INDIVIDUALS NOT FUNDED BY THE GRANT BY OCCUPATION/DISCLIPLINE.  USE NUMBERS ONLY - DO NOT USE ALPHABET</t>
  </si>
  <si>
    <t>Lines 11&gt;  Column BJ-BW</t>
  </si>
  <si>
    <t xml:space="preserve">NOTES:  Space for a narrative for any specifics required from the drop-down box or other narrative information the grantee may want to share </t>
  </si>
  <si>
    <t xml:space="preserve">Headings that match the Activities Meeting data on Line 11-  This line can be locked by going to View, Freeze Panes, Freeze Top Row;  As the Lines get longer, this may be helpful in completing the form </t>
  </si>
  <si>
    <t>Lines 11&gt; Column  A</t>
  </si>
  <si>
    <t>Numbering of the Lines of Activities, Meetings and Events</t>
  </si>
  <si>
    <t>Lines 11&gt; Column  B-C</t>
  </si>
  <si>
    <t>Date of Activity - Meeting - Event   - -  Use Month/Day/ Year (00/00/0000)</t>
  </si>
  <si>
    <t>Lines 11&gt; Column  D-H</t>
  </si>
  <si>
    <t>Lines 11&gt; Column  I-P</t>
  </si>
  <si>
    <r>
      <t xml:space="preserve">Name of the Activity - Meeting - Event ; Examples include                                                                                                                                                                                                                                                                                                                                                                   </t>
    </r>
    <r>
      <rPr>
        <sz val="8"/>
        <color theme="1"/>
        <rFont val="Calibri"/>
        <family val="2"/>
        <scheme val="minor"/>
      </rPr>
      <t xml:space="preserve">• Regional Substance Abuse Lead Prevention Organization's monthly meeting ,                                                                                                                                                                                                                                                                                                                                                                                                                                                                                                                                                                                                                                                                                                                                                                                                                                                                                                                                                                                                                                                                                                                                                                                                                                                                                     • Family Resource Network (FRNs) Meetings,                                                                                                                                                                                                                                                                                                                                                                                                                                                                                                                                                                                                                                               • BBH Required Events                                                                                                                                                                                                                                                                                                                                                                                                                                                                                                </t>
    </r>
    <r>
      <rPr>
        <sz val="11"/>
        <color theme="1"/>
        <rFont val="Calibri"/>
        <family val="2"/>
        <scheme val="minor"/>
      </rPr>
      <t xml:space="preserve"> </t>
    </r>
    <r>
      <rPr>
        <sz val="8"/>
        <color theme="1"/>
        <rFont val="Calibri"/>
        <family val="2"/>
        <scheme val="minor"/>
      </rPr>
      <t xml:space="preserve">  • Activities/ efforts to reach high-risk populations (Homeless, Veterans, men aged 35-54, pregnant/parenting women, those involved with the criminal justice system, blue-collar professions) </t>
    </r>
  </si>
  <si>
    <t>Lines 11&gt; Column  Q-X</t>
  </si>
  <si>
    <t>Purpose of the Activity - Meeting - Event</t>
  </si>
  <si>
    <t>Lines 11&gt; Column  Y-Z</t>
  </si>
  <si>
    <t>Number of individuals attending - participating the  Activity - Meeting Event - USE NUMBERS ONLY - DO NOT USE ALPHABET</t>
  </si>
  <si>
    <t>Lines 11&gt; Column AA-AD</t>
  </si>
  <si>
    <t xml:space="preserve">Entity, Organization, Agency, Company providing / leading Activity - Meeting - Event - Formal name of the Entity </t>
  </si>
  <si>
    <t>Lines 11&gt; Column AE-AG</t>
  </si>
  <si>
    <t xml:space="preserve">Name of Person(s) Providing / Leading Activity  - Meeting - Event </t>
  </si>
  <si>
    <t>Lines 11&gt; Column AH-AJ</t>
  </si>
  <si>
    <t xml:space="preserve">Credentials of Person(s) Providing / Leading  Activity - Meeting - Event - (Degree, Certification, etc.) </t>
  </si>
  <si>
    <t>Lines 11&gt; Column AK-AL</t>
  </si>
  <si>
    <t xml:space="preserve">Physical Location of Activity - Meeting - Event -  (Include at least City, County) </t>
  </si>
  <si>
    <t>Lines 11&gt; Column AO-AV</t>
  </si>
  <si>
    <t>Lines 11&gt; Column AW-AY</t>
  </si>
  <si>
    <r>
      <t xml:space="preserve">ACTVITIES - MEETINGS - EVENTS  </t>
    </r>
    <r>
      <rPr>
        <b/>
        <sz val="14"/>
        <color theme="0"/>
        <rFont val="Calibri"/>
        <family val="2"/>
        <scheme val="minor"/>
      </rPr>
      <t>(EXCLUDES TRAINING - TRAINING NEEDS TO BE RECORDED ON TAB 2 TRAINING EVENTS)</t>
    </r>
  </si>
  <si>
    <t xml:space="preserve">3B: TRAINING </t>
  </si>
  <si>
    <t xml:space="preserve">4B: ACTIVITIES MEETINGS EVENTS </t>
  </si>
  <si>
    <t xml:space="preserve">5B: Consumer Feedback </t>
  </si>
  <si>
    <t xml:space="preserve">6B: Summary of data from various tabs </t>
  </si>
  <si>
    <t>Internal Space for Grantee</t>
  </si>
  <si>
    <t>Internal Client I.D.</t>
  </si>
  <si>
    <t>Date of Admission</t>
  </si>
  <si>
    <t xml:space="preserve">Was Client discharged? </t>
  </si>
  <si>
    <t xml:space="preserve">Date of Discharge </t>
  </si>
  <si>
    <t>Age</t>
  </si>
  <si>
    <t>Gender</t>
  </si>
  <si>
    <t>Race</t>
  </si>
  <si>
    <t xml:space="preserve">Ethnicity  Hispanic-Latino </t>
  </si>
  <si>
    <r>
      <t xml:space="preserve">Pregnant </t>
    </r>
    <r>
      <rPr>
        <b/>
        <sz val="8"/>
        <color theme="5" tint="-0.499984740745262"/>
        <rFont val="Calibri"/>
        <family val="2"/>
        <scheme val="minor"/>
      </rPr>
      <t xml:space="preserve">(if female must select either YES or NO) </t>
    </r>
  </si>
  <si>
    <t xml:space="preserve">Veteran Status </t>
  </si>
  <si>
    <t xml:space="preserve">Total # Children residing with Mother </t>
  </si>
  <si>
    <t xml:space="preserve">Total # of Days for all children </t>
  </si>
  <si>
    <r>
      <t>MAT UTILZIED</t>
    </r>
    <r>
      <rPr>
        <b/>
        <sz val="8"/>
        <color theme="5" tint="-0.499984740745262"/>
        <rFont val="Calibri"/>
        <family val="2"/>
        <scheme val="minor"/>
      </rPr>
      <t xml:space="preserve"> (choose one - None Included)</t>
    </r>
  </si>
  <si>
    <t>2:  Pertinent Information - Updates - Highlights [Provide a description of  Major Activities / Accomplishments related to measurable outcomes - Provide a description of barriers, how they were addressed, as well as remaining barriers]</t>
  </si>
  <si>
    <t>Was training funded wholly or in part by the grant?</t>
  </si>
  <si>
    <r>
      <rPr>
        <b/>
        <sz val="10"/>
        <color theme="1"/>
        <rFont val="Calibri"/>
        <family val="2"/>
        <scheme val="minor"/>
      </rPr>
      <t xml:space="preserve"> </t>
    </r>
    <r>
      <rPr>
        <b/>
        <sz val="10"/>
        <color rgb="FFFF0000"/>
        <rFont val="Calibri"/>
        <family val="2"/>
        <scheme val="minor"/>
      </rPr>
      <t>INTERNAL STAFF</t>
    </r>
    <r>
      <rPr>
        <b/>
        <sz val="10"/>
        <color theme="1"/>
        <rFont val="Calibri"/>
        <family val="2"/>
        <scheme val="minor"/>
      </rPr>
      <t xml:space="preserve"> </t>
    </r>
    <r>
      <rPr>
        <b/>
        <sz val="10"/>
        <color rgb="FFFF0000"/>
        <rFont val="Calibri"/>
        <family val="2"/>
        <scheme val="minor"/>
      </rPr>
      <t>(FUNDED BYGRANT</t>
    </r>
    <r>
      <rPr>
        <sz val="10"/>
        <color rgb="FFFF0000"/>
        <rFont val="Calibri"/>
        <family val="2"/>
        <scheme val="minor"/>
      </rPr>
      <t>)</t>
    </r>
    <r>
      <rPr>
        <sz val="10"/>
        <color theme="1"/>
        <rFont val="Calibri"/>
        <family val="2"/>
        <scheme val="minor"/>
      </rPr>
      <t xml:space="preserve"> - </t>
    </r>
    <r>
      <rPr>
        <sz val="8"/>
        <color theme="1"/>
        <rFont val="Calibri"/>
        <family val="2"/>
        <scheme val="minor"/>
      </rPr>
      <t xml:space="preserve">(STAFF INITIALS WILL AUTOMATICALLY POPULATE On LINE  11 FROM BASE GRANTEE INFO &amp; UPDATES TAB)  Use "X" to indicate received training </t>
    </r>
  </si>
  <si>
    <t>Initials of Staff</t>
  </si>
  <si>
    <t>Date Started Employment as a PRSS for Grant 00/00/0000</t>
  </si>
  <si>
    <t>Date Ended Employment as a PRSS  for Grant 00/00/0000</t>
  </si>
  <si>
    <t xml:space="preserve">NON PREGNANT CLIENTS                                                                                                         NON PREGNANT CLIENTS                                                                                                                           NON PREGNANT CLIENTS                    </t>
  </si>
  <si>
    <t xml:space="preserve">PREGNANT CLIENTS                                                                                                PREGNANT CLIENTS                                                                                                                         PREGNANT CLIENTS                    </t>
  </si>
  <si>
    <t>TOTAL NON PREGNANT CLIENTS:</t>
  </si>
  <si>
    <t>TOTAL PREGNANT CLIENTS:</t>
  </si>
  <si>
    <t>TOTAL NON-PREGNANT AND PREGNANT CLIENTS:</t>
  </si>
  <si>
    <t>75 &gt;</t>
  </si>
  <si>
    <t xml:space="preserve">TOTAL PREGNANT CLIENTS: </t>
  </si>
  <si>
    <t>Veteran - YES</t>
  </si>
  <si>
    <t xml:space="preserve">Veteran - NO </t>
  </si>
  <si>
    <t xml:space="preserve">TOTAL: </t>
  </si>
  <si>
    <t xml:space="preserve">VETERAN STATUS </t>
  </si>
  <si>
    <t xml:space="preserve">CHILDREN </t>
  </si>
  <si>
    <t xml:space="preserve">TYPE OF MAT USED </t>
  </si>
  <si>
    <t xml:space="preserve">NUMBER </t>
  </si>
  <si>
    <t xml:space="preserve">Length of Stay (LOS) </t>
  </si>
  <si>
    <t xml:space="preserve">LENGTH OF STAY </t>
  </si>
  <si>
    <t xml:space="preserve">Average Length of Stay </t>
  </si>
  <si>
    <t xml:space="preserve">ADMISSIONS </t>
  </si>
  <si>
    <t>Number of Admissions</t>
  </si>
  <si>
    <t xml:space="preserve">Length of Stays Total Days - (Admission to Discharge) </t>
  </si>
  <si>
    <t xml:space="preserve">CLIENT ACTIVITY                                                                         CLIENT ACTIVITY                                                                                        CLIENT ACTIVITY                                                                                              CLIENT ACTIVITY                                                                          </t>
  </si>
  <si>
    <t xml:space="preserve">TRAINING                                                                    TRAINING                                                                               TRAINING                                                                                            TRAINING                                                                       </t>
  </si>
  <si>
    <t xml:space="preserve">Type of Training </t>
  </si>
  <si>
    <t xml:space="preserve">Was training done to fulfil the SOR SOW (YES) </t>
  </si>
  <si>
    <t xml:space="preserve">Was training done to fulfil the SOR SOW (NO) </t>
  </si>
  <si>
    <t>Was training funded wholly or in part by SOR? (YES)</t>
  </si>
  <si>
    <t>Was training funded wholly or in part by SOR? (NO)</t>
  </si>
  <si>
    <r>
      <t xml:space="preserve">STAFF MEMBER(S) </t>
    </r>
    <r>
      <rPr>
        <b/>
        <sz val="16"/>
        <color theme="1"/>
        <rFont val="Calibri"/>
        <family val="2"/>
        <scheme val="minor"/>
      </rPr>
      <t>FUNDED</t>
    </r>
    <r>
      <rPr>
        <b/>
        <sz val="12"/>
        <color theme="1"/>
        <rFont val="Calibri"/>
        <family val="2"/>
        <scheme val="minor"/>
      </rPr>
      <t xml:space="preserve"> BY GRANT </t>
    </r>
  </si>
  <si>
    <r>
      <t xml:space="preserve">OTHERS </t>
    </r>
    <r>
      <rPr>
        <b/>
        <u/>
        <sz val="16"/>
        <color theme="1"/>
        <rFont val="Calibri"/>
        <family val="2"/>
        <scheme val="minor"/>
      </rPr>
      <t>NOT</t>
    </r>
    <r>
      <rPr>
        <b/>
        <sz val="16"/>
        <color theme="1"/>
        <rFont val="Calibri"/>
        <family val="2"/>
        <scheme val="minor"/>
      </rPr>
      <t xml:space="preserve"> FUNDED </t>
    </r>
    <r>
      <rPr>
        <b/>
        <sz val="12"/>
        <color theme="1"/>
        <rFont val="Calibri"/>
        <family val="2"/>
        <scheme val="minor"/>
      </rPr>
      <t xml:space="preserve">BY GRANT </t>
    </r>
  </si>
  <si>
    <t xml:space="preserve">ACTIVITIES MEETINGS EVENTS                                                                    ACTIVITIES MEETINGS EVENTS                               ACTIVITIES MEETINGS EVENTS                          ACTIVITIES MEETINGS EVENTS                                                           </t>
  </si>
  <si>
    <t>TOTAL:</t>
  </si>
  <si>
    <t>ACTIVITY - MEETING - EVENT</t>
  </si>
  <si>
    <t xml:space="preserve">Number Participating </t>
  </si>
  <si>
    <t>Was training done to fulfil the  SOW?</t>
  </si>
  <si>
    <t xml:space="preserve">CONSUMER FEEDBACK                                                                                                                  CONSUMER FEEDBACK                                                                                                                   CONSUMER FEEDBACK                                                                                </t>
  </si>
  <si>
    <t>TYPE OF CONSUMER FEEDBACK</t>
  </si>
  <si>
    <t xml:space="preserve">Did the feedback indicate that the Service / Activity was accessible to  individuals?(YES) </t>
  </si>
  <si>
    <t xml:space="preserve">Did the feedback indicate that the Service / Activity was accessible to  individuals?(NO) </t>
  </si>
  <si>
    <t>INDIVIDUALS ADMITTED</t>
  </si>
  <si>
    <t xml:space="preserve">INDIVIDUALS DISCHARGED </t>
  </si>
  <si>
    <t xml:space="preserve">INDIVIDUALS CURRENTLY IN PROGRAM </t>
  </si>
  <si>
    <t>Name of the Grant - The version of the grant is listed on this line.  It is extremely important that you are using the most current version of the form.   DO NOT USE A FORM THAT CONTAINS THE WORD "DRAFT" or "WORKING - DRAFT".  The most current version can be located at https://dhhr.wv.gov/bhhf/forms</t>
  </si>
  <si>
    <t>EACH MONTH WILL BE LISTED</t>
  </si>
  <si>
    <t xml:space="preserve">System(s) Organization(s) Represented at the Activity  (Organizations, Companies, Agencies, Groups, etc.) </t>
  </si>
  <si>
    <t xml:space="preserve">Headings that match the training events on Lines 12 and 13 -  This line can be locked by going to View, Freeze Panes, Freeze Top Row;  As the Lines get longer, this may be helpful in completing the form. </t>
  </si>
  <si>
    <t xml:space="preserve">2A:  Grantee - Program Information     (ALL ENTRIES - CHANGES NEED TO BE MADE on the BASE GRANTEE INFO &amp; UPDATE TAB)  </t>
  </si>
  <si>
    <t xml:space="preserve">2B: CLIENT ACTIVITY </t>
  </si>
  <si>
    <t>TAB 2:  CLIENT ACTIVITY</t>
  </si>
  <si>
    <t>Headings that match the training events on Lines 12 and 13 -  This line can be locked by going to View, Freeze Panes, Freeze Top Row;  As the Lines get longer, this may be helpful in completing the form.</t>
  </si>
  <si>
    <t>Lines 11-12&gt;: Column A</t>
  </si>
  <si>
    <t>Lines 11-12&gt;: Column B-C</t>
  </si>
  <si>
    <t>Lines 11-12&gt;: Column D-F</t>
  </si>
  <si>
    <t>Lines 11-12&gt;: Column G-H</t>
  </si>
  <si>
    <t>Lines 11-12&gt;: Column I</t>
  </si>
  <si>
    <t>Lines 11-12&gt;: Column J</t>
  </si>
  <si>
    <t>Lines 11-12&gt;: Column K-L</t>
  </si>
  <si>
    <t>Lines 11-12&gt;: Column M-N</t>
  </si>
  <si>
    <t>Lines 11-12&gt;: Column O-P</t>
  </si>
  <si>
    <t>Lines 11-12&gt;: Column Q-R</t>
  </si>
  <si>
    <t>Lines 11-12&gt;: Column S-T</t>
  </si>
  <si>
    <t>Lines 11-12&gt;: Column U-V</t>
  </si>
  <si>
    <t>Lines 11-12&gt;: Column W-X</t>
  </si>
  <si>
    <t>Lines 11-12&gt;: Column Y-Z</t>
  </si>
  <si>
    <t>Lines 11-12&gt;: Column AA-AB</t>
  </si>
  <si>
    <t xml:space="preserve">Numbering of the Lines for Client Activities - There are 1000 lines for input data </t>
  </si>
  <si>
    <t xml:space="preserve">Internal Space for Grantee:  This is for the preference of the grantee; Can use initials, etc.  Do not submit any Health Protected Information.  </t>
  </si>
  <si>
    <t>Internal Client I.D.; to be assigned by the Grantee.  The Internal Client I.D.  Needs to be permanent for the client.  (If the client is readmitted, use the same Client I.D.)</t>
  </si>
  <si>
    <t xml:space="preserve">Date of Admission:  the Date client was admitted to the program.  Use (Month 00, Day 00, Year 0000). </t>
  </si>
  <si>
    <t xml:space="preserve">Age:  Use a number, do not use alphabet.  </t>
  </si>
  <si>
    <t>Gender:  Select from the drop down box</t>
  </si>
  <si>
    <t>Race:  Select from the drop down box</t>
  </si>
  <si>
    <t xml:space="preserve">Ethnicity:  Select from the drop down box </t>
  </si>
  <si>
    <r>
      <t xml:space="preserve">Pregnancy Status:  Select from the drop down box; </t>
    </r>
    <r>
      <rPr>
        <b/>
        <sz val="11"/>
        <color theme="1"/>
        <rFont val="Calibri"/>
        <family val="2"/>
        <scheme val="minor"/>
      </rPr>
      <t xml:space="preserve">if female must choose either YES or NO otherwise this category will not calculate correctly. </t>
    </r>
    <r>
      <rPr>
        <sz val="11"/>
        <color theme="1"/>
        <rFont val="Calibri"/>
        <family val="2"/>
        <scheme val="minor"/>
      </rPr>
      <t xml:space="preserve"> Do not leave blank.  There is a requirement to report Pregnant Clients and Non Pregnant Clients thus the need to indicate the YES or NO.   </t>
    </r>
  </si>
  <si>
    <t xml:space="preserve">Veteran Status:  Select from the drop down box </t>
  </si>
  <si>
    <t xml:space="preserve">October - Total number of children residing with the mother.  Use a number, do not use alphabet. </t>
  </si>
  <si>
    <t xml:space="preserve">October - Total number of days for all children residing with the Mother. </t>
  </si>
  <si>
    <t xml:space="preserve">November - Total number of children residing with the mother.  Use a number, do not use alphabet. </t>
  </si>
  <si>
    <t xml:space="preserve">November - Total number of days for all children residing with the Mother. </t>
  </si>
  <si>
    <t xml:space="preserve">December - Total number of children residing with the mother.  Use a number, do not use alphabet. </t>
  </si>
  <si>
    <t xml:space="preserve">December - Total number of days for all children residing with the Mother. </t>
  </si>
  <si>
    <t xml:space="preserve">January - Total number of children residing with the mother.  Use a number, do not use alphabet. </t>
  </si>
  <si>
    <t xml:space="preserve">January - Total number of days for all children residing with the Mother. </t>
  </si>
  <si>
    <t xml:space="preserve">February - Total number of children residing with the mother.  Use a number, do not use alphabet. </t>
  </si>
  <si>
    <t xml:space="preserve">February- Total number of days for all children residing with the Mother. </t>
  </si>
  <si>
    <t xml:space="preserve">March - Total number of children residing with the mother.  Use a number, do not use alphabet. </t>
  </si>
  <si>
    <t xml:space="preserve">March - Total number of days for all children residing with the Mother. </t>
  </si>
  <si>
    <t xml:space="preserve">April - Total number of children residing with the mother.  Use a number, do not use alphabet. </t>
  </si>
  <si>
    <t xml:space="preserve">April - Total number of days for all children residing with the Mother. </t>
  </si>
  <si>
    <t xml:space="preserve">May- Total number of children residing with the mother.  Use a number, do not use alphabet. </t>
  </si>
  <si>
    <t xml:space="preserve">May - Total number of days for all children residing with the Mother. </t>
  </si>
  <si>
    <t xml:space="preserve">June-  Total number of children residing with the mother.  Use a number, do not use alphabet. </t>
  </si>
  <si>
    <t xml:space="preserve">June- Total number of days for all children residing with the Mother. </t>
  </si>
  <si>
    <t xml:space="preserve">August- Total number of children residing with the mother.  Use a number, do not use alphabet. </t>
  </si>
  <si>
    <t xml:space="preserve">August - Total number of days for all children residing with the Mother. </t>
  </si>
  <si>
    <t xml:space="preserve">September - Total number of children residing with the mother.  Use a number, do not use alphabet. </t>
  </si>
  <si>
    <t xml:space="preserve">September - Total number of days for all children residing with the Mother. </t>
  </si>
  <si>
    <t>Lines 11-12&gt;: Column AC-AD</t>
  </si>
  <si>
    <t>Lines 11-12&gt;: Column AE-AF</t>
  </si>
  <si>
    <t>Lines 11-12&gt;: Column AG-AH</t>
  </si>
  <si>
    <t>Lines 11-12&gt;: Column AK-AL</t>
  </si>
  <si>
    <t>Lines 11-12&gt;: Column AI-AJ</t>
  </si>
  <si>
    <t>Lines 11-12&gt;: Column AM-AN</t>
  </si>
  <si>
    <t>Lines 11-12&gt;: Column AO-AP</t>
  </si>
  <si>
    <t>Lines 11-12&gt;: Column AQ-AR</t>
  </si>
  <si>
    <t>Lines 11-12&gt;: Column AS-AT</t>
  </si>
  <si>
    <t>Lines 11-12&gt;: Column AU-AV</t>
  </si>
  <si>
    <t>Lines 11-12&gt;: Column AW-AX</t>
  </si>
  <si>
    <t>Lines 11-12&gt;: Column AY-AZ</t>
  </si>
  <si>
    <t>Lines 11-12&gt;: Column BA-BB</t>
  </si>
  <si>
    <t xml:space="preserve">July-  Total number of children residing with the mother.  Use a number, do not use alphabet. </t>
  </si>
  <si>
    <t>Lines 11-12&gt;: Column BC-BD</t>
  </si>
  <si>
    <t>Lines 11-12&gt;: Column BE-BF</t>
  </si>
  <si>
    <t xml:space="preserve">July - Total number of days for all children residing with the Mother. </t>
  </si>
  <si>
    <t>Lines 11-12&gt;: Column BG-BH</t>
  </si>
  <si>
    <t>Lines 11-12&gt;: Column BI-BJ</t>
  </si>
  <si>
    <t>Lines 11-12&gt;: Column BK-BL</t>
  </si>
  <si>
    <t>Lines 11-12&gt;: Column BM-BN</t>
  </si>
  <si>
    <t>Lines 11-12&gt;: Column BO-BQ</t>
  </si>
  <si>
    <t>Lines 11-12&gt;: Column BR</t>
  </si>
  <si>
    <t xml:space="preserve">Was client discharged. Select from the drop down box.  If "yes" is selected, the line will change to a dark gray, to indicate the client was discharged. </t>
  </si>
  <si>
    <t xml:space="preserve">Date of Discharge:  the Date client was discharged from the program.  Use (Month 00, Day 00, Year 0000). </t>
  </si>
  <si>
    <t>Lines 11-12&gt;: Column BU- CA</t>
  </si>
  <si>
    <t xml:space="preserve">(Location where individual was discharged; aftercare linked to … (referrals, TX programs, PRSS Programs, etc.) </t>
  </si>
  <si>
    <t>Lines 11-12&gt;: Column CB - CH</t>
  </si>
  <si>
    <t>Lines 11-12&gt;: Column CI</t>
  </si>
  <si>
    <t xml:space="preserve">Length of Stay;  will calculate from the Admission and Discharge Columns. </t>
  </si>
  <si>
    <t>Lines 11-12&gt;: Column BS - BT</t>
  </si>
  <si>
    <r>
      <rPr>
        <b/>
        <sz val="11"/>
        <color theme="1"/>
        <rFont val="Calibri"/>
        <family val="2"/>
        <scheme val="minor"/>
      </rPr>
      <t>3B:</t>
    </r>
    <r>
      <rPr>
        <sz val="11"/>
        <color theme="1"/>
        <rFont val="Calibri"/>
        <family val="2"/>
        <scheme val="minor"/>
      </rPr>
      <t xml:space="preserve"> INFORMATION REGARDING EVENTS </t>
    </r>
  </si>
  <si>
    <r>
      <t xml:space="preserve"> Lines 11&gt; - </t>
    </r>
    <r>
      <rPr>
        <b/>
        <sz val="11"/>
        <color theme="1"/>
        <rFont val="Calibri"/>
        <family val="2"/>
        <scheme val="minor"/>
      </rPr>
      <t>3B:</t>
    </r>
  </si>
  <si>
    <t>Lines 11&gt;  Column AI-AN</t>
  </si>
  <si>
    <t>Lines 11&gt;  Column AR-AT</t>
  </si>
  <si>
    <t>Lines 11&gt;  Column AU-AW</t>
  </si>
  <si>
    <t xml:space="preserve">Was the training done to fulfilled SOW funded by the grant- Select from the drop down box </t>
  </si>
  <si>
    <t>Lines 11&gt;  Column AX-AY</t>
  </si>
  <si>
    <t xml:space="preserve">Was the training funded wholly or in part by the grant? </t>
  </si>
  <si>
    <t>Lines 11&gt;  Column AZ-BH</t>
  </si>
  <si>
    <r>
      <t xml:space="preserve">INTERNAL STAFF FUNDED BY THE GRANT - This will include only the staff funded by the grant.  There are nine(9) spaces in Line 11 for initials of the staff that should be adequate for turnover. </t>
    </r>
    <r>
      <rPr>
        <i/>
        <sz val="11"/>
        <color theme="1"/>
        <rFont val="Calibri"/>
        <family val="2"/>
        <scheme val="minor"/>
      </rPr>
      <t xml:space="preserve"> The initials will populate from the BASE GRANTEE INFO &amp; UPDATES TAB (LINES 9-16).</t>
    </r>
    <r>
      <rPr>
        <sz val="11"/>
        <color theme="1"/>
        <rFont val="Calibri"/>
        <family val="2"/>
        <scheme val="minor"/>
      </rPr>
      <t xml:space="preserve">  FOR LINES 12&gt;, Indicate by a "X" if the staff member attended the training. </t>
    </r>
  </si>
  <si>
    <t>Lines 11&gt;  Column BI-BQ</t>
  </si>
  <si>
    <r>
      <rPr>
        <sz val="11"/>
        <color theme="1"/>
        <rFont val="Calibri"/>
        <family val="2"/>
        <scheme val="minor"/>
      </rPr>
      <t xml:space="preserve">Lines -4-9:  </t>
    </r>
    <r>
      <rPr>
        <b/>
        <sz val="11"/>
        <color theme="1"/>
        <rFont val="Calibri"/>
        <family val="2"/>
        <scheme val="minor"/>
      </rPr>
      <t xml:space="preserve">- 4A: </t>
    </r>
  </si>
  <si>
    <r>
      <t xml:space="preserve"> Lines 11&gt; - </t>
    </r>
    <r>
      <rPr>
        <b/>
        <sz val="11"/>
        <color theme="1"/>
        <rFont val="Calibri"/>
        <family val="2"/>
        <scheme val="minor"/>
      </rPr>
      <t>4B:</t>
    </r>
  </si>
  <si>
    <r>
      <rPr>
        <b/>
        <sz val="11"/>
        <color theme="1"/>
        <rFont val="Calibri"/>
        <family val="2"/>
        <scheme val="minor"/>
      </rPr>
      <t>4B:</t>
    </r>
    <r>
      <rPr>
        <sz val="11"/>
        <color theme="1"/>
        <rFont val="Calibri"/>
        <family val="2"/>
        <scheme val="minor"/>
      </rPr>
      <t xml:space="preserve"> INFORMATION REGARDING ACTIVITIES MEETS EVENTS </t>
    </r>
  </si>
  <si>
    <t>Lines 11&gt; Column AZ-BO</t>
  </si>
  <si>
    <t xml:space="preserve">Was the Activity - Meeting - Event done to fulfil the SOW funded by the grant? - Select from the drop down box </t>
  </si>
  <si>
    <t xml:space="preserve">Type of Activity  - Meeting - Event  - -  Select from the drop down box   If materials distributed is selected, give the total items distributed and what was distributed in the note section. </t>
  </si>
  <si>
    <t>Type of Consumer Feedback Activity - Select from the drop down box</t>
  </si>
  <si>
    <t xml:space="preserve">What was the Consumer Feedback Activity Completed for?  Select from the drop down box </t>
  </si>
  <si>
    <t xml:space="preserve">Did the feedback indicate that the Service / Activity was accessible to individuals?   Select from the drop down box </t>
  </si>
  <si>
    <t xml:space="preserve">Headings that match the Client Level data on Line 11-  This line can be locked by going to View, Freeze Panes, Freeze Top Row;  As the Lines get longer, this may be helpful in completing the form </t>
  </si>
  <si>
    <r>
      <rPr>
        <b/>
        <sz val="11"/>
        <color theme="1"/>
        <rFont val="Calibri"/>
        <family val="2"/>
        <scheme val="minor"/>
      </rPr>
      <t>5B:</t>
    </r>
    <r>
      <rPr>
        <sz val="11"/>
        <color theme="1"/>
        <rFont val="Calibri"/>
        <family val="2"/>
        <scheme val="minor"/>
      </rPr>
      <t xml:space="preserve"> CONSUMER FEEDBACK </t>
    </r>
  </si>
  <si>
    <t>Lines 11&gt; Column AA-AJ</t>
  </si>
  <si>
    <r>
      <rPr>
        <sz val="11"/>
        <color theme="1"/>
        <rFont val="Calibri"/>
        <family val="2"/>
        <scheme val="minor"/>
      </rPr>
      <t xml:space="preserve">Lines -4-9:  </t>
    </r>
    <r>
      <rPr>
        <b/>
        <sz val="11"/>
        <color theme="1"/>
        <rFont val="Calibri"/>
        <family val="2"/>
        <scheme val="minor"/>
      </rPr>
      <t xml:space="preserve">- 5A: </t>
    </r>
  </si>
  <si>
    <r>
      <t xml:space="preserve"> Lines 11&gt; -  </t>
    </r>
    <r>
      <rPr>
        <b/>
        <sz val="11"/>
        <color theme="1"/>
        <rFont val="Calibri"/>
        <family val="2"/>
        <scheme val="minor"/>
      </rPr>
      <t>5B:</t>
    </r>
  </si>
  <si>
    <r>
      <rPr>
        <sz val="11"/>
        <color theme="1"/>
        <rFont val="Calibri"/>
        <family val="2"/>
        <scheme val="minor"/>
      </rPr>
      <t xml:space="preserve">Lines -3-9:  </t>
    </r>
    <r>
      <rPr>
        <b/>
        <sz val="11"/>
        <color theme="1"/>
        <rFont val="Calibri"/>
        <family val="2"/>
        <scheme val="minor"/>
      </rPr>
      <t xml:space="preserve">-6A: </t>
    </r>
  </si>
  <si>
    <r>
      <rPr>
        <b/>
        <sz val="11"/>
        <color theme="1"/>
        <rFont val="Calibri"/>
        <family val="2"/>
        <scheme val="minor"/>
      </rPr>
      <t>6A:</t>
    </r>
    <r>
      <rPr>
        <sz val="11"/>
        <color theme="1"/>
        <rFont val="Calibri"/>
        <family val="2"/>
        <scheme val="minor"/>
      </rPr>
      <t xml:space="preserve"> GRANTEE - PROGRAM INFORMATION  - Any changes, including updating the date need to be made on BASE GRANTEE INFO &amp; UPDATES (an earlier tab): </t>
    </r>
  </si>
  <si>
    <r>
      <rPr>
        <b/>
        <sz val="11"/>
        <color theme="1"/>
        <rFont val="Calibri"/>
        <family val="2"/>
        <scheme val="minor"/>
      </rPr>
      <t>5A:</t>
    </r>
    <r>
      <rPr>
        <sz val="11"/>
        <color theme="1"/>
        <rFont val="Calibri"/>
        <family val="2"/>
        <scheme val="minor"/>
      </rPr>
      <t xml:space="preserve"> GRANTEE - PROGRAM INFORMATION  - Any changes, including updating the date need to be made on BASE GRANTEE INFO &amp; UPDATES (an earlier tab): </t>
    </r>
  </si>
  <si>
    <r>
      <rPr>
        <b/>
        <sz val="11"/>
        <color theme="1"/>
        <rFont val="Calibri"/>
        <family val="2"/>
        <scheme val="minor"/>
      </rPr>
      <t>4A:</t>
    </r>
    <r>
      <rPr>
        <sz val="11"/>
        <color theme="1"/>
        <rFont val="Calibri"/>
        <family val="2"/>
        <scheme val="minor"/>
      </rPr>
      <t xml:space="preserve"> GRANTEE - PROGRAM INFORMATION  - Any changes, including updating the date need to be made on BASE GRANTEE INFO &amp; UPDATES (an earlier tab): </t>
    </r>
  </si>
  <si>
    <r>
      <rPr>
        <b/>
        <sz val="11"/>
        <color theme="1"/>
        <rFont val="Calibri"/>
        <family val="2"/>
        <scheme val="minor"/>
      </rPr>
      <t xml:space="preserve">3A: </t>
    </r>
    <r>
      <rPr>
        <sz val="11"/>
        <color theme="1"/>
        <rFont val="Calibri"/>
        <family val="2"/>
        <scheme val="minor"/>
      </rPr>
      <t xml:space="preserve">GRANTEE - PROGRAM INFORMATION  - Any changes, including updating the date need to be made on BASE GRANTEE INFO &amp; UPDATES (an earlier tab): </t>
    </r>
  </si>
  <si>
    <r>
      <rPr>
        <sz val="11"/>
        <color theme="1"/>
        <rFont val="Calibri"/>
        <family val="2"/>
        <scheme val="minor"/>
      </rPr>
      <t xml:space="preserve">Lines -4-9:  </t>
    </r>
    <r>
      <rPr>
        <b/>
        <sz val="11"/>
        <color theme="1"/>
        <rFont val="Calibri"/>
        <family val="2"/>
        <scheme val="minor"/>
      </rPr>
      <t xml:space="preserve">- 3A: </t>
    </r>
  </si>
  <si>
    <t>1A:  Grantee - Program Information ALL ENTRIES - CHANGES NEED TO BE MADE ON THIS TAB - (INFORMATION ON LINES 4 - 8 WILL POPULATE TO ALL THE OTHER TABS)</t>
  </si>
  <si>
    <r>
      <t xml:space="preserve">1B:  Employees funded by Grant - </t>
    </r>
    <r>
      <rPr>
        <b/>
        <sz val="10"/>
        <color theme="0"/>
        <rFont val="Calibri"/>
        <family val="2"/>
        <scheme val="minor"/>
      </rPr>
      <t xml:space="preserve">initials will populate to Training and Activities Meetings Events Tab </t>
    </r>
  </si>
  <si>
    <t xml:space="preserve">1C:  Pertinent Information Regarding the Program </t>
  </si>
  <si>
    <r>
      <t xml:space="preserve">1A: GRANTEE - PROGRAM INFORMATION:   </t>
    </r>
    <r>
      <rPr>
        <sz val="11"/>
        <rFont val="Calibri"/>
        <family val="2"/>
        <scheme val="minor"/>
      </rPr>
      <t xml:space="preserve">Heading - Basic information about the grantee is contained  on these lines. Once entered,  the Grantee  Information will populate to all other tabs.  Any changes, including updating the month,  will need to be made on this tab (BASE GRANTEE INFO &amp; UPDATES) </t>
    </r>
  </si>
  <si>
    <r>
      <rPr>
        <b/>
        <sz val="11"/>
        <color theme="1"/>
        <rFont val="Calibri"/>
        <family val="2"/>
        <scheme val="minor"/>
      </rPr>
      <t xml:space="preserve">1C: GRANTEE - PERTINENT INFORMATION REGARDING THE PROGRAM: </t>
    </r>
    <r>
      <rPr>
        <sz val="11"/>
        <color theme="1"/>
        <rFont val="Calibri"/>
        <family val="2"/>
        <scheme val="minor"/>
      </rPr>
      <t xml:space="preserve">This is a  space that permits you to give updates / pertinent information about the program.  As shown below, there is a tab for each month - </t>
    </r>
  </si>
  <si>
    <r>
      <t xml:space="preserve">1B: Program Staff:  </t>
    </r>
    <r>
      <rPr>
        <sz val="11"/>
        <rFont val="Calibri"/>
        <family val="2"/>
        <scheme val="minor"/>
      </rPr>
      <t>List the initials of the staff, the date they started employment for the Grant and if applicable the date they ended employment for the grant.    Use Month/Day/ Year (00/00/0000) . The Initials placed in Columns B-F and X-AB will populate to the Training Events Tab Line 11 Column AZ-BH</t>
    </r>
  </si>
  <si>
    <t xml:space="preserve">Disposition of the Discharge (Location where individual was discharged; aftercare linked to … (referrals, TX programs, PRSS Programs, etc.) </t>
  </si>
  <si>
    <t xml:space="preserve">Medication Assisted Treatment (MAT) utilized.  Select from the drop down box.  Must select one.  One of the choices is "Did not use MAT"; if an individual changed the type of MAT during the course of treatment select "Changed MAT Type (Explain in Notes)"  Indicated the Type of MAT initially used and type  they changed to.. </t>
  </si>
  <si>
    <r>
      <t xml:space="preserve">2A: GRANTEE - PROGRAM INFORMATION:   </t>
    </r>
    <r>
      <rPr>
        <sz val="11"/>
        <rFont val="Calibri"/>
        <family val="2"/>
        <scheme val="minor"/>
      </rPr>
      <t>Heading - Basic information about the grantee is contained  on these lines. Grantee  Information, including the date of the report, will populate  from the BASE GRANTEE INFO &amp; UPDATES tab.  Any changes will need to be made on the BASE GRANTEE INFO &amp; UPDATES tab.</t>
    </r>
  </si>
  <si>
    <r>
      <t xml:space="preserve">Lines 4- 9:  </t>
    </r>
    <r>
      <rPr>
        <b/>
        <sz val="11"/>
        <rFont val="Calibri"/>
        <family val="2"/>
        <scheme val="minor"/>
      </rPr>
      <t>2A:</t>
    </r>
  </si>
  <si>
    <r>
      <t xml:space="preserve">Line 10:  </t>
    </r>
    <r>
      <rPr>
        <b/>
        <sz val="11"/>
        <color theme="1"/>
        <rFont val="Calibri"/>
        <family val="2"/>
        <scheme val="minor"/>
      </rPr>
      <t>2B:</t>
    </r>
  </si>
  <si>
    <t>Lines 3- 8:  1A:</t>
  </si>
  <si>
    <t>Lines 9 - 16: 1B:</t>
  </si>
  <si>
    <t>Lines17&gt;:  1C:</t>
  </si>
  <si>
    <r>
      <t xml:space="preserve">WV Bureau for Behavioral Health Services - Substance Use Disorders - Pregnant  and Postpartum Women  </t>
    </r>
    <r>
      <rPr>
        <b/>
        <sz val="8"/>
        <color theme="1"/>
        <rFont val="Calibri"/>
        <family val="2"/>
        <scheme val="minor"/>
      </rPr>
      <t>v 20200301F</t>
    </r>
  </si>
  <si>
    <t>OCT</t>
  </si>
  <si>
    <t>NOV</t>
  </si>
  <si>
    <t>DEC</t>
  </si>
  <si>
    <t>JAN</t>
  </si>
  <si>
    <t>FEB</t>
  </si>
  <si>
    <t>MARCH</t>
  </si>
  <si>
    <t>APRIL</t>
  </si>
  <si>
    <t>MAY</t>
  </si>
  <si>
    <t>JUNE</t>
  </si>
  <si>
    <t>JULY</t>
  </si>
  <si>
    <t>AUGUST</t>
  </si>
  <si>
    <t>SEPT</t>
  </si>
  <si>
    <t>no</t>
  </si>
  <si>
    <t>PPW "Residential Services"/ Recovery Residence</t>
  </si>
  <si>
    <r>
      <t xml:space="preserve"> 1st Quarter  </t>
    </r>
    <r>
      <rPr>
        <b/>
        <sz val="8"/>
        <color theme="1"/>
        <rFont val="Calibri"/>
        <family val="2"/>
        <scheme val="minor"/>
      </rPr>
      <t>Oct- Dec</t>
    </r>
  </si>
  <si>
    <r>
      <t xml:space="preserve">2nd Quarter </t>
    </r>
    <r>
      <rPr>
        <b/>
        <sz val="8"/>
        <color theme="1"/>
        <rFont val="Calibri"/>
        <family val="2"/>
        <scheme val="minor"/>
      </rPr>
      <t>Jan- March</t>
    </r>
  </si>
  <si>
    <r>
      <t>3rd Quarter</t>
    </r>
    <r>
      <rPr>
        <b/>
        <sz val="8"/>
        <color theme="1"/>
        <rFont val="Calibri"/>
        <family val="2"/>
        <scheme val="minor"/>
      </rPr>
      <t xml:space="preserve"> April- June</t>
    </r>
  </si>
  <si>
    <r>
      <t xml:space="preserve">4th Quarter </t>
    </r>
    <r>
      <rPr>
        <b/>
        <sz val="8"/>
        <color theme="1"/>
        <rFont val="Calibri"/>
        <family val="2"/>
        <scheme val="minor"/>
      </rPr>
      <t>July- Sept</t>
    </r>
  </si>
  <si>
    <t>Prior to October 2025</t>
  </si>
  <si>
    <r>
      <t xml:space="preserve">Program reports need to be submitted electronically, via e-mail to </t>
    </r>
    <r>
      <rPr>
        <b/>
        <sz val="12"/>
        <rFont val="Calibri"/>
        <family val="2"/>
        <scheme val="minor"/>
      </rPr>
      <t>BBHReporting@wv.gov</t>
    </r>
    <r>
      <rPr>
        <sz val="12"/>
        <rFont val="Calibri"/>
        <family val="2"/>
        <scheme val="minor"/>
      </rPr>
      <t xml:space="preserve"> </t>
    </r>
    <r>
      <rPr>
        <i/>
        <sz val="12"/>
        <rFont val="Calibri"/>
        <family val="2"/>
        <scheme val="minor"/>
      </rPr>
      <t xml:space="preserve"> within 25 calendar days of the end of each month </t>
    </r>
  </si>
  <si>
    <r>
      <rPr>
        <b/>
        <sz val="11"/>
        <rFont val="Calibri"/>
        <family val="2"/>
        <scheme val="minor"/>
      </rPr>
      <t>Quarterly  Months Reported with Year</t>
    </r>
    <r>
      <rPr>
        <sz val="11"/>
        <rFont val="Calibri"/>
        <family val="2"/>
        <scheme val="minor"/>
      </rPr>
      <t>:</t>
    </r>
  </si>
  <si>
    <t xml:space="preserve">WVAAR Expiration Date </t>
  </si>
  <si>
    <t>OHFLAC EXPIRATION</t>
  </si>
  <si>
    <t>Quarters</t>
  </si>
  <si>
    <t>Months</t>
  </si>
  <si>
    <t>February</t>
  </si>
  <si>
    <t>January</t>
  </si>
  <si>
    <t>March</t>
  </si>
  <si>
    <t>April</t>
  </si>
  <si>
    <t xml:space="preserve">May </t>
  </si>
  <si>
    <t>June</t>
  </si>
  <si>
    <t>July</t>
  </si>
  <si>
    <t>August</t>
  </si>
  <si>
    <t>September</t>
  </si>
  <si>
    <t>October</t>
  </si>
  <si>
    <t>November</t>
  </si>
  <si>
    <t>December</t>
  </si>
  <si>
    <t>(Month &amp; Year)</t>
  </si>
  <si>
    <t>( Month &amp; Year)</t>
  </si>
  <si>
    <t>Quarter being Reported</t>
  </si>
  <si>
    <t xml:space="preserve">October </t>
  </si>
  <si>
    <t xml:space="preserve">November </t>
  </si>
  <si>
    <t xml:space="preserve">December </t>
  </si>
  <si>
    <t xml:space="preserve">February </t>
  </si>
  <si>
    <t xml:space="preserve">March </t>
  </si>
  <si>
    <t xml:space="preserve">April </t>
  </si>
  <si>
    <t xml:space="preserve">June </t>
  </si>
  <si>
    <t xml:space="preserve">July </t>
  </si>
  <si>
    <t xml:space="preserve">AGE - PREGNANT CLIENTS </t>
  </si>
  <si>
    <t xml:space="preserve">WVAAR Expiration </t>
  </si>
  <si>
    <t>OHFLAC Expiration</t>
  </si>
  <si>
    <r>
      <rPr>
        <b/>
        <sz val="11"/>
        <rFont val="Calibri"/>
        <family val="2"/>
        <scheme val="minor"/>
      </rPr>
      <t xml:space="preserve">   Quarterly  Months Reported with Year</t>
    </r>
    <r>
      <rPr>
        <sz val="11"/>
        <rFont val="Calibri"/>
        <family val="2"/>
        <scheme val="minor"/>
      </rPr>
      <t>:</t>
    </r>
  </si>
  <si>
    <t xml:space="preserve">      6A:  Grantee - Program Information     (ALL ENTRIES - CHANGES NEED TO BE MADE on the BASE GRANTEE INFO &amp; UPDATE TAB)  </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</si>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</sst>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b/>
      <sz val="14"/>
      <color theme="1"/>
      <name val="Calibri"/>
      <family val="2"/>
      <scheme val="minor"/>
    </font>
    <font>
      <i/>
      <sz val="12"/>
      <name val="Calibri"/>
      <family val="2"/>
      <scheme val="minor"/>
    </font>
    <font>
      <sz val="12"/>
      <name val="Calibri"/>
      <family val="2"/>
      <scheme val="minor"/>
    </font>
    <font>
      <b/>
      <sz val="11"/>
      <color rgb="FFFFDDFF"/>
      <name val="Calibri"/>
      <family val="2"/>
      <scheme val="minor"/>
    </font>
    <font>
      <sz val="11"/>
      <name val="Calibri"/>
      <family val="2"/>
      <scheme val="minor"/>
    </font>
    <font>
      <sz val="8"/>
      <name val="Calibri"/>
      <family val="2"/>
      <scheme val="minor"/>
    </font>
    <font>
      <b/>
      <sz val="11"/>
      <name val="Calibri"/>
      <family val="2"/>
      <scheme val="minor"/>
    </font>
    <font>
      <b/>
      <sz val="12"/>
      <color rgb="FFFF0000"/>
      <name val="Calibri"/>
      <family val="2"/>
      <scheme val="minor"/>
    </font>
    <font>
      <sz val="8"/>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4"/>
      <name val="Calibri"/>
      <family val="2"/>
      <scheme val="minor"/>
    </font>
    <font>
      <b/>
      <sz val="8"/>
      <color theme="0"/>
      <name val="Calibri"/>
      <family val="2"/>
      <scheme val="minor"/>
    </font>
    <font>
      <sz val="11"/>
      <color theme="0"/>
      <name val="Calibri"/>
      <family val="2"/>
      <scheme val="minor"/>
    </font>
    <font>
      <sz val="8"/>
      <color rgb="FF0070C0"/>
      <name val="Calibri"/>
      <family val="2"/>
      <scheme val="minor"/>
    </font>
    <font>
      <b/>
      <sz val="8"/>
      <color theme="1"/>
      <name val="Calibri"/>
      <family val="2"/>
      <scheme val="minor"/>
    </font>
    <font>
      <sz val="7"/>
      <color theme="1"/>
      <name val="Calibri"/>
      <family val="2"/>
      <scheme val="minor"/>
    </font>
    <font>
      <sz val="7"/>
      <color rgb="FF0070C0"/>
      <name val="Calibri"/>
      <family val="2"/>
      <scheme val="minor"/>
    </font>
    <font>
      <b/>
      <sz val="7"/>
      <color theme="1"/>
      <name val="Calibri"/>
      <family val="2"/>
      <scheme val="minor"/>
    </font>
    <font>
      <sz val="12"/>
      <color theme="1"/>
      <name val="Calibri"/>
      <family val="2"/>
      <scheme val="minor"/>
    </font>
    <font>
      <b/>
      <sz val="20"/>
      <color theme="0"/>
      <name val="Calibri"/>
      <family val="2"/>
      <scheme val="minor"/>
    </font>
    <font>
      <b/>
      <u val="double"/>
      <sz val="20"/>
      <color theme="0"/>
      <name val="Calibri"/>
      <family val="2"/>
      <scheme val="minor"/>
    </font>
    <font>
      <b/>
      <sz val="12"/>
      <color theme="1"/>
      <name val="Calibri"/>
      <family val="2"/>
      <scheme val="minor"/>
    </font>
    <font>
      <sz val="10"/>
      <color theme="1"/>
      <name val="Calibri"/>
      <family val="2"/>
      <scheme val="minor"/>
    </font>
    <font>
      <sz val="22"/>
      <color theme="0"/>
      <name val="Calibri"/>
      <family val="2"/>
      <scheme val="minor"/>
    </font>
    <font>
      <b/>
      <sz val="22"/>
      <color theme="0"/>
      <name val="Calibri"/>
      <family val="2"/>
      <scheme val="minor"/>
    </font>
    <font>
      <b/>
      <sz val="11"/>
      <color theme="9" tint="0.59999389629810485"/>
      <name val="Calibri"/>
      <family val="2"/>
      <scheme val="minor"/>
    </font>
    <font>
      <b/>
      <sz val="11"/>
      <color theme="0"/>
      <name val="Calibri"/>
      <family val="2"/>
      <scheme val="minor"/>
    </font>
    <font>
      <b/>
      <sz val="14"/>
      <color theme="0"/>
      <name val="Calibri"/>
      <family val="2"/>
      <scheme val="minor"/>
    </font>
    <font>
      <b/>
      <sz val="12"/>
      <name val="Calibri"/>
      <family val="2"/>
      <scheme val="minor"/>
    </font>
    <font>
      <b/>
      <sz val="10"/>
      <color theme="1"/>
      <name val="Calibri"/>
      <family val="2"/>
      <scheme val="minor"/>
    </font>
    <font>
      <b/>
      <sz val="10"/>
      <color theme="5" tint="-0.249977111117893"/>
      <name val="Calibri"/>
      <family val="2"/>
      <scheme val="minor"/>
    </font>
    <font>
      <b/>
      <sz val="9"/>
      <name val="Calibri"/>
      <family val="2"/>
      <scheme val="minor"/>
    </font>
    <font>
      <b/>
      <sz val="10"/>
      <color theme="5" tint="-0.499984740745262"/>
      <name val="Calibri"/>
      <family val="2"/>
      <scheme val="minor"/>
    </font>
    <font>
      <b/>
      <sz val="8"/>
      <name val="Calibri"/>
      <family val="2"/>
      <scheme val="minor"/>
    </font>
    <font>
      <b/>
      <sz val="8"/>
      <color theme="5" tint="-0.499984740745262"/>
      <name val="Calibri"/>
      <family val="2"/>
      <scheme val="minor"/>
    </font>
    <font>
      <b/>
      <sz val="10"/>
      <color rgb="FFFF0000"/>
      <name val="Calibri"/>
      <family val="2"/>
      <scheme val="minor"/>
    </font>
    <font>
      <sz val="10"/>
      <color rgb="FFFF0000"/>
      <name val="Calibri"/>
      <family val="2"/>
      <scheme val="minor"/>
    </font>
    <font>
      <b/>
      <u/>
      <sz val="10"/>
      <color rgb="FFFF0000"/>
      <name val="Calibri"/>
      <family val="2"/>
      <scheme val="minor"/>
    </font>
    <font>
      <u/>
      <sz val="10"/>
      <color rgb="FFFF0000"/>
      <name val="Calibri"/>
      <family val="2"/>
      <scheme val="minor"/>
    </font>
    <font>
      <sz val="8"/>
      <color theme="5" tint="-0.499984740745262"/>
      <name val="Calibri"/>
      <family val="2"/>
      <scheme val="minor"/>
    </font>
    <font>
      <sz val="9"/>
      <color theme="1"/>
      <name val="Calibri"/>
      <family val="2"/>
      <scheme val="minor"/>
    </font>
    <font>
      <sz val="11"/>
      <color theme="5" tint="-0.499984740745262"/>
      <name val="Calibri"/>
      <family val="2"/>
      <scheme val="minor"/>
    </font>
    <font>
      <i/>
      <sz val="11"/>
      <color theme="1"/>
      <name val="Calibri"/>
      <family val="2"/>
      <scheme val="minor"/>
    </font>
    <font>
      <b/>
      <sz val="11"/>
      <color theme="5" tint="-0.499984740745262"/>
      <name val="Calibri"/>
      <family val="2"/>
      <scheme val="minor"/>
    </font>
    <font>
      <b/>
      <sz val="9"/>
      <color theme="5" tint="-0.499984740745262"/>
      <name val="Calibri"/>
      <family val="2"/>
      <scheme val="minor"/>
    </font>
    <font>
      <sz val="8"/>
      <color theme="5" tint="-0.249977111117893"/>
      <name val="Calibri"/>
      <family val="2"/>
      <scheme val="minor"/>
    </font>
    <font>
      <sz val="9"/>
      <color theme="5" tint="-0.499984740745262"/>
      <name val="Calibri"/>
      <family val="2"/>
      <scheme val="minor"/>
    </font>
    <font>
      <b/>
      <sz val="9"/>
      <color theme="5" tint="-0.249977111117893"/>
      <name val="Calibri"/>
      <family val="2"/>
      <scheme val="minor"/>
    </font>
    <font>
      <sz val="11"/>
      <color rgb="FFFF0000"/>
      <name val="Calibri"/>
      <family val="2"/>
      <scheme val="minor"/>
    </font>
    <font>
      <sz val="9"/>
      <name val="Calibri"/>
      <family val="2"/>
      <scheme val="minor"/>
    </font>
    <font>
      <sz val="10"/>
      <color theme="5" tint="-0.499984740745262"/>
      <name val="Calibri"/>
      <family val="2"/>
      <scheme val="minor"/>
    </font>
    <font>
      <b/>
      <sz val="10"/>
      <color theme="0"/>
      <name val="Calibri"/>
      <family val="2"/>
      <scheme val="minor"/>
    </font>
    <font>
      <b/>
      <sz val="11"/>
      <color rgb="FFFF0000"/>
      <name val="Calibri"/>
      <family val="2"/>
      <scheme val="minor"/>
    </font>
    <font>
      <b/>
      <sz val="11"/>
      <color theme="8" tint="-0.499984740745262"/>
      <name val="Calibri"/>
      <family val="2"/>
      <scheme val="minor"/>
    </font>
    <font>
      <b/>
      <sz val="11"/>
      <color rgb="FF193F6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8"/>
      <color theme="0"/>
      <name val="Calibri"/>
      <family val="2"/>
      <scheme val="minor"/>
    </font>
    <font>
      <sz val="20"/>
      <color theme="0"/>
      <name val="Calibri"/>
      <family val="2"/>
      <scheme val="minor"/>
    </font>
    <font>
      <b/>
      <sz val="20"/>
      <color theme="1"/>
      <name val="Calibri"/>
      <family val="2"/>
      <scheme val="minor"/>
    </font>
    <font>
      <b/>
      <sz val="12"/>
      <color theme="5" tint="-0.499984740745262"/>
      <name val="Calibri"/>
      <family val="2"/>
      <scheme val="minor"/>
    </font>
    <font>
      <b/>
      <u/>
      <sz val="16"/>
      <color theme="1"/>
      <name val="Calibri"/>
      <family val="2"/>
      <scheme val="minor"/>
    </font>
    <font>
      <sz val="14"/>
      <color theme="1"/>
      <name val="Calibri"/>
      <family val="2"/>
      <scheme val="minor"/>
    </font>
    <font>
      <sz val="10"/>
      <color rgb="FF0070C0"/>
      <name val="Calibri"/>
      <family val="2"/>
      <scheme val="minor"/>
    </font>
    <font>
      <b/>
      <sz val="10"/>
      <color rgb="FF0070C0"/>
      <name val="Calibri"/>
      <family val="2"/>
      <scheme val="minor"/>
    </font>
    <font>
      <b/>
      <sz val="10"/>
      <name val="Calibri"/>
      <family val="2"/>
      <scheme val="minor"/>
    </font>
  </fonts>
  <fills count="45">
    <fill>
      <patternFill patternType="none"/>
    </fill>
    <fill>
      <patternFill patternType="gray125"/>
    </fill>
    <fill>
      <patternFill patternType="solid">
        <fgColor theme="8" tint="0.59999389629810485"/>
        <bgColor indexed="64"/>
      </patternFill>
    </fill>
    <fill>
      <patternFill patternType="solid">
        <fgColor rgb="FF002060"/>
        <bgColor indexed="64"/>
      </patternFill>
    </fill>
    <fill>
      <patternFill patternType="solid">
        <fgColor theme="1"/>
        <bgColor indexed="64"/>
      </patternFill>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39997558519241921"/>
        <bgColor indexed="64"/>
      </patternFill>
    </fill>
    <fill>
      <gradientFill degree="135">
        <stop position="0">
          <color theme="0"/>
        </stop>
        <stop position="1">
          <color theme="4"/>
        </stop>
      </gradientFill>
    </fill>
    <fill>
      <gradientFill degree="90">
        <stop position="0">
          <color theme="0"/>
        </stop>
        <stop position="1">
          <color theme="6" tint="-0.25098422193060094"/>
        </stop>
      </gradientFill>
    </fill>
    <fill>
      <gradientFill type="path">
        <stop position="0">
          <color theme="0"/>
        </stop>
        <stop position="1">
          <color theme="6" tint="-0.25098422193060094"/>
        </stop>
      </gradientFill>
    </fill>
    <fill>
      <patternFill patternType="solid">
        <fgColor rgb="FFFF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7030A0"/>
        <bgColor indexed="64"/>
      </patternFill>
    </fill>
    <fill>
      <patternFill patternType="solid">
        <fgColor rgb="FFE2CFF1"/>
        <bgColor indexed="64"/>
      </patternFill>
    </fill>
    <fill>
      <patternFill patternType="solid">
        <fgColor rgb="FF00B050"/>
        <bgColor indexed="64"/>
      </patternFill>
    </fill>
    <fill>
      <patternFill patternType="solid">
        <fgColor theme="1"/>
        <bgColor auto="1"/>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1FE"/>
        <bgColor indexed="64"/>
      </patternFill>
    </fill>
    <fill>
      <patternFill patternType="solid">
        <fgColor rgb="FFFFCDFE"/>
        <bgColor indexed="64"/>
      </patternFill>
    </fill>
    <fill>
      <patternFill patternType="solid">
        <fgColor rgb="FFFFB7FF"/>
        <bgColor indexed="64"/>
      </patternFill>
    </fill>
    <fill>
      <patternFill patternType="solid">
        <fgColor rgb="FFFFE7FF"/>
        <bgColor indexed="64"/>
      </patternFill>
    </fill>
    <fill>
      <patternFill patternType="solid">
        <fgColor theme="8" tint="-0.499984740745262"/>
        <bgColor indexed="64"/>
      </patternFill>
    </fill>
    <fill>
      <patternFill patternType="solid">
        <fgColor theme="0" tint="-0.499984740745262"/>
        <bgColor auto="1"/>
      </patternFill>
    </fill>
    <fill>
      <patternFill patternType="solid">
        <fgColor theme="0" tint="-0.499984740745262"/>
        <bgColor indexed="64"/>
      </patternFill>
    </fill>
    <fill>
      <patternFill patternType="solid">
        <fgColor theme="1" tint="0.34998626667073579"/>
        <bgColor indexed="64"/>
      </patternFill>
    </fill>
    <fill>
      <gradientFill type="path" left="0.5" right="0.5" top="0.5" bottom="0.5">
        <stop position="0">
          <color theme="0"/>
        </stop>
        <stop position="1">
          <color theme="4"/>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5" tint="0.79998168889431442"/>
        <bgColor indexed="64"/>
      </patternFill>
    </fill>
  </fills>
  <borders count="31">
    <border>
      <left/>
      <right/>
      <top/>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bottom/>
      <diagonal/>
    </border>
    <border>
      <left style="thin">
        <color auto="1"/>
      </left>
      <right/>
      <top/>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diagonal/>
    </border>
    <border>
      <left/>
      <right/>
      <top style="double">
        <color auto="1"/>
      </top>
      <bottom style="thin">
        <color auto="1"/>
      </bottom>
      <diagonal/>
    </border>
  </borders>
  <cellStyleXfs count="1">
    <xf numFmtId="0" fontId="0" fillId="0" borderId="0"/>
  </cellStyleXfs>
  <cellXfs count="669">
    <xf numFmtId="0" fontId="0" fillId="0" borderId="0" xfId="0"/>
    <xf numFmtId="0" fontId="0" fillId="4" borderId="2" xfId="0" applyFill="1" applyBorder="1"/>
    <xf numFmtId="0" fontId="0" fillId="4" borderId="3" xfId="0" applyFill="1" applyBorder="1"/>
    <xf numFmtId="0" fontId="9" fillId="0" borderId="0" xfId="0" applyFont="1"/>
    <xf numFmtId="0" fontId="0" fillId="6" borderId="0" xfId="0" applyFill="1"/>
    <xf numFmtId="0" fontId="9"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6" borderId="0" xfId="0" applyFont="1" applyFill="1"/>
    <xf numFmtId="0" fontId="18" fillId="4" borderId="3" xfId="0" applyFont="1" applyFill="1" applyBorder="1"/>
    <xf numFmtId="0" fontId="16" fillId="0" borderId="0" xfId="0" applyFont="1"/>
    <xf numFmtId="0" fontId="21" fillId="6" borderId="0" xfId="0" applyFont="1" applyFill="1"/>
    <xf numFmtId="0" fontId="16" fillId="2" borderId="0" xfId="0" applyFont="1" applyFill="1"/>
    <xf numFmtId="0" fontId="9" fillId="2" borderId="0" xfId="0" applyFont="1" applyFill="1"/>
    <xf numFmtId="0" fontId="0" fillId="2" borderId="0" xfId="0" applyFill="1"/>
    <xf numFmtId="0" fontId="4" fillId="3" borderId="0" xfId="0" applyFont="1" applyFill="1" applyAlignment="1">
      <alignment vertical="center" wrapText="1"/>
    </xf>
    <xf numFmtId="0" fontId="0" fillId="4" borderId="13" xfId="0" applyFill="1" applyBorder="1"/>
    <xf numFmtId="0" fontId="0" fillId="4" borderId="0" xfId="0" applyFill="1"/>
    <xf numFmtId="0" fontId="0" fillId="4" borderId="24" xfId="0" applyFill="1" applyBorder="1"/>
    <xf numFmtId="0" fontId="0" fillId="4" borderId="25" xfId="0" applyFill="1" applyBorder="1"/>
    <xf numFmtId="0" fontId="0" fillId="4" borderId="1" xfId="0" applyFill="1" applyBorder="1"/>
    <xf numFmtId="0" fontId="0" fillId="4" borderId="26" xfId="0" applyFill="1" applyBorder="1"/>
    <xf numFmtId="0" fontId="10" fillId="7" borderId="3" xfId="0" applyFont="1" applyFill="1" applyBorder="1" applyAlignment="1">
      <alignment horizontal="center" vertical="center"/>
    </xf>
    <xf numFmtId="0" fontId="17" fillId="7" borderId="3" xfId="0" applyFont="1" applyFill="1" applyBorder="1" applyAlignment="1">
      <alignment horizontal="center" vertical="center"/>
    </xf>
    <xf numFmtId="0" fontId="0" fillId="7" borderId="3" xfId="0" applyFill="1" applyBorder="1" applyAlignment="1">
      <alignment horizontal="center" vertical="center"/>
    </xf>
    <xf numFmtId="0" fontId="9" fillId="7" borderId="3" xfId="0" applyFont="1" applyFill="1" applyBorder="1" applyAlignment="1">
      <alignment horizontal="center" vertical="center"/>
    </xf>
    <xf numFmtId="0" fontId="36" fillId="23" borderId="3" xfId="0" applyFont="1" applyFill="1" applyBorder="1" applyAlignment="1">
      <alignment vertical="center" textRotation="90" wrapText="1"/>
    </xf>
    <xf numFmtId="0" fontId="36" fillId="24" borderId="3" xfId="0" applyFont="1" applyFill="1" applyBorder="1" applyAlignment="1">
      <alignment vertical="center" textRotation="90" wrapText="1"/>
    </xf>
    <xf numFmtId="0" fontId="0" fillId="3" borderId="0" xfId="0" applyFill="1"/>
    <xf numFmtId="0" fontId="0" fillId="0" borderId="3" xfId="0" applyBorder="1"/>
    <xf numFmtId="0" fontId="9" fillId="0" borderId="3" xfId="0" applyFont="1" applyBorder="1" applyAlignment="1">
      <alignment horizontal="center" vertical="center"/>
    </xf>
    <xf numFmtId="0" fontId="0" fillId="7" borderId="3" xfId="0" applyFill="1" applyBorder="1"/>
    <xf numFmtId="0" fontId="25" fillId="3" borderId="0" xfId="0" applyFont="1" applyFill="1" applyAlignment="1">
      <alignment horizontal="center" vertical="center" wrapText="1"/>
    </xf>
    <xf numFmtId="0" fontId="25" fillId="3" borderId="4" xfId="0" applyFont="1" applyFill="1" applyBorder="1" applyAlignment="1">
      <alignment horizontal="center" vertical="center" wrapText="1"/>
    </xf>
    <xf numFmtId="0" fontId="6" fillId="23" borderId="3" xfId="0" applyFont="1" applyFill="1" applyBorder="1" applyAlignment="1" applyProtection="1">
      <alignment horizontal="center" vertical="center" wrapText="1"/>
      <protection locked="0"/>
    </xf>
    <xf numFmtId="0" fontId="6" fillId="24" borderId="3" xfId="0" applyFont="1" applyFill="1" applyBorder="1" applyAlignment="1" applyProtection="1">
      <alignment horizontal="center" vertical="center" wrapText="1"/>
      <protection locked="0"/>
    </xf>
    <xf numFmtId="0" fontId="52" fillId="23" borderId="3" xfId="0" applyFont="1" applyFill="1" applyBorder="1" applyAlignment="1" applyProtection="1">
      <alignment horizontal="center" vertical="center" wrapText="1"/>
      <protection locked="0"/>
    </xf>
    <xf numFmtId="0" fontId="52" fillId="24" borderId="3"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16" borderId="3" xfId="0" applyFill="1" applyBorder="1" applyAlignment="1" applyProtection="1">
      <alignment horizontal="center" vertical="center" wrapText="1"/>
      <protection locked="0"/>
    </xf>
    <xf numFmtId="0" fontId="51" fillId="10" borderId="3" xfId="0" applyFont="1" applyFill="1" applyBorder="1" applyAlignment="1">
      <alignment horizontal="center" vertical="center"/>
    </xf>
    <xf numFmtId="0" fontId="51" fillId="4" borderId="3" xfId="0" applyFont="1" applyFill="1" applyBorder="1" applyAlignment="1">
      <alignment horizontal="center" vertical="center"/>
    </xf>
    <xf numFmtId="0" fontId="8" fillId="4" borderId="0" xfId="0" applyFont="1" applyFill="1" applyAlignment="1" applyProtection="1">
      <alignment vertical="center" wrapText="1"/>
      <protection locked="0"/>
    </xf>
    <xf numFmtId="0" fontId="55" fillId="10" borderId="3" xfId="0" applyFont="1" applyFill="1" applyBorder="1" applyAlignment="1">
      <alignment horizontal="center" vertical="center"/>
    </xf>
    <xf numFmtId="0" fontId="61" fillId="4" borderId="3" xfId="0" applyFont="1" applyFill="1" applyBorder="1"/>
    <xf numFmtId="0" fontId="61" fillId="4" borderId="8" xfId="0" applyFont="1" applyFill="1" applyBorder="1"/>
    <xf numFmtId="0" fontId="0" fillId="0" borderId="0" xfId="0" applyAlignment="1">
      <alignment horizontal="right" vertical="center"/>
    </xf>
    <xf numFmtId="0" fontId="60" fillId="0" borderId="0" xfId="0" applyFont="1" applyAlignment="1">
      <alignment horizontal="center" vertical="center"/>
    </xf>
    <xf numFmtId="0" fontId="58" fillId="0" borderId="0" xfId="0" applyFont="1" applyAlignment="1">
      <alignment horizontal="right" vertical="center" wrapText="1"/>
    </xf>
    <xf numFmtId="0" fontId="0" fillId="0" borderId="0" xfId="0" applyAlignment="1">
      <alignment horizontal="right" vertical="center" wrapText="1"/>
    </xf>
    <xf numFmtId="0" fontId="60" fillId="0" borderId="0" xfId="0" applyFont="1" applyAlignment="1">
      <alignment horizontal="right" vertical="center"/>
    </xf>
    <xf numFmtId="0" fontId="0" fillId="0" borderId="3" xfId="0" applyBorder="1" applyAlignment="1">
      <alignment horizontal="center" vertical="center"/>
    </xf>
    <xf numFmtId="0" fontId="64" fillId="7" borderId="3" xfId="0" applyFont="1" applyFill="1" applyBorder="1" applyAlignment="1">
      <alignment vertical="center" wrapText="1"/>
    </xf>
    <xf numFmtId="0" fontId="64" fillId="2" borderId="3" xfId="0" applyFont="1" applyFill="1" applyBorder="1" applyAlignment="1">
      <alignment vertical="center" wrapText="1"/>
    </xf>
    <xf numFmtId="0" fontId="44" fillId="0" borderId="3" xfId="0" applyFont="1" applyBorder="1" applyAlignment="1" applyProtection="1">
      <alignment horizontal="center" vertical="center" wrapText="1"/>
      <protection locked="0"/>
    </xf>
    <xf numFmtId="0" fontId="0" fillId="0" borderId="0" xfId="0" applyAlignment="1">
      <alignment horizontal="center" vertical="center"/>
    </xf>
    <xf numFmtId="0" fontId="36" fillId="0" borderId="0" xfId="0" applyFont="1" applyAlignment="1">
      <alignment vertical="center" textRotation="90" wrapText="1"/>
    </xf>
    <xf numFmtId="0" fontId="0" fillId="10" borderId="0" xfId="0" applyFill="1"/>
    <xf numFmtId="0" fontId="42" fillId="24" borderId="3" xfId="0" applyFont="1" applyFill="1" applyBorder="1" applyAlignment="1" applyProtection="1">
      <alignment horizontal="center" vertical="center" wrapText="1"/>
      <protection locked="0"/>
    </xf>
    <xf numFmtId="0" fontId="42" fillId="23" borderId="3" xfId="0" applyFont="1" applyFill="1" applyBorder="1" applyAlignment="1" applyProtection="1">
      <alignment horizontal="center" vertical="center" wrapText="1"/>
      <protection locked="0"/>
    </xf>
    <xf numFmtId="0" fontId="58" fillId="0" borderId="0" xfId="0" applyFont="1"/>
    <xf numFmtId="0" fontId="0" fillId="0" borderId="3" xfId="0" applyBorder="1" applyAlignment="1">
      <alignment vertical="center" wrapText="1"/>
    </xf>
    <xf numFmtId="0" fontId="34" fillId="16" borderId="3" xfId="0" applyFont="1" applyFill="1" applyBorder="1" applyAlignment="1">
      <alignment horizontal="center" vertical="center" wrapText="1"/>
    </xf>
    <xf numFmtId="0" fontId="46" fillId="24" borderId="3" xfId="0" applyFont="1" applyFill="1" applyBorder="1" applyAlignment="1">
      <alignment horizontal="center" vertical="center" textRotation="90" wrapText="1"/>
    </xf>
    <xf numFmtId="0" fontId="42" fillId="25" borderId="3" xfId="0" applyFont="1" applyFill="1" applyBorder="1" applyAlignment="1">
      <alignment vertical="center" textRotation="90" wrapText="1"/>
    </xf>
    <xf numFmtId="0" fontId="15" fillId="3" borderId="5" xfId="0" applyFont="1" applyFill="1" applyBorder="1" applyAlignment="1">
      <alignment vertical="center"/>
    </xf>
    <xf numFmtId="0" fontId="7" fillId="7" borderId="29" xfId="0" applyFont="1" applyFill="1" applyBorder="1" applyAlignment="1">
      <alignment horizontal="center" vertical="center"/>
    </xf>
    <xf numFmtId="0" fontId="5" fillId="2" borderId="0" xfId="0" applyFont="1" applyFill="1" applyAlignment="1">
      <alignment vertical="center"/>
    </xf>
    <xf numFmtId="0" fontId="7" fillId="2" borderId="0" xfId="0" applyFont="1" applyFill="1" applyAlignment="1">
      <alignment vertical="center"/>
    </xf>
    <xf numFmtId="0" fontId="10" fillId="2" borderId="0" xfId="0" applyFont="1" applyFill="1" applyAlignment="1">
      <alignment horizontal="left"/>
    </xf>
    <xf numFmtId="0" fontId="10" fillId="2" borderId="0" xfId="0" applyFont="1" applyFill="1" applyAlignment="1">
      <alignment horizontal="left" vertical="center"/>
    </xf>
    <xf numFmtId="0" fontId="0" fillId="0" borderId="0" xfId="0" applyAlignment="1">
      <alignment horizontal="center"/>
    </xf>
    <xf numFmtId="0" fontId="0" fillId="37" borderId="5" xfId="0" applyFill="1" applyBorder="1"/>
    <xf numFmtId="0" fontId="0" fillId="37" borderId="6" xfId="0" applyFill="1" applyBorder="1"/>
    <xf numFmtId="0" fontId="0" fillId="37" borderId="8" xfId="0" applyFill="1" applyBorder="1"/>
    <xf numFmtId="0" fontId="0" fillId="37" borderId="9" xfId="0" applyFill="1" applyBorder="1"/>
    <xf numFmtId="0" fontId="0" fillId="38" borderId="0" xfId="0" applyFill="1"/>
    <xf numFmtId="0" fontId="0" fillId="38" borderId="23" xfId="0" applyFill="1" applyBorder="1"/>
    <xf numFmtId="0" fontId="0" fillId="4" borderId="2" xfId="0" applyFill="1" applyBorder="1" applyProtection="1">
      <protection locked="0"/>
    </xf>
    <xf numFmtId="0" fontId="0" fillId="4" borderId="3" xfId="0" applyFill="1" applyBorder="1" applyProtection="1">
      <protection locked="0"/>
    </xf>
    <xf numFmtId="0" fontId="5" fillId="2" borderId="5"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7" fillId="2" borderId="5" xfId="0" applyFont="1" applyFill="1" applyBorder="1" applyAlignment="1" applyProtection="1">
      <alignment vertical="center"/>
      <protection locked="0"/>
    </xf>
    <xf numFmtId="0" fontId="0" fillId="4" borderId="5" xfId="0" applyFill="1" applyBorder="1" applyProtection="1">
      <protection locked="0"/>
    </xf>
    <xf numFmtId="0" fontId="10" fillId="2" borderId="5" xfId="0" applyFon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10" fillId="2" borderId="12" xfId="0" applyFont="1" applyFill="1" applyBorder="1" applyAlignment="1" applyProtection="1">
      <alignment horizontal="left"/>
      <protection locked="0"/>
    </xf>
    <xf numFmtId="0" fontId="0" fillId="7" borderId="10" xfId="0" applyFill="1" applyBorder="1" applyAlignment="1">
      <alignment horizontal="left" vertical="center"/>
    </xf>
    <xf numFmtId="0" fontId="0" fillId="7" borderId="12" xfId="0" applyFill="1" applyBorder="1" applyAlignment="1">
      <alignment horizontal="left" vertical="center"/>
    </xf>
    <xf numFmtId="0" fontId="0" fillId="7" borderId="11" xfId="0" applyFill="1" applyBorder="1" applyAlignment="1">
      <alignment horizontal="left" vertical="center"/>
    </xf>
    <xf numFmtId="0" fontId="10" fillId="7" borderId="10" xfId="0" applyFont="1" applyFill="1" applyBorder="1" applyAlignment="1">
      <alignment horizontal="left" vertical="center"/>
    </xf>
    <xf numFmtId="0" fontId="0" fillId="16" borderId="10" xfId="0" applyFill="1" applyBorder="1"/>
    <xf numFmtId="0" fontId="0" fillId="16" borderId="12" xfId="0" applyFill="1" applyBorder="1"/>
    <xf numFmtId="0" fontId="0" fillId="16" borderId="11" xfId="0" applyFill="1" applyBorder="1"/>
    <xf numFmtId="0" fontId="0" fillId="16" borderId="3" xfId="0" applyFill="1" applyBorder="1"/>
    <xf numFmtId="0" fontId="27" fillId="43" borderId="8" xfId="0" applyFont="1" applyFill="1" applyBorder="1" applyAlignment="1">
      <alignment horizontal="left" vertical="center"/>
    </xf>
    <xf numFmtId="0" fontId="0" fillId="16" borderId="10" xfId="0" applyFill="1" applyBorder="1" applyAlignment="1">
      <alignment horizontal="left" vertical="center"/>
    </xf>
    <xf numFmtId="0" fontId="0" fillId="16" borderId="12" xfId="0" applyFill="1" applyBorder="1" applyAlignment="1">
      <alignment horizontal="left" vertical="center"/>
    </xf>
    <xf numFmtId="0" fontId="0" fillId="16" borderId="11" xfId="0" applyFill="1" applyBorder="1" applyAlignment="1">
      <alignment horizontal="left" vertical="center"/>
    </xf>
    <xf numFmtId="0" fontId="0" fillId="16" borderId="10" xfId="0" applyFill="1" applyBorder="1" applyAlignment="1">
      <alignment horizontal="left" vertical="center" wrapText="1"/>
    </xf>
    <xf numFmtId="0" fontId="0" fillId="16" borderId="12" xfId="0" applyFill="1" applyBorder="1" applyAlignment="1">
      <alignment horizontal="left" vertical="center" wrapText="1"/>
    </xf>
    <xf numFmtId="0" fontId="0" fillId="16" borderId="11" xfId="0" applyFill="1" applyBorder="1" applyAlignment="1">
      <alignment horizontal="left" vertical="center" wrapText="1"/>
    </xf>
    <xf numFmtId="0" fontId="0" fillId="16" borderId="3" xfId="0" applyFill="1" applyBorder="1" applyAlignment="1">
      <alignment wrapText="1"/>
    </xf>
    <xf numFmtId="0" fontId="10" fillId="16" borderId="10" xfId="0" applyFont="1" applyFill="1" applyBorder="1"/>
    <xf numFmtId="0" fontId="10" fillId="16" borderId="12" xfId="0" applyFont="1" applyFill="1" applyBorder="1"/>
    <xf numFmtId="0" fontId="10" fillId="16" borderId="11" xfId="0" applyFont="1" applyFill="1" applyBorder="1"/>
    <xf numFmtId="0" fontId="0" fillId="7" borderId="10" xfId="0" applyFill="1" applyBorder="1" applyAlignment="1">
      <alignment horizontal="left" vertical="center" wrapText="1"/>
    </xf>
    <xf numFmtId="0" fontId="0" fillId="7" borderId="12" xfId="0" applyFill="1" applyBorder="1" applyAlignment="1">
      <alignment horizontal="left" vertical="center" wrapText="1"/>
    </xf>
    <xf numFmtId="0" fontId="0" fillId="7" borderId="11" xfId="0" applyFill="1" applyBorder="1" applyAlignment="1">
      <alignment horizontal="left" vertical="center" wrapText="1"/>
    </xf>
    <xf numFmtId="0" fontId="27" fillId="21" borderId="30" xfId="0" applyFont="1" applyFill="1" applyBorder="1" applyAlignment="1">
      <alignment horizontal="left" vertical="center"/>
    </xf>
    <xf numFmtId="0" fontId="5" fillId="7" borderId="10" xfId="0" applyFont="1" applyFill="1" applyBorder="1" applyAlignment="1">
      <alignment vertical="center" wrapText="1"/>
    </xf>
    <xf numFmtId="0" fontId="5" fillId="7" borderId="12" xfId="0" applyFont="1" applyFill="1" applyBorder="1" applyAlignment="1">
      <alignment vertical="center" wrapText="1"/>
    </xf>
    <xf numFmtId="0" fontId="5" fillId="7" borderId="11" xfId="0" applyFont="1" applyFill="1" applyBorder="1" applyAlignment="1">
      <alignment vertical="center" wrapText="1"/>
    </xf>
    <xf numFmtId="0" fontId="7" fillId="7" borderId="10" xfId="0" applyFont="1" applyFill="1" applyBorder="1" applyAlignment="1">
      <alignment vertical="center" wrapText="1"/>
    </xf>
    <xf numFmtId="0" fontId="7" fillId="7" borderId="12" xfId="0" applyFont="1" applyFill="1" applyBorder="1" applyAlignment="1">
      <alignment vertical="center" wrapText="1"/>
    </xf>
    <xf numFmtId="0" fontId="7" fillId="7" borderId="11" xfId="0" applyFont="1" applyFill="1" applyBorder="1" applyAlignment="1">
      <alignment vertical="center" wrapText="1"/>
    </xf>
    <xf numFmtId="0" fontId="7" fillId="16" borderId="10" xfId="0" applyFont="1" applyFill="1" applyBorder="1" applyAlignment="1">
      <alignment vertical="center" wrapText="1"/>
    </xf>
    <xf numFmtId="0" fontId="7" fillId="16" borderId="12" xfId="0" applyFont="1" applyFill="1" applyBorder="1" applyAlignment="1">
      <alignment vertical="center" wrapText="1"/>
    </xf>
    <xf numFmtId="0" fontId="7" fillId="16" borderId="11" xfId="0" applyFont="1" applyFill="1" applyBorder="1" applyAlignment="1">
      <alignment vertical="center" wrapText="1"/>
    </xf>
    <xf numFmtId="0" fontId="10" fillId="16" borderId="4" xfId="0" applyFont="1" applyFill="1" applyBorder="1" applyAlignment="1">
      <alignment horizontal="left" vertical="center"/>
    </xf>
    <xf numFmtId="0" fontId="10" fillId="16" borderId="5" xfId="0" applyFont="1" applyFill="1" applyBorder="1" applyAlignment="1">
      <alignment horizontal="left" vertical="center"/>
    </xf>
    <xf numFmtId="0" fontId="10" fillId="16" borderId="6" xfId="0" applyFont="1" applyFill="1" applyBorder="1" applyAlignment="1">
      <alignment horizontal="left" vertical="center"/>
    </xf>
    <xf numFmtId="0" fontId="10" fillId="16" borderId="14" xfId="0" applyFont="1" applyFill="1" applyBorder="1" applyAlignment="1">
      <alignment horizontal="left" vertical="center"/>
    </xf>
    <xf numFmtId="0" fontId="10" fillId="16" borderId="0" xfId="0" applyFont="1" applyFill="1" applyAlignment="1">
      <alignment horizontal="left" vertical="center"/>
    </xf>
    <xf numFmtId="0" fontId="10" fillId="16" borderId="23" xfId="0" applyFont="1" applyFill="1" applyBorder="1" applyAlignment="1">
      <alignment horizontal="left" vertical="center"/>
    </xf>
    <xf numFmtId="0" fontId="28" fillId="3" borderId="10"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17" fillId="2" borderId="4"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27" fillId="18" borderId="3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4" fillId="14" borderId="10" xfId="0" applyFont="1" applyFill="1" applyBorder="1" applyAlignment="1">
      <alignment vertical="center" wrapText="1"/>
    </xf>
    <xf numFmtId="0" fontId="24" fillId="14" borderId="12" xfId="0" applyFont="1" applyFill="1" applyBorder="1" applyAlignment="1">
      <alignment vertical="center" wrapText="1"/>
    </xf>
    <xf numFmtId="0" fontId="24" fillId="14" borderId="11" xfId="0" applyFont="1" applyFill="1" applyBorder="1" applyAlignment="1">
      <alignment vertical="center" wrapText="1"/>
    </xf>
    <xf numFmtId="0" fontId="25" fillId="15" borderId="27" xfId="0" applyFont="1" applyFill="1" applyBorder="1"/>
    <xf numFmtId="0" fontId="25" fillId="15" borderId="8" xfId="0" applyFont="1" applyFill="1" applyBorder="1"/>
    <xf numFmtId="0" fontId="25" fillId="15" borderId="9" xfId="0" applyFont="1" applyFill="1" applyBorder="1"/>
    <xf numFmtId="0" fontId="25" fillId="15" borderId="2" xfId="0" applyFont="1" applyFill="1" applyBorder="1"/>
    <xf numFmtId="0" fontId="25" fillId="14" borderId="7" xfId="0" applyFont="1" applyFill="1" applyBorder="1"/>
    <xf numFmtId="0" fontId="25" fillId="14" borderId="8" xfId="0" applyFont="1" applyFill="1" applyBorder="1"/>
    <xf numFmtId="0" fontId="25" fillId="14" borderId="9" xfId="0" applyFont="1" applyFill="1" applyBorder="1"/>
    <xf numFmtId="0" fontId="25" fillId="15" borderId="7" xfId="0" applyFont="1" applyFill="1" applyBorder="1"/>
    <xf numFmtId="0" fontId="25" fillId="14" borderId="2" xfId="0" applyFont="1" applyFill="1" applyBorder="1"/>
    <xf numFmtId="0" fontId="25" fillId="14" borderId="28" xfId="0" applyFont="1" applyFill="1" applyBorder="1"/>
    <xf numFmtId="0" fontId="25" fillId="15" borderId="10" xfId="0" applyFont="1" applyFill="1" applyBorder="1"/>
    <xf numFmtId="0" fontId="25" fillId="15" borderId="12" xfId="0" applyFont="1" applyFill="1" applyBorder="1"/>
    <xf numFmtId="0" fontId="25" fillId="15" borderId="11" xfId="0" applyFont="1" applyFill="1" applyBorder="1"/>
    <xf numFmtId="0" fontId="25" fillId="14" borderId="3" xfId="0" applyFont="1" applyFill="1" applyBorder="1"/>
    <xf numFmtId="0" fontId="25" fillId="14" borderId="16" xfId="0" applyFont="1" applyFill="1" applyBorder="1"/>
    <xf numFmtId="0" fontId="25" fillId="15" borderId="17" xfId="0" applyFont="1" applyFill="1" applyBorder="1"/>
    <xf numFmtId="0" fontId="25" fillId="15" borderId="18" xfId="0" applyFont="1" applyFill="1" applyBorder="1"/>
    <xf numFmtId="0" fontId="25" fillId="15" borderId="19" xfId="0" applyFont="1" applyFill="1" applyBorder="1"/>
    <xf numFmtId="0" fontId="25" fillId="15" borderId="20" xfId="0" applyFont="1" applyFill="1" applyBorder="1"/>
    <xf numFmtId="0" fontId="25" fillId="14" borderId="21" xfId="0" applyFont="1" applyFill="1" applyBorder="1"/>
    <xf numFmtId="0" fontId="25" fillId="14" borderId="18" xfId="0" applyFont="1" applyFill="1" applyBorder="1"/>
    <xf numFmtId="0" fontId="25" fillId="14" borderId="19" xfId="0" applyFont="1" applyFill="1" applyBorder="1"/>
    <xf numFmtId="0" fontId="25" fillId="15" borderId="21" xfId="0" applyFont="1" applyFill="1" applyBorder="1"/>
    <xf numFmtId="0" fontId="25" fillId="14" borderId="20" xfId="0" applyFont="1" applyFill="1" applyBorder="1"/>
    <xf numFmtId="0" fontId="25" fillId="14" borderId="22" xfId="0" applyFont="1" applyFill="1" applyBorder="1"/>
    <xf numFmtId="0" fontId="25" fillId="15" borderId="15" xfId="0" applyFont="1" applyFill="1" applyBorder="1"/>
    <xf numFmtId="0" fontId="25" fillId="15" borderId="3" xfId="0" applyFont="1" applyFill="1" applyBorder="1"/>
    <xf numFmtId="0" fontId="25" fillId="14" borderId="10" xfId="0" applyFont="1" applyFill="1" applyBorder="1"/>
    <xf numFmtId="0" fontId="25" fillId="14" borderId="12" xfId="0" applyFont="1" applyFill="1" applyBorder="1"/>
    <xf numFmtId="0" fontId="25" fillId="14" borderId="11" xfId="0" applyFont="1" applyFill="1" applyBorder="1"/>
    <xf numFmtId="0" fontId="0" fillId="16" borderId="10" xfId="0" applyFill="1" applyBorder="1" applyAlignment="1">
      <alignment vertical="center"/>
    </xf>
    <xf numFmtId="0" fontId="0" fillId="16" borderId="12" xfId="0" applyFill="1" applyBorder="1" applyAlignment="1">
      <alignment vertical="center"/>
    </xf>
    <xf numFmtId="0" fontId="0" fillId="16" borderId="11" xfId="0" applyFill="1" applyBorder="1" applyAlignment="1">
      <alignment vertical="center"/>
    </xf>
    <xf numFmtId="0" fontId="0" fillId="16" borderId="3" xfId="0" applyFill="1" applyBorder="1" applyAlignment="1">
      <alignment horizontal="left" vertical="center" wrapText="1"/>
    </xf>
    <xf numFmtId="0" fontId="0" fillId="16" borderId="3" xfId="0" applyFill="1" applyBorder="1" applyAlignment="1">
      <alignment horizontal="left" vertical="center"/>
    </xf>
    <xf numFmtId="0" fontId="27" fillId="40" borderId="8" xfId="0" applyFont="1" applyFill="1" applyBorder="1" applyAlignment="1">
      <alignment horizontal="left" vertical="center"/>
    </xf>
    <xf numFmtId="0" fontId="0" fillId="44" borderId="10" xfId="0" applyFill="1" applyBorder="1" applyAlignment="1">
      <alignment horizontal="left" vertical="center"/>
    </xf>
    <xf numFmtId="0" fontId="0" fillId="44" borderId="12" xfId="0" applyFill="1" applyBorder="1" applyAlignment="1">
      <alignment horizontal="left" vertical="center"/>
    </xf>
    <xf numFmtId="0" fontId="0" fillId="44" borderId="11" xfId="0" applyFill="1" applyBorder="1" applyAlignment="1">
      <alignment horizontal="left" vertical="center"/>
    </xf>
    <xf numFmtId="0" fontId="0" fillId="44" borderId="10" xfId="0" applyFill="1" applyBorder="1" applyAlignment="1">
      <alignment horizontal="left" vertical="center" wrapText="1"/>
    </xf>
    <xf numFmtId="0" fontId="0" fillId="44" borderId="12" xfId="0" applyFill="1" applyBorder="1" applyAlignment="1">
      <alignment horizontal="left" vertical="center" wrapText="1"/>
    </xf>
    <xf numFmtId="0" fontId="0" fillId="44" borderId="11" xfId="0" applyFill="1" applyBorder="1" applyAlignment="1">
      <alignment horizontal="left" vertical="center" wrapText="1"/>
    </xf>
    <xf numFmtId="0" fontId="0" fillId="16" borderId="3" xfId="0" applyFill="1" applyBorder="1" applyAlignment="1">
      <alignment vertical="center" wrapText="1"/>
    </xf>
    <xf numFmtId="0" fontId="0" fillId="44" borderId="10" xfId="0" applyFill="1" applyBorder="1"/>
    <xf numFmtId="0" fontId="0" fillId="44" borderId="12" xfId="0" applyFill="1" applyBorder="1"/>
    <xf numFmtId="0" fontId="0" fillId="44" borderId="11" xfId="0" applyFill="1" applyBorder="1"/>
    <xf numFmtId="0" fontId="0" fillId="44" borderId="3" xfId="0" applyFill="1" applyBorder="1"/>
    <xf numFmtId="0" fontId="10" fillId="44" borderId="10" xfId="0" applyFont="1" applyFill="1" applyBorder="1"/>
    <xf numFmtId="0" fontId="10" fillId="44" borderId="12" xfId="0" applyFont="1" applyFill="1" applyBorder="1"/>
    <xf numFmtId="0" fontId="10" fillId="44" borderId="11" xfId="0" applyFont="1" applyFill="1" applyBorder="1"/>
    <xf numFmtId="0" fontId="0" fillId="44" borderId="3" xfId="0" applyFill="1" applyBorder="1" applyAlignment="1">
      <alignment vertical="center" wrapText="1"/>
    </xf>
    <xf numFmtId="0" fontId="0" fillId="44" borderId="10" xfId="0" applyFill="1" applyBorder="1" applyAlignment="1">
      <alignment vertical="center"/>
    </xf>
    <xf numFmtId="0" fontId="0" fillId="44" borderId="12" xfId="0" applyFill="1" applyBorder="1" applyAlignment="1">
      <alignment vertical="center"/>
    </xf>
    <xf numFmtId="0" fontId="0" fillId="44" borderId="11" xfId="0" applyFill="1" applyBorder="1" applyAlignment="1">
      <alignment vertical="center"/>
    </xf>
    <xf numFmtId="0" fontId="10" fillId="20" borderId="10" xfId="0" applyFont="1" applyFill="1" applyBorder="1"/>
    <xf numFmtId="0" fontId="10" fillId="20" borderId="12" xfId="0" applyFont="1" applyFill="1" applyBorder="1"/>
    <xf numFmtId="0" fontId="10" fillId="20" borderId="11" xfId="0" applyFont="1" applyFill="1" applyBorder="1"/>
    <xf numFmtId="0" fontId="0" fillId="20" borderId="10" xfId="0" applyFill="1" applyBorder="1"/>
    <xf numFmtId="0" fontId="0" fillId="20" borderId="12" xfId="0" applyFill="1" applyBorder="1"/>
    <xf numFmtId="0" fontId="0" fillId="20" borderId="11" xfId="0" applyFill="1" applyBorder="1"/>
    <xf numFmtId="0" fontId="10" fillId="7" borderId="10" xfId="0" applyFont="1" applyFill="1" applyBorder="1"/>
    <xf numFmtId="0" fontId="10" fillId="7" borderId="12" xfId="0" applyFont="1" applyFill="1" applyBorder="1"/>
    <xf numFmtId="0" fontId="10" fillId="7" borderId="11" xfId="0" applyFont="1" applyFill="1" applyBorder="1"/>
    <xf numFmtId="0" fontId="0" fillId="7" borderId="10" xfId="0" applyFill="1" applyBorder="1"/>
    <xf numFmtId="0" fontId="0" fillId="7" borderId="12" xfId="0" applyFill="1" applyBorder="1"/>
    <xf numFmtId="0" fontId="0" fillId="7" borderId="11" xfId="0" applyFill="1" applyBorder="1"/>
    <xf numFmtId="0" fontId="0" fillId="7" borderId="10" xfId="0" applyFill="1" applyBorder="1" applyAlignment="1">
      <alignment vertical="center"/>
    </xf>
    <xf numFmtId="0" fontId="0" fillId="7" borderId="12" xfId="0" applyFill="1" applyBorder="1" applyAlignment="1">
      <alignment vertical="center"/>
    </xf>
    <xf numFmtId="0" fontId="0" fillId="7" borderId="11" xfId="0" applyFill="1" applyBorder="1" applyAlignment="1">
      <alignment vertical="center"/>
    </xf>
    <xf numFmtId="0" fontId="0" fillId="7" borderId="3" xfId="0" applyFill="1" applyBorder="1"/>
    <xf numFmtId="0" fontId="0" fillId="20" borderId="10" xfId="0" applyFill="1" applyBorder="1" applyAlignment="1">
      <alignment vertical="center"/>
    </xf>
    <xf numFmtId="0" fontId="0" fillId="20" borderId="12" xfId="0" applyFill="1" applyBorder="1" applyAlignment="1">
      <alignment vertical="center"/>
    </xf>
    <xf numFmtId="0" fontId="0" fillId="20" borderId="11" xfId="0" applyFill="1" applyBorder="1" applyAlignment="1">
      <alignment vertical="center"/>
    </xf>
    <xf numFmtId="0" fontId="0" fillId="20" borderId="3" xfId="0" applyFill="1" applyBorder="1"/>
    <xf numFmtId="0" fontId="26" fillId="19" borderId="4" xfId="0" applyFont="1" applyFill="1" applyBorder="1" applyAlignment="1">
      <alignment horizontal="left" vertical="center"/>
    </xf>
    <xf numFmtId="0" fontId="26" fillId="19" borderId="5" xfId="0" applyFont="1" applyFill="1" applyBorder="1" applyAlignment="1">
      <alignment horizontal="left" vertical="center"/>
    </xf>
    <xf numFmtId="0" fontId="26" fillId="19" borderId="6" xfId="0" applyFont="1" applyFill="1" applyBorder="1" applyAlignment="1">
      <alignment horizontal="left" vertical="center"/>
    </xf>
    <xf numFmtId="0" fontId="26" fillId="19" borderId="14" xfId="0" applyFont="1" applyFill="1" applyBorder="1" applyAlignment="1">
      <alignment horizontal="left" vertical="center"/>
    </xf>
    <xf numFmtId="0" fontId="26" fillId="19" borderId="0" xfId="0" applyFont="1" applyFill="1" applyAlignment="1">
      <alignment horizontal="left" vertical="center"/>
    </xf>
    <xf numFmtId="0" fontId="26" fillId="19" borderId="23" xfId="0" applyFont="1" applyFill="1" applyBorder="1" applyAlignment="1">
      <alignment horizontal="left" vertical="center"/>
    </xf>
    <xf numFmtId="0" fontId="26" fillId="19" borderId="7" xfId="0" applyFont="1" applyFill="1" applyBorder="1" applyAlignment="1">
      <alignment horizontal="left" vertical="center"/>
    </xf>
    <xf numFmtId="0" fontId="26" fillId="19" borderId="8" xfId="0" applyFont="1" applyFill="1" applyBorder="1" applyAlignment="1">
      <alignment horizontal="left" vertical="center"/>
    </xf>
    <xf numFmtId="0" fontId="26" fillId="19" borderId="9" xfId="0" applyFont="1" applyFill="1" applyBorder="1" applyAlignment="1">
      <alignment horizontal="left" vertical="center"/>
    </xf>
    <xf numFmtId="0" fontId="0" fillId="20" borderId="10" xfId="0" applyFill="1" applyBorder="1" applyAlignment="1">
      <alignment horizontal="left" vertical="center"/>
    </xf>
    <xf numFmtId="0" fontId="0" fillId="20" borderId="12" xfId="0" applyFill="1" applyBorder="1" applyAlignment="1">
      <alignment horizontal="left" vertical="center"/>
    </xf>
    <xf numFmtId="0" fontId="0" fillId="20" borderId="11" xfId="0" applyFill="1" applyBorder="1" applyAlignment="1">
      <alignment horizontal="left" vertical="center"/>
    </xf>
    <xf numFmtId="0" fontId="26" fillId="18" borderId="4" xfId="0" applyFont="1" applyFill="1" applyBorder="1" applyAlignment="1">
      <alignment horizontal="left" vertical="center"/>
    </xf>
    <xf numFmtId="0" fontId="26" fillId="18" borderId="5" xfId="0" applyFont="1" applyFill="1" applyBorder="1" applyAlignment="1">
      <alignment horizontal="left" vertical="center"/>
    </xf>
    <xf numFmtId="0" fontId="26" fillId="18" borderId="6" xfId="0" applyFont="1" applyFill="1" applyBorder="1" applyAlignment="1">
      <alignment horizontal="left" vertical="center"/>
    </xf>
    <xf numFmtId="0" fontId="26" fillId="18" borderId="14" xfId="0" applyFont="1" applyFill="1" applyBorder="1" applyAlignment="1">
      <alignment horizontal="left" vertical="center"/>
    </xf>
    <xf numFmtId="0" fontId="26" fillId="18" borderId="0" xfId="0" applyFont="1" applyFill="1" applyAlignment="1">
      <alignment horizontal="left" vertical="center"/>
    </xf>
    <xf numFmtId="0" fontId="26" fillId="18" borderId="23" xfId="0" applyFont="1" applyFill="1" applyBorder="1" applyAlignment="1">
      <alignment horizontal="left" vertical="center"/>
    </xf>
    <xf numFmtId="0" fontId="26" fillId="18" borderId="7" xfId="0" applyFont="1" applyFill="1" applyBorder="1" applyAlignment="1">
      <alignment horizontal="left" vertical="center"/>
    </xf>
    <xf numFmtId="0" fontId="26" fillId="18" borderId="8" xfId="0" applyFont="1" applyFill="1" applyBorder="1" applyAlignment="1">
      <alignment horizontal="left" vertical="center"/>
    </xf>
    <xf numFmtId="0" fontId="26" fillId="18" borderId="9" xfId="0" applyFont="1" applyFill="1" applyBorder="1" applyAlignment="1">
      <alignment horizontal="left" vertical="center"/>
    </xf>
    <xf numFmtId="0" fontId="0" fillId="7" borderId="3" xfId="0" applyFill="1" applyBorder="1" applyAlignment="1">
      <alignment vertical="center" wrapText="1"/>
    </xf>
    <xf numFmtId="14"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10" borderId="3" xfId="0" applyFont="1" applyFill="1" applyBorder="1" applyAlignment="1" applyProtection="1">
      <alignment horizontal="center" vertical="center"/>
      <protection locked="0"/>
    </xf>
    <xf numFmtId="0" fontId="7"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10" borderId="3" xfId="0" applyFont="1" applyFill="1" applyBorder="1" applyAlignment="1">
      <alignment horizontal="center" vertical="center"/>
    </xf>
    <xf numFmtId="17" fontId="10" fillId="7" borderId="10" xfId="0" applyNumberFormat="1" applyFont="1" applyFill="1" applyBorder="1" applyAlignment="1">
      <alignment horizontal="center" vertical="center"/>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17" fillId="2" borderId="6"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17" fontId="10" fillId="10" borderId="10" xfId="0" applyNumberFormat="1"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29" fillId="17" borderId="10" xfId="0" applyFont="1" applyFill="1" applyBorder="1" applyAlignment="1">
      <alignment horizontal="center" vertical="center"/>
    </xf>
    <xf numFmtId="0" fontId="29" fillId="17" borderId="11" xfId="0" applyFont="1" applyFill="1" applyBorder="1" applyAlignment="1">
      <alignment horizontal="center" vertical="center"/>
    </xf>
    <xf numFmtId="0" fontId="30" fillId="3" borderId="13" xfId="0" applyFont="1" applyFill="1" applyBorder="1" applyAlignment="1">
      <alignment vertical="center" wrapText="1"/>
    </xf>
    <xf numFmtId="0" fontId="30" fillId="3" borderId="0" xfId="0" applyFont="1" applyFill="1" applyAlignment="1">
      <alignment vertical="center" wrapText="1"/>
    </xf>
    <xf numFmtId="0" fontId="0" fillId="2" borderId="3" xfId="0" applyFill="1" applyBorder="1"/>
    <xf numFmtId="0" fontId="0" fillId="6" borderId="3" xfId="0" applyFill="1" applyBorder="1" applyProtection="1">
      <protection locked="0"/>
    </xf>
    <xf numFmtId="0" fontId="8" fillId="5" borderId="3" xfId="0" applyFont="1" applyFill="1" applyBorder="1" applyAlignment="1" applyProtection="1">
      <alignment vertical="center" wrapText="1"/>
      <protection locked="0"/>
    </xf>
    <xf numFmtId="0" fontId="0" fillId="2" borderId="3" xfId="0" applyFill="1" applyBorder="1" applyAlignment="1">
      <alignment horizontal="left"/>
    </xf>
    <xf numFmtId="49" fontId="0" fillId="0" borderId="3" xfId="0" applyNumberFormat="1" applyBorder="1" applyAlignment="1" applyProtection="1">
      <alignment horizontal="left"/>
      <protection locked="0"/>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2" borderId="11"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5" fillId="2" borderId="10" xfId="0" applyFont="1" applyFill="1" applyBorder="1"/>
    <xf numFmtId="0" fontId="5" fillId="2" borderId="12" xfId="0" applyFont="1" applyFill="1" applyBorder="1"/>
    <xf numFmtId="0" fontId="5" fillId="2" borderId="11" xfId="0" applyFont="1" applyFill="1" applyBorder="1"/>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0" fillId="0" borderId="2" xfId="0" applyBorder="1" applyProtection="1">
      <protection locked="0"/>
    </xf>
    <xf numFmtId="0" fontId="0" fillId="2" borderId="2" xfId="0" applyFill="1" applyBorder="1"/>
    <xf numFmtId="0" fontId="0" fillId="0" borderId="3" xfId="0" applyBorder="1" applyProtection="1">
      <protection locked="0"/>
    </xf>
    <xf numFmtId="0" fontId="0" fillId="2" borderId="3" xfId="0" applyFill="1" applyBorder="1" applyAlignment="1">
      <alignment horizontal="left" vertical="top"/>
    </xf>
    <xf numFmtId="0" fontId="0" fillId="0" borderId="3" xfId="0" applyBorder="1" applyAlignment="1" applyProtection="1">
      <alignment horizontal="left" vertical="top"/>
      <protection locked="0"/>
    </xf>
    <xf numFmtId="0" fontId="0" fillId="0" borderId="3" xfId="0" applyBorder="1" applyAlignment="1" applyProtection="1">
      <alignment vertical="center" wrapText="1"/>
      <protection locked="0"/>
    </xf>
    <xf numFmtId="0" fontId="1"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14" fontId="43" fillId="2" borderId="10" xfId="0" applyNumberFormat="1" applyFont="1" applyFill="1" applyBorder="1" applyAlignment="1" applyProtection="1">
      <alignment horizontal="center" vertical="center" wrapText="1"/>
      <protection locked="0"/>
    </xf>
    <xf numFmtId="0" fontId="43" fillId="2" borderId="11" xfId="0" applyFont="1" applyFill="1" applyBorder="1" applyAlignment="1" applyProtection="1">
      <alignment horizontal="center" vertical="center" wrapText="1"/>
      <protection locked="0"/>
    </xf>
    <xf numFmtId="0" fontId="42" fillId="16" borderId="3" xfId="0" applyFont="1" applyFill="1" applyBorder="1" applyAlignment="1" applyProtection="1">
      <alignment horizontal="center" vertical="center" wrapText="1"/>
      <protection locked="0"/>
    </xf>
    <xf numFmtId="0" fontId="42" fillId="24" borderId="3" xfId="0" applyFont="1" applyFill="1" applyBorder="1" applyAlignment="1" applyProtection="1">
      <alignment horizontal="center" vertical="center" wrapText="1"/>
      <protection locked="0"/>
    </xf>
    <xf numFmtId="0" fontId="49" fillId="16" borderId="3" xfId="0" applyFont="1" applyFill="1" applyBorder="1" applyAlignment="1" applyProtection="1">
      <alignment horizontal="center" vertical="center" wrapText="1"/>
      <protection locked="0"/>
    </xf>
    <xf numFmtId="0" fontId="49" fillId="24" borderId="3" xfId="0" applyFont="1" applyFill="1" applyBorder="1" applyAlignment="1" applyProtection="1">
      <alignment horizontal="center" vertical="center" wrapText="1"/>
      <protection locked="0"/>
    </xf>
    <xf numFmtId="0" fontId="42" fillId="0" borderId="3" xfId="0" applyFont="1" applyBorder="1" applyAlignment="1" applyProtection="1">
      <alignment horizontal="center" vertical="center" wrapText="1"/>
      <protection locked="0"/>
    </xf>
    <xf numFmtId="14" fontId="43" fillId="25" borderId="10" xfId="0" applyNumberFormat="1" applyFont="1" applyFill="1" applyBorder="1" applyAlignment="1" applyProtection="1">
      <alignment horizontal="center" vertical="center" wrapText="1"/>
      <protection locked="0"/>
    </xf>
    <xf numFmtId="0" fontId="43" fillId="25" borderId="11" xfId="0" applyFont="1" applyFill="1" applyBorder="1" applyAlignment="1" applyProtection="1">
      <alignment horizontal="center" vertical="center" wrapText="1"/>
      <protection locked="0"/>
    </xf>
    <xf numFmtId="0" fontId="43" fillId="0" borderId="3"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0" fillId="10" borderId="3" xfId="0" applyFill="1" applyBorder="1" applyAlignment="1" applyProtection="1">
      <alignment horizontal="center" vertical="center" wrapText="1"/>
      <protection locked="0"/>
    </xf>
    <xf numFmtId="14" fontId="43" fillId="10" borderId="10" xfId="0" applyNumberFormat="1" applyFont="1" applyFill="1" applyBorder="1" applyAlignment="1" applyProtection="1">
      <alignment horizontal="center" vertical="center" wrapText="1"/>
      <protection locked="0"/>
    </xf>
    <xf numFmtId="0" fontId="43" fillId="10" borderId="11" xfId="0" applyFont="1" applyFill="1" applyBorder="1" applyAlignment="1" applyProtection="1">
      <alignment horizontal="center" vertical="center" wrapText="1"/>
      <protection locked="0"/>
    </xf>
    <xf numFmtId="0" fontId="42" fillId="23" borderId="3" xfId="0" applyFont="1" applyFill="1" applyBorder="1" applyAlignment="1" applyProtection="1">
      <alignment horizontal="center" vertical="center" wrapText="1"/>
      <protection locked="0"/>
    </xf>
    <xf numFmtId="0" fontId="49" fillId="23" borderId="3" xfId="0" applyFont="1" applyFill="1" applyBorder="1" applyAlignment="1" applyProtection="1">
      <alignment horizontal="center" vertical="center" wrapText="1"/>
      <protection locked="0"/>
    </xf>
    <xf numFmtId="0" fontId="0" fillId="10" borderId="10" xfId="0"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14" fontId="43" fillId="28" borderId="10" xfId="0" applyNumberFormat="1" applyFont="1" applyFill="1" applyBorder="1" applyAlignment="1" applyProtection="1">
      <alignment horizontal="center" vertical="center" wrapText="1"/>
      <protection locked="0"/>
    </xf>
    <xf numFmtId="0" fontId="43" fillId="28" borderId="11" xfId="0" applyFont="1" applyFill="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0" fillId="10" borderId="10" xfId="0" applyFill="1" applyBorder="1" applyAlignment="1">
      <alignment horizontal="center" vertical="center"/>
    </xf>
    <xf numFmtId="0" fontId="0" fillId="10" borderId="12" xfId="0" applyFill="1" applyBorder="1" applyAlignment="1">
      <alignment horizontal="center" vertical="center"/>
    </xf>
    <xf numFmtId="0" fontId="0" fillId="10" borderId="11" xfId="0" applyFill="1" applyBorder="1" applyAlignment="1">
      <alignment horizontal="center" vertical="center"/>
    </xf>
    <xf numFmtId="17"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17" fontId="5" fillId="7" borderId="3" xfId="0" applyNumberFormat="1" applyFont="1" applyFill="1" applyBorder="1" applyAlignment="1">
      <alignment horizontal="center" vertical="center"/>
    </xf>
    <xf numFmtId="0" fontId="5" fillId="7" borderId="3" xfId="0" applyFont="1" applyFill="1" applyBorder="1" applyAlignment="1">
      <alignment horizontal="center" vertical="center"/>
    </xf>
    <xf numFmtId="17" fontId="9" fillId="2" borderId="10" xfId="0" applyNumberFormat="1" applyFont="1" applyFill="1" applyBorder="1" applyAlignment="1">
      <alignment horizontal="center" vertical="center" wrapText="1"/>
    </xf>
    <xf numFmtId="17" fontId="9" fillId="2" borderId="11" xfId="0" applyNumberFormat="1" applyFont="1" applyFill="1" applyBorder="1" applyAlignment="1">
      <alignment horizontal="center" vertical="center" wrapText="1"/>
    </xf>
    <xf numFmtId="0" fontId="42" fillId="7" borderId="3" xfId="0" applyFont="1" applyFill="1" applyBorder="1" applyAlignment="1">
      <alignment horizontal="center" vertical="center" wrapText="1"/>
    </xf>
    <xf numFmtId="0" fontId="5" fillId="26" borderId="3" xfId="0" applyFont="1" applyFill="1" applyBorder="1" applyAlignment="1">
      <alignment vertical="center" wrapText="1"/>
    </xf>
    <xf numFmtId="0" fontId="25" fillId="27" borderId="3" xfId="0" applyFont="1" applyFill="1" applyBorder="1" applyAlignment="1">
      <alignment horizontal="center" vertical="center" wrapText="1"/>
    </xf>
    <xf numFmtId="17" fontId="9" fillId="7" borderId="10" xfId="0" applyNumberFormat="1" applyFont="1" applyFill="1" applyBorder="1" applyAlignment="1">
      <alignment horizontal="center" vertical="center" wrapText="1"/>
    </xf>
    <xf numFmtId="17" fontId="9" fillId="7" borderId="11" xfId="0" applyNumberFormat="1" applyFont="1" applyFill="1" applyBorder="1" applyAlignment="1">
      <alignment horizontal="center" vertical="center" wrapText="1"/>
    </xf>
    <xf numFmtId="0" fontId="8" fillId="5" borderId="3" xfId="0" applyFont="1" applyFill="1" applyBorder="1" applyAlignment="1" applyProtection="1">
      <alignment horizontal="center" wrapText="1"/>
      <protection locked="0"/>
    </xf>
    <xf numFmtId="0" fontId="0" fillId="2" borderId="3" xfId="0" applyFill="1" applyBorder="1" applyAlignment="1" applyProtection="1">
      <alignment horizontal="left"/>
      <protection locked="0"/>
    </xf>
    <xf numFmtId="49" fontId="0" fillId="0" borderId="2" xfId="0" applyNumberFormat="1" applyBorder="1"/>
    <xf numFmtId="0" fontId="0" fillId="0" borderId="2" xfId="0" applyBorder="1"/>
    <xf numFmtId="0" fontId="7" fillId="7" borderId="29" xfId="0" applyFont="1" applyFill="1" applyBorder="1" applyAlignment="1">
      <alignment horizontal="center" vertical="center" wrapText="1"/>
    </xf>
    <xf numFmtId="0" fontId="32" fillId="2" borderId="3" xfId="0" applyFont="1" applyFill="1" applyBorder="1" applyAlignment="1">
      <alignment vertical="center" wrapText="1"/>
    </xf>
    <xf numFmtId="0" fontId="4" fillId="3" borderId="13" xfId="0" applyFont="1" applyFill="1" applyBorder="1" applyAlignment="1">
      <alignment vertical="center" wrapText="1"/>
    </xf>
    <xf numFmtId="0" fontId="4" fillId="3" borderId="0" xfId="0" applyFont="1" applyFill="1" applyAlignment="1">
      <alignment vertical="center" wrapText="1"/>
    </xf>
    <xf numFmtId="0" fontId="15" fillId="3" borderId="5" xfId="0" applyFont="1" applyFill="1" applyBorder="1" applyAlignment="1">
      <alignment vertical="center"/>
    </xf>
    <xf numFmtId="0" fontId="0" fillId="0" borderId="3" xfId="0" applyBorder="1" applyAlignment="1">
      <alignment vertical="center" wrapText="1"/>
    </xf>
    <xf numFmtId="0" fontId="5" fillId="2" borderId="10"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7" fillId="2" borderId="29"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7" fillId="24" borderId="3" xfId="0" applyFont="1" applyFill="1" applyBorder="1" applyAlignment="1">
      <alignment horizontal="center" vertical="center" wrapText="1"/>
    </xf>
    <xf numFmtId="0" fontId="43" fillId="29" borderId="3"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43" fillId="2" borderId="3" xfId="0" applyFont="1" applyFill="1" applyBorder="1" applyAlignment="1" applyProtection="1">
      <alignment horizontal="left" vertical="center"/>
      <protection locked="0"/>
    </xf>
    <xf numFmtId="0" fontId="43" fillId="2" borderId="3" xfId="0" applyFont="1" applyFill="1" applyBorder="1" applyAlignment="1" applyProtection="1">
      <alignment horizontal="center" vertical="center" wrapText="1"/>
      <protection locked="0"/>
    </xf>
    <xf numFmtId="0" fontId="50" fillId="2" borderId="3" xfId="0" applyFont="1" applyFill="1" applyBorder="1" applyAlignment="1" applyProtection="1">
      <alignment horizontal="left" vertical="center" wrapText="1"/>
      <protection locked="0"/>
    </xf>
    <xf numFmtId="0" fontId="36" fillId="7" borderId="3"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7" borderId="3" xfId="0" applyFont="1" applyFill="1" applyBorder="1" applyAlignment="1" applyProtection="1">
      <alignment horizontal="left" vertical="center" wrapText="1"/>
      <protection locked="0"/>
    </xf>
    <xf numFmtId="0" fontId="0" fillId="6" borderId="2" xfId="0" applyFill="1" applyBorder="1"/>
    <xf numFmtId="0" fontId="10" fillId="2" borderId="3"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10" borderId="4"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6"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8" fillId="5" borderId="3" xfId="0" applyFont="1" applyFill="1" applyBorder="1" applyAlignment="1">
      <alignment horizontal="center" wrapText="1"/>
    </xf>
    <xf numFmtId="14" fontId="43" fillId="2" borderId="3" xfId="0" applyNumberFormat="1" applyFont="1" applyFill="1" applyBorder="1" applyAlignment="1" applyProtection="1">
      <alignment horizontal="center" vertical="center" wrapText="1"/>
      <protection locked="0"/>
    </xf>
    <xf numFmtId="0" fontId="25" fillId="2" borderId="1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3" borderId="7" xfId="0" applyFont="1" applyFill="1" applyBorder="1" applyAlignment="1">
      <alignment horizontal="center" vertical="center" wrapText="1"/>
    </xf>
    <xf numFmtId="0" fontId="25" fillId="23" borderId="8" xfId="0" applyFont="1" applyFill="1" applyBorder="1" applyAlignment="1">
      <alignment horizontal="center" vertical="center" wrapText="1"/>
    </xf>
    <xf numFmtId="0" fontId="25" fillId="23" borderId="9"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5" xfId="0" applyFont="1" applyFill="1" applyBorder="1" applyAlignment="1">
      <alignment horizontal="center" vertical="center"/>
    </xf>
    <xf numFmtId="0" fontId="10" fillId="2" borderId="10" xfId="0" applyFont="1" applyFill="1" applyBorder="1" applyAlignment="1">
      <alignment vertical="center" wrapText="1"/>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32" fillId="10" borderId="10" xfId="0" applyFont="1" applyFill="1" applyBorder="1" applyAlignment="1">
      <alignment vertical="center" wrapText="1"/>
    </xf>
    <xf numFmtId="0" fontId="32" fillId="10" borderId="12" xfId="0" applyFont="1" applyFill="1" applyBorder="1" applyAlignment="1">
      <alignment vertical="center" wrapText="1"/>
    </xf>
    <xf numFmtId="0" fontId="32" fillId="10" borderId="11" xfId="0" applyFont="1" applyFill="1" applyBorder="1" applyAlignment="1">
      <alignment vertical="center" wrapText="1"/>
    </xf>
    <xf numFmtId="0" fontId="7" fillId="2" borderId="1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10" fillId="10" borderId="10" xfId="0" applyFont="1" applyFill="1" applyBorder="1" applyAlignment="1">
      <alignment vertical="center" wrapText="1"/>
    </xf>
    <xf numFmtId="0" fontId="10" fillId="10" borderId="12" xfId="0" applyFont="1" applyFill="1" applyBorder="1" applyAlignment="1">
      <alignment vertical="center" wrapText="1"/>
    </xf>
    <xf numFmtId="0" fontId="10" fillId="10" borderId="11" xfId="0" applyFont="1" applyFill="1" applyBorder="1" applyAlignment="1">
      <alignment vertical="center" wrapText="1"/>
    </xf>
    <xf numFmtId="0" fontId="35" fillId="2" borderId="10" xfId="0" applyFont="1" applyFill="1" applyBorder="1" applyAlignment="1">
      <alignment vertical="center" wrapText="1"/>
    </xf>
    <xf numFmtId="0" fontId="35" fillId="2" borderId="12" xfId="0" applyFont="1" applyFill="1" applyBorder="1" applyAlignment="1">
      <alignment vertical="center" wrapText="1"/>
    </xf>
    <xf numFmtId="0" fontId="35" fillId="2" borderId="11" xfId="0" applyFont="1" applyFill="1" applyBorder="1" applyAlignment="1">
      <alignment vertical="center" wrapText="1"/>
    </xf>
    <xf numFmtId="0" fontId="1" fillId="10" borderId="10"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11" xfId="0" applyFont="1" applyFill="1" applyBorder="1" applyAlignment="1">
      <alignment horizontal="center" vertical="center"/>
    </xf>
    <xf numFmtId="0" fontId="33" fillId="10" borderId="3" xfId="0" applyFont="1" applyFill="1" applyBorder="1" applyAlignment="1">
      <alignment vertical="center" wrapText="1"/>
    </xf>
    <xf numFmtId="0" fontId="7" fillId="10" borderId="10" xfId="0" applyFont="1" applyFill="1" applyBorder="1" applyAlignment="1">
      <alignment vertical="center" wrapText="1"/>
    </xf>
    <xf numFmtId="0" fontId="7" fillId="10" borderId="12" xfId="0" applyFont="1" applyFill="1" applyBorder="1" applyAlignment="1">
      <alignment vertical="center" wrapText="1"/>
    </xf>
    <xf numFmtId="0" fontId="7" fillId="10" borderId="11" xfId="0" applyFont="1" applyFill="1" applyBorder="1" applyAlignment="1">
      <alignment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15" fillId="3" borderId="5" xfId="0" applyFont="1" applyFill="1" applyBorder="1"/>
    <xf numFmtId="0" fontId="9" fillId="2" borderId="10"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0" fontId="9" fillId="2" borderId="11"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9" fillId="10" borderId="10" xfId="0" applyFont="1" applyFill="1" applyBorder="1" applyAlignment="1" applyProtection="1">
      <alignment vertical="center" wrapText="1"/>
      <protection locked="0"/>
    </xf>
    <xf numFmtId="0" fontId="9" fillId="10" borderId="12" xfId="0" applyFont="1" applyFill="1" applyBorder="1" applyAlignment="1" applyProtection="1">
      <alignment vertical="center" wrapText="1"/>
      <protection locked="0"/>
    </xf>
    <xf numFmtId="0" fontId="9" fillId="10" borderId="11" xfId="0" applyFont="1" applyFill="1" applyBorder="1" applyAlignment="1" applyProtection="1">
      <alignment vertical="center" wrapText="1"/>
      <protection locked="0"/>
    </xf>
    <xf numFmtId="0" fontId="53" fillId="2" borderId="10" xfId="0" applyFont="1" applyFill="1" applyBorder="1" applyAlignment="1" applyProtection="1">
      <alignment horizontal="center" vertical="center" wrapText="1"/>
      <protection locked="0"/>
    </xf>
    <xf numFmtId="0" fontId="53" fillId="2" borderId="12" xfId="0" applyFont="1" applyFill="1" applyBorder="1" applyAlignment="1" applyProtection="1">
      <alignment horizontal="center" vertical="center" wrapText="1"/>
      <protection locked="0"/>
    </xf>
    <xf numFmtId="0" fontId="53" fillId="2" borderId="11" xfId="0" applyFont="1" applyFill="1" applyBorder="1" applyAlignment="1" applyProtection="1">
      <alignment horizontal="center" vertical="center" wrapText="1"/>
      <protection locked="0"/>
    </xf>
    <xf numFmtId="0" fontId="9" fillId="10" borderId="10" xfId="0" applyFont="1" applyFill="1" applyBorder="1" applyAlignment="1" applyProtection="1">
      <alignment horizontal="left" vertical="center" wrapText="1"/>
      <protection locked="0"/>
    </xf>
    <xf numFmtId="0" fontId="9" fillId="10" borderId="12" xfId="0" applyFont="1" applyFill="1" applyBorder="1" applyAlignment="1" applyProtection="1">
      <alignment horizontal="left" vertical="center" wrapText="1"/>
      <protection locked="0"/>
    </xf>
    <xf numFmtId="0" fontId="9" fillId="10" borderId="11" xfId="0" applyFont="1" applyFill="1" applyBorder="1" applyAlignment="1" applyProtection="1">
      <alignment horizontal="left" vertical="center" wrapText="1"/>
      <protection locked="0"/>
    </xf>
    <xf numFmtId="0" fontId="32" fillId="2" borderId="3" xfId="0" applyFont="1" applyFill="1" applyBorder="1" applyAlignment="1" applyProtection="1">
      <alignment vertical="center" wrapText="1"/>
      <protection locked="0"/>
    </xf>
    <xf numFmtId="0" fontId="48" fillId="10" borderId="3" xfId="0" applyFont="1" applyFill="1" applyBorder="1" applyAlignment="1" applyProtection="1">
      <alignment vertical="center" wrapText="1"/>
      <protection locked="0"/>
    </xf>
    <xf numFmtId="0" fontId="6" fillId="10" borderId="10" xfId="0" applyFont="1" applyFill="1" applyBorder="1" applyAlignment="1" applyProtection="1">
      <alignment vertical="center" wrapText="1"/>
      <protection locked="0"/>
    </xf>
    <xf numFmtId="0" fontId="6" fillId="10" borderId="12" xfId="0" applyFont="1" applyFill="1" applyBorder="1" applyAlignment="1" applyProtection="1">
      <alignment vertical="center" wrapText="1"/>
      <protection locked="0"/>
    </xf>
    <xf numFmtId="0" fontId="6" fillId="10" borderId="11" xfId="0" applyFont="1" applyFill="1" applyBorder="1" applyAlignment="1" applyProtection="1">
      <alignment vertical="center" wrapText="1"/>
      <protection locked="0"/>
    </xf>
    <xf numFmtId="0" fontId="34" fillId="2" borderId="10" xfId="0"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14" fontId="32" fillId="2" borderId="3" xfId="0" applyNumberFormat="1" applyFont="1" applyFill="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43" fillId="0" borderId="3" xfId="0" applyFont="1" applyBorder="1" applyAlignment="1" applyProtection="1">
      <alignment vertical="center" wrapText="1"/>
      <protection locked="0"/>
    </xf>
    <xf numFmtId="0" fontId="44" fillId="0" borderId="3" xfId="0" applyFont="1" applyBorder="1" applyAlignment="1" applyProtection="1">
      <alignment vertical="center" wrapText="1"/>
      <protection locked="0"/>
    </xf>
    <xf numFmtId="0" fontId="44" fillId="0" borderId="3" xfId="0" applyFont="1" applyBorder="1" applyAlignment="1" applyProtection="1">
      <alignment horizontal="center" vertical="center" wrapText="1"/>
      <protection locked="0"/>
    </xf>
    <xf numFmtId="0" fontId="43" fillId="0" borderId="3" xfId="0" applyFont="1" applyBorder="1" applyAlignment="1">
      <alignment vertical="center" wrapText="1"/>
    </xf>
    <xf numFmtId="0" fontId="44"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3" xfId="0" applyBorder="1"/>
    <xf numFmtId="0" fontId="10" fillId="18" borderId="3" xfId="0" applyFont="1" applyFill="1" applyBorder="1" applyAlignment="1">
      <alignment horizontal="right"/>
    </xf>
    <xf numFmtId="0" fontId="1" fillId="18" borderId="3" xfId="0" applyFont="1" applyFill="1" applyBorder="1" applyAlignment="1">
      <alignment horizontal="center" vertical="center"/>
    </xf>
    <xf numFmtId="0" fontId="1" fillId="18" borderId="0" xfId="0" applyFont="1" applyFill="1" applyAlignment="1">
      <alignment horizontal="center" vertical="center" wrapText="1"/>
    </xf>
    <xf numFmtId="0" fontId="0" fillId="0" borderId="3" xfId="0" applyBorder="1" applyAlignment="1">
      <alignment horizontal="center" vertical="center"/>
    </xf>
    <xf numFmtId="0" fontId="10" fillId="18" borderId="3" xfId="0" applyFont="1" applyFill="1" applyBorder="1" applyAlignment="1">
      <alignment horizontal="center" vertical="center"/>
    </xf>
    <xf numFmtId="0" fontId="66" fillId="40" borderId="10" xfId="0" applyFont="1" applyFill="1" applyBorder="1"/>
    <xf numFmtId="0" fontId="66" fillId="40" borderId="12" xfId="0" applyFont="1" applyFill="1" applyBorder="1"/>
    <xf numFmtId="0" fontId="66" fillId="40" borderId="11" xfId="0" applyFont="1" applyFill="1" applyBorder="1"/>
    <xf numFmtId="0" fontId="1" fillId="40" borderId="10" xfId="0" applyFont="1" applyFill="1" applyBorder="1" applyAlignment="1">
      <alignment horizontal="right"/>
    </xf>
    <xf numFmtId="0" fontId="1" fillId="40" borderId="12" xfId="0" applyFont="1" applyFill="1" applyBorder="1" applyAlignment="1">
      <alignment horizontal="right"/>
    </xf>
    <xf numFmtId="0" fontId="1" fillId="40" borderId="11" xfId="0" applyFont="1" applyFill="1" applyBorder="1" applyAlignment="1">
      <alignment horizontal="right"/>
    </xf>
    <xf numFmtId="0" fontId="1" fillId="40" borderId="10" xfId="0" applyFont="1" applyFill="1" applyBorder="1" applyAlignment="1">
      <alignment horizontal="center" vertical="center"/>
    </xf>
    <xf numFmtId="0" fontId="1" fillId="40" borderId="12" xfId="0" applyFont="1" applyFill="1" applyBorder="1" applyAlignment="1">
      <alignment horizontal="center" vertical="center"/>
    </xf>
    <xf numFmtId="0" fontId="1" fillId="40" borderId="11" xfId="0" applyFont="1" applyFill="1" applyBorder="1" applyAlignment="1">
      <alignment horizontal="center" vertical="center"/>
    </xf>
    <xf numFmtId="0" fontId="1" fillId="40" borderId="0" xfId="0" applyFont="1" applyFill="1" applyAlignment="1">
      <alignment horizontal="center" vertical="center"/>
    </xf>
    <xf numFmtId="0" fontId="0" fillId="42" borderId="3" xfId="0" applyFill="1" applyBorder="1"/>
    <xf numFmtId="0" fontId="0" fillId="42" borderId="3" xfId="0" applyFill="1" applyBorder="1" applyAlignment="1">
      <alignment horizontal="center" vertical="center"/>
    </xf>
    <xf numFmtId="0" fontId="10" fillId="40" borderId="3" xfId="0" applyFont="1" applyFill="1" applyBorder="1" applyAlignment="1">
      <alignment horizontal="right"/>
    </xf>
    <xf numFmtId="0" fontId="10" fillId="40" borderId="3" xfId="0" applyFont="1" applyFill="1" applyBorder="1" applyAlignment="1">
      <alignment horizontal="center" vertical="center"/>
    </xf>
    <xf numFmtId="0" fontId="11" fillId="18" borderId="0" xfId="0" applyFont="1" applyFill="1"/>
    <xf numFmtId="0" fontId="11" fillId="40" borderId="0" xfId="0" applyFont="1" applyFill="1"/>
    <xf numFmtId="0" fontId="10" fillId="23" borderId="3" xfId="0" applyFont="1" applyFill="1" applyBorder="1" applyAlignment="1">
      <alignment horizontal="right"/>
    </xf>
    <xf numFmtId="0" fontId="10" fillId="23" borderId="3" xfId="0" applyFont="1" applyFill="1" applyBorder="1" applyAlignment="1">
      <alignment horizontal="center" vertical="center"/>
    </xf>
    <xf numFmtId="0" fontId="0" fillId="41" borderId="10" xfId="0" applyFill="1" applyBorder="1"/>
    <xf numFmtId="0" fontId="0" fillId="41" borderId="12" xfId="0" applyFill="1" applyBorder="1"/>
    <xf numFmtId="0" fontId="0" fillId="41" borderId="11" xfId="0" applyFill="1" applyBorder="1"/>
    <xf numFmtId="0" fontId="0" fillId="42" borderId="10" xfId="0" applyFill="1" applyBorder="1" applyAlignment="1">
      <alignment horizontal="center" vertical="center"/>
    </xf>
    <xf numFmtId="0" fontId="0" fillId="42" borderId="12" xfId="0" applyFill="1" applyBorder="1" applyAlignment="1">
      <alignment horizontal="center" vertical="center"/>
    </xf>
    <xf numFmtId="0" fontId="0" fillId="42" borderId="11" xfId="0" applyFill="1" applyBorder="1" applyAlignment="1">
      <alignment horizontal="center" vertical="center"/>
    </xf>
    <xf numFmtId="0" fontId="1" fillId="23" borderId="0" xfId="0" applyFont="1" applyFill="1" applyAlignment="1">
      <alignment horizontal="center" vertical="center"/>
    </xf>
    <xf numFmtId="0" fontId="0" fillId="16" borderId="3" xfId="0" applyFill="1" applyBorder="1" applyAlignment="1">
      <alignment horizontal="center" vertical="center"/>
    </xf>
    <xf numFmtId="0" fontId="0" fillId="23" borderId="3" xfId="0" applyFill="1" applyBorder="1" applyAlignment="1">
      <alignment horizontal="center" vertical="center"/>
    </xf>
    <xf numFmtId="0" fontId="0" fillId="23" borderId="3" xfId="0" applyFill="1" applyBorder="1" applyAlignment="1">
      <alignment vertical="center" wrapText="1"/>
    </xf>
    <xf numFmtId="0" fontId="58" fillId="18" borderId="0" xfId="0" applyFont="1" applyFill="1"/>
    <xf numFmtId="0" fontId="11" fillId="39" borderId="0" xfId="0" applyFont="1" applyFill="1"/>
    <xf numFmtId="0" fontId="1" fillId="23" borderId="10" xfId="0" applyFont="1" applyFill="1" applyBorder="1" applyAlignment="1">
      <alignment horizontal="center" vertical="center"/>
    </xf>
    <xf numFmtId="0" fontId="1" fillId="23" borderId="12" xfId="0" applyFont="1" applyFill="1" applyBorder="1" applyAlignment="1">
      <alignment horizontal="center" vertical="center"/>
    </xf>
    <xf numFmtId="0" fontId="1" fillId="23" borderId="11" xfId="0" applyFont="1" applyFill="1" applyBorder="1" applyAlignment="1">
      <alignment horizontal="center" vertical="center"/>
    </xf>
    <xf numFmtId="0" fontId="0" fillId="0" borderId="10" xfId="0" applyBorder="1"/>
    <xf numFmtId="0" fontId="0" fillId="0" borderId="12" xfId="0" applyBorder="1"/>
    <xf numFmtId="0" fontId="0" fillId="0" borderId="11" xfId="0" applyBorder="1"/>
    <xf numFmtId="0" fontId="0" fillId="23" borderId="10" xfId="0" applyFill="1" applyBorder="1"/>
    <xf numFmtId="0" fontId="0" fillId="23" borderId="12" xfId="0" applyFill="1" applyBorder="1"/>
    <xf numFmtId="0" fontId="0" fillId="23" borderId="11" xfId="0" applyFill="1" applyBorder="1"/>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0" fillId="23" borderId="10" xfId="0" applyFont="1" applyFill="1" applyBorder="1" applyAlignment="1">
      <alignment horizontal="right"/>
    </xf>
    <xf numFmtId="0" fontId="10" fillId="23" borderId="12" xfId="0" applyFont="1" applyFill="1" applyBorder="1" applyAlignment="1">
      <alignment horizontal="right"/>
    </xf>
    <xf numFmtId="0" fontId="10" fillId="23" borderId="11" xfId="0" applyFont="1" applyFill="1" applyBorder="1" applyAlignment="1">
      <alignment horizontal="right"/>
    </xf>
    <xf numFmtId="0" fontId="1" fillId="23" borderId="10" xfId="0" applyFont="1" applyFill="1" applyBorder="1" applyAlignment="1">
      <alignment horizontal="center"/>
    </xf>
    <xf numFmtId="0" fontId="1" fillId="23" borderId="12" xfId="0" applyFont="1" applyFill="1" applyBorder="1" applyAlignment="1">
      <alignment horizontal="center"/>
    </xf>
    <xf numFmtId="0" fontId="1" fillId="23" borderId="11" xfId="0" applyFont="1" applyFill="1" applyBorder="1" applyAlignment="1">
      <alignment horizontal="center"/>
    </xf>
    <xf numFmtId="0" fontId="63" fillId="35" borderId="3" xfId="0" applyFont="1" applyFill="1" applyBorder="1" applyAlignment="1">
      <alignment horizontal="right"/>
    </xf>
    <xf numFmtId="0" fontId="10" fillId="35" borderId="3" xfId="0" applyFont="1" applyFill="1" applyBorder="1" applyAlignment="1">
      <alignment horizontal="right"/>
    </xf>
    <xf numFmtId="0" fontId="1" fillId="35" borderId="3" xfId="0" applyFont="1" applyFill="1" applyBorder="1" applyAlignment="1">
      <alignment horizontal="center" vertical="center"/>
    </xf>
    <xf numFmtId="0" fontId="62" fillId="17" borderId="8" xfId="0" applyFont="1" applyFill="1" applyBorder="1" applyAlignment="1">
      <alignment horizontal="center" vertical="center"/>
    </xf>
    <xf numFmtId="0" fontId="0" fillId="35" borderId="3" xfId="0" applyFill="1" applyBorder="1" applyAlignment="1">
      <alignment vertical="center" wrapText="1"/>
    </xf>
    <xf numFmtId="0" fontId="0" fillId="36" borderId="3" xfId="0" applyFill="1" applyBorder="1" applyAlignment="1">
      <alignment horizontal="center" vertical="center"/>
    </xf>
    <xf numFmtId="0" fontId="0" fillId="35" borderId="3" xfId="0" applyFill="1" applyBorder="1" applyAlignment="1">
      <alignment horizontal="left" vertical="center"/>
    </xf>
    <xf numFmtId="0" fontId="30" fillId="37" borderId="3" xfId="0" applyFont="1" applyFill="1" applyBorder="1" applyAlignment="1">
      <alignment horizontal="right"/>
    </xf>
    <xf numFmtId="0" fontId="1" fillId="34" borderId="3" xfId="0" applyFont="1" applyFill="1" applyBorder="1" applyAlignment="1">
      <alignment horizontal="center" vertical="center"/>
    </xf>
    <xf numFmtId="0" fontId="10" fillId="0" borderId="3" xfId="0" applyFont="1" applyBorder="1"/>
    <xf numFmtId="0" fontId="60" fillId="10" borderId="3" xfId="0" applyFont="1" applyFill="1" applyBorder="1" applyAlignment="1">
      <alignment horizontal="center" vertical="center"/>
    </xf>
    <xf numFmtId="0" fontId="59" fillId="10" borderId="3" xfId="0" applyFont="1" applyFill="1" applyBorder="1" applyAlignment="1">
      <alignment horizontal="center" vertical="center"/>
    </xf>
    <xf numFmtId="0" fontId="31" fillId="10" borderId="3" xfId="0" applyFont="1" applyFill="1" applyBorder="1" applyAlignment="1">
      <alignment vertical="center" wrapText="1"/>
    </xf>
    <xf numFmtId="49" fontId="63" fillId="35" borderId="3" xfId="0" applyNumberFormat="1" applyFont="1" applyFill="1" applyBorder="1" applyAlignment="1">
      <alignment horizontal="right" vertical="center"/>
    </xf>
    <xf numFmtId="0" fontId="1" fillId="36" borderId="3" xfId="0" applyFont="1" applyFill="1" applyBorder="1" applyAlignment="1">
      <alignment horizontal="center" vertical="center"/>
    </xf>
    <xf numFmtId="0" fontId="1" fillId="38" borderId="3" xfId="0" applyFont="1" applyFill="1" applyBorder="1" applyAlignment="1">
      <alignment horizontal="center" vertical="center"/>
    </xf>
    <xf numFmtId="0" fontId="0" fillId="38" borderId="3" xfId="0" applyFill="1" applyBorder="1" applyAlignment="1">
      <alignment horizontal="center" vertical="center"/>
    </xf>
    <xf numFmtId="49" fontId="10" fillId="35" borderId="3" xfId="0" applyNumberFormat="1" applyFont="1" applyFill="1" applyBorder="1"/>
    <xf numFmtId="0" fontId="7" fillId="10" borderId="3" xfId="0" applyFont="1" applyFill="1" applyBorder="1" applyAlignment="1">
      <alignment vertical="center" wrapText="1"/>
    </xf>
    <xf numFmtId="49" fontId="32" fillId="35" borderId="3" xfId="0" applyNumberFormat="1" applyFont="1" applyFill="1" applyBorder="1"/>
    <xf numFmtId="0" fontId="14" fillId="4"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7" fillId="22"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10" fillId="32" borderId="12" xfId="0" applyFont="1" applyFill="1" applyBorder="1" applyAlignment="1">
      <alignment horizontal="right"/>
    </xf>
    <xf numFmtId="0" fontId="10" fillId="32" borderId="11" xfId="0" applyFont="1" applyFill="1" applyBorder="1" applyAlignment="1">
      <alignment horizontal="right"/>
    </xf>
    <xf numFmtId="0" fontId="57" fillId="11" borderId="3" xfId="0" applyFont="1" applyFill="1" applyBorder="1" applyAlignment="1">
      <alignment horizontal="center" vertical="center" wrapText="1"/>
    </xf>
    <xf numFmtId="0" fontId="57" fillId="22" borderId="3" xfId="0" applyFont="1" applyFill="1" applyBorder="1" applyAlignment="1">
      <alignment horizontal="center" vertical="center" wrapText="1"/>
    </xf>
    <xf numFmtId="0" fontId="0" fillId="35" borderId="3" xfId="0" applyFill="1" applyBorder="1"/>
    <xf numFmtId="0" fontId="13" fillId="13" borderId="3"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20" fillId="4" borderId="3" xfId="0" applyFont="1" applyFill="1" applyBorder="1" applyAlignment="1">
      <alignment vertical="center" wrapText="1"/>
    </xf>
    <xf numFmtId="0" fontId="67" fillId="7" borderId="3" xfId="0" applyFont="1" applyFill="1" applyBorder="1" applyAlignment="1">
      <alignment vertical="center" wrapText="1"/>
    </xf>
    <xf numFmtId="0" fontId="18" fillId="8" borderId="3" xfId="0" applyFont="1" applyFill="1" applyBorder="1" applyAlignment="1">
      <alignment vertical="center" wrapText="1"/>
    </xf>
    <xf numFmtId="0" fontId="19" fillId="8" borderId="3" xfId="0" applyFont="1" applyFill="1" applyBorder="1" applyAlignment="1">
      <alignment vertical="center" wrapText="1"/>
    </xf>
    <xf numFmtId="0" fontId="18" fillId="4" borderId="3" xfId="0" applyFont="1" applyFill="1" applyBorder="1" applyAlignment="1">
      <alignment vertical="center" wrapText="1"/>
    </xf>
    <xf numFmtId="0" fontId="67" fillId="8" borderId="3" xfId="0" applyFont="1" applyFill="1" applyBorder="1" applyAlignment="1">
      <alignment vertical="center" wrapText="1"/>
    </xf>
    <xf numFmtId="0" fontId="18" fillId="7" borderId="3" xfId="0" applyFont="1" applyFill="1" applyBorder="1" applyAlignment="1">
      <alignment vertical="center" wrapText="1"/>
    </xf>
    <xf numFmtId="0" fontId="19" fillId="7" borderId="3" xfId="0" applyFont="1" applyFill="1" applyBorder="1" applyAlignment="1">
      <alignment vertical="center" wrapText="1"/>
    </xf>
    <xf numFmtId="0" fontId="0" fillId="8" borderId="3" xfId="0" applyFill="1" applyBorder="1" applyAlignment="1">
      <alignment horizontal="center" vertical="center" wrapText="1"/>
    </xf>
    <xf numFmtId="0" fontId="11" fillId="9"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0" fillId="7" borderId="3" xfId="0" applyFill="1" applyBorder="1" applyAlignment="1">
      <alignment horizontal="center" vertical="center" wrapText="1"/>
    </xf>
    <xf numFmtId="0" fontId="11" fillId="7" borderId="3" xfId="0" applyFont="1" applyFill="1" applyBorder="1" applyAlignment="1">
      <alignment horizontal="center" vertical="center" wrapText="1"/>
    </xf>
    <xf numFmtId="0" fontId="32" fillId="9" borderId="3" xfId="0" applyFont="1" applyFill="1" applyBorder="1" applyAlignment="1">
      <alignment vertical="center" wrapText="1"/>
    </xf>
    <xf numFmtId="0" fontId="69" fillId="10" borderId="10" xfId="0" applyFont="1" applyFill="1" applyBorder="1" applyAlignment="1">
      <alignment horizontal="center" vertical="center" wrapText="1"/>
    </xf>
    <xf numFmtId="0" fontId="69" fillId="10" borderId="12" xfId="0" applyFont="1" applyFill="1" applyBorder="1" applyAlignment="1">
      <alignment horizontal="center" vertical="center" wrapText="1"/>
    </xf>
    <xf numFmtId="0" fontId="69" fillId="10" borderId="11"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54" fillId="4" borderId="7" xfId="0" applyFont="1" applyFill="1" applyBorder="1" applyAlignment="1">
      <alignment horizontal="center" vertical="center" wrapText="1"/>
    </xf>
    <xf numFmtId="0" fontId="54" fillId="4" borderId="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20" fillId="9" borderId="3" xfId="0" applyFont="1" applyFill="1" applyBorder="1" applyAlignment="1">
      <alignment vertical="center" wrapText="1"/>
    </xf>
    <xf numFmtId="0" fontId="31" fillId="13" borderId="3" xfId="0" applyFont="1" applyFill="1" applyBorder="1" applyAlignment="1">
      <alignment horizontal="center" vertical="center" wrapText="1"/>
    </xf>
    <xf numFmtId="0" fontId="32" fillId="8" borderId="3" xfId="0" applyFont="1" applyFill="1" applyBorder="1" applyAlignment="1">
      <alignment vertical="center" wrapText="1"/>
    </xf>
    <xf numFmtId="0" fontId="68" fillId="8" borderId="3" xfId="0" applyFont="1" applyFill="1" applyBorder="1" applyAlignment="1">
      <alignment vertical="center" wrapText="1"/>
    </xf>
    <xf numFmtId="0" fontId="31" fillId="11" borderId="10"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2" fillId="7" borderId="3" xfId="0" applyFont="1" applyFill="1" applyBorder="1" applyAlignment="1">
      <alignment vertical="center" wrapText="1"/>
    </xf>
    <xf numFmtId="0" fontId="68" fillId="7" borderId="3" xfId="0" applyFont="1" applyFill="1" applyBorder="1" applyAlignment="1">
      <alignment vertical="center" wrapText="1"/>
    </xf>
    <xf numFmtId="0" fontId="20" fillId="7" borderId="3" xfId="0" applyFont="1" applyFill="1" applyBorder="1" applyAlignment="1">
      <alignment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9" fillId="7" borderId="3" xfId="0" applyFont="1" applyFill="1" applyBorder="1" applyAlignment="1">
      <alignment vertical="center" wrapText="1"/>
    </xf>
    <xf numFmtId="0" fontId="5" fillId="2" borderId="10" xfId="0" applyFont="1" applyFill="1" applyBorder="1" applyProtection="1">
      <protection locked="0"/>
    </xf>
    <xf numFmtId="0" fontId="5" fillId="2" borderId="12" xfId="0" applyFont="1" applyFill="1" applyBorder="1" applyProtection="1">
      <protection locked="0"/>
    </xf>
    <xf numFmtId="0" fontId="5" fillId="2" borderId="11" xfId="0" applyFont="1" applyFill="1" applyBorder="1" applyProtection="1">
      <protection locked="0"/>
    </xf>
    <xf numFmtId="0" fontId="7" fillId="2" borderId="10" xfId="0" applyFont="1" applyFill="1" applyBorder="1" applyAlignment="1" applyProtection="1">
      <alignment vertical="center"/>
      <protection locked="0"/>
    </xf>
    <xf numFmtId="0" fontId="0" fillId="0" borderId="10" xfId="0" applyBorder="1" applyProtection="1">
      <protection locked="0"/>
    </xf>
    <xf numFmtId="0" fontId="0" fillId="0" borderId="12" xfId="0" applyBorder="1" applyProtection="1">
      <protection locked="0"/>
    </xf>
    <xf numFmtId="0" fontId="0" fillId="0" borderId="11" xfId="0" applyBorder="1" applyProtection="1">
      <protection locked="0"/>
    </xf>
    <xf numFmtId="0" fontId="15" fillId="4" borderId="8" xfId="0" applyFont="1" applyFill="1" applyBorder="1" applyAlignment="1">
      <alignment horizontal="center" vertical="center"/>
    </xf>
    <xf numFmtId="0" fontId="31" fillId="17" borderId="12" xfId="0" applyFont="1" applyFill="1" applyBorder="1" applyAlignment="1">
      <alignment horizontal="right" vertical="center" wrapText="1"/>
    </xf>
    <xf numFmtId="0" fontId="31" fillId="11" borderId="12" xfId="0" applyFont="1" applyFill="1" applyBorder="1" applyAlignment="1">
      <alignment horizontal="center" vertical="center" wrapText="1"/>
    </xf>
    <xf numFmtId="0" fontId="5" fillId="2" borderId="4"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0" fillId="0" borderId="10"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2" borderId="10" xfId="0"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0" fillId="2" borderId="10"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1" fillId="23" borderId="3" xfId="0" applyFont="1" applyFill="1" applyBorder="1" applyAlignment="1">
      <alignment horizontal="center" vertical="center"/>
    </xf>
    <xf numFmtId="0" fontId="31" fillId="17" borderId="5" xfId="0" applyFont="1" applyFill="1" applyBorder="1" applyAlignment="1">
      <alignment horizontal="right" vertical="center" wrapText="1"/>
    </xf>
    <xf numFmtId="0" fontId="31" fillId="11" borderId="5" xfId="0" applyFont="1" applyFill="1" applyBorder="1" applyAlignment="1">
      <alignment horizontal="center" vertical="center" wrapText="1"/>
    </xf>
    <xf numFmtId="0" fontId="60" fillId="30" borderId="3" xfId="0" applyFont="1" applyFill="1" applyBorder="1" applyAlignment="1">
      <alignment horizontal="right" vertical="center"/>
    </xf>
    <xf numFmtId="0" fontId="0" fillId="30" borderId="3" xfId="0" applyFill="1" applyBorder="1" applyAlignment="1">
      <alignment horizontal="right" vertical="center"/>
    </xf>
    <xf numFmtId="0" fontId="60" fillId="30" borderId="3" xfId="0" applyFont="1" applyFill="1" applyBorder="1" applyAlignment="1">
      <alignment horizontal="center" vertical="center"/>
    </xf>
    <xf numFmtId="0" fontId="13" fillId="13" borderId="12" xfId="0" applyFont="1" applyFill="1" applyBorder="1" applyAlignment="1">
      <alignment horizontal="center" vertical="center" wrapText="1"/>
    </xf>
    <xf numFmtId="0" fontId="31" fillId="31" borderId="12" xfId="0" applyFont="1" applyFill="1" applyBorder="1" applyAlignment="1">
      <alignment horizontal="right" vertical="center" wrapText="1"/>
    </xf>
    <xf numFmtId="0" fontId="13" fillId="13" borderId="4"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58" fillId="33" borderId="10" xfId="0" applyFont="1" applyFill="1" applyBorder="1" applyAlignment="1">
      <alignment horizontal="right" vertical="center" wrapText="1"/>
    </xf>
    <xf numFmtId="0" fontId="0" fillId="33" borderId="12" xfId="0" applyFill="1" applyBorder="1" applyAlignment="1">
      <alignment horizontal="right" vertical="center" wrapText="1"/>
    </xf>
    <xf numFmtId="0" fontId="0" fillId="33" borderId="11" xfId="0" applyFill="1" applyBorder="1" applyAlignment="1">
      <alignment horizontal="right" vertical="center" wrapText="1"/>
    </xf>
    <xf numFmtId="0" fontId="60" fillId="33" borderId="10" xfId="0" applyFont="1" applyFill="1" applyBorder="1" applyAlignment="1">
      <alignment horizontal="center" vertical="center"/>
    </xf>
    <xf numFmtId="0" fontId="60" fillId="33" borderId="12" xfId="0" applyFont="1" applyFill="1" applyBorder="1" applyAlignment="1">
      <alignment horizontal="center" vertical="center"/>
    </xf>
    <xf numFmtId="0" fontId="60" fillId="33" borderId="11" xfId="0" applyFont="1" applyFill="1" applyBorder="1" applyAlignment="1">
      <alignment horizontal="center" vertical="center"/>
    </xf>
    <xf numFmtId="49" fontId="0" fillId="0" borderId="10" xfId="0" applyNumberFormat="1" applyBorder="1" applyProtection="1">
      <protection locked="0"/>
    </xf>
    <xf numFmtId="0" fontId="1" fillId="23" borderId="10" xfId="0" applyFont="1" applyFill="1" applyBorder="1" applyAlignment="1">
      <alignment horizontal="right"/>
    </xf>
    <xf numFmtId="0" fontId="1" fillId="23" borderId="12" xfId="0" applyFont="1" applyFill="1" applyBorder="1" applyAlignment="1">
      <alignment horizontal="right"/>
    </xf>
    <xf numFmtId="0" fontId="1" fillId="23" borderId="11" xfId="0" applyFont="1" applyFill="1" applyBorder="1" applyAlignment="1">
      <alignment horizontal="right"/>
    </xf>
    <xf numFmtId="0" fontId="10" fillId="23" borderId="10" xfId="0" applyFont="1" applyFill="1" applyBorder="1" applyAlignment="1">
      <alignment horizontal="center" wrapText="1"/>
    </xf>
    <xf numFmtId="0" fontId="10" fillId="23" borderId="12" xfId="0" applyFont="1" applyFill="1" applyBorder="1" applyAlignment="1">
      <alignment horizontal="center" wrapText="1"/>
    </xf>
    <xf numFmtId="0" fontId="10" fillId="23" borderId="11" xfId="0" applyFont="1" applyFill="1" applyBorder="1" applyAlignment="1">
      <alignment horizontal="center" wrapText="1"/>
    </xf>
    <xf numFmtId="0" fontId="10" fillId="23" borderId="10" xfId="0" applyFont="1" applyFill="1" applyBorder="1" applyAlignment="1">
      <alignment horizontal="center" vertical="center" wrapText="1"/>
    </xf>
    <xf numFmtId="0" fontId="10" fillId="23" borderId="12" xfId="0" applyFont="1" applyFill="1" applyBorder="1" applyAlignment="1">
      <alignment horizontal="center" vertical="center" wrapText="1"/>
    </xf>
    <xf numFmtId="0" fontId="10" fillId="23" borderId="11" xfId="0" applyFont="1" applyFill="1" applyBorder="1" applyAlignment="1">
      <alignment horizontal="center" vertical="center" wrapText="1"/>
    </xf>
    <xf numFmtId="0" fontId="10" fillId="23" borderId="10" xfId="0" applyFont="1" applyFill="1" applyBorder="1" applyAlignment="1">
      <alignment horizontal="center" vertical="center"/>
    </xf>
    <xf numFmtId="0" fontId="10" fillId="23" borderId="12" xfId="0" applyFont="1" applyFill="1" applyBorder="1" applyAlignment="1">
      <alignment horizontal="center" vertical="center"/>
    </xf>
    <xf numFmtId="0" fontId="10" fillId="23" borderId="11" xfId="0" applyFont="1" applyFill="1" applyBorder="1" applyAlignment="1">
      <alignment horizontal="center" vertical="center"/>
    </xf>
    <xf numFmtId="0" fontId="24" fillId="23" borderId="10" xfId="0" applyFont="1" applyFill="1" applyBorder="1" applyAlignment="1">
      <alignment vertical="center" wrapText="1"/>
    </xf>
    <xf numFmtId="0" fontId="24" fillId="23" borderId="12" xfId="0" applyFont="1" applyFill="1" applyBorder="1" applyAlignment="1">
      <alignment vertical="center" wrapText="1"/>
    </xf>
    <xf numFmtId="0" fontId="24" fillId="23" borderId="11" xfId="0" applyFont="1" applyFill="1" applyBorder="1" applyAlignment="1">
      <alignment vertical="center" wrapText="1"/>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58" fillId="0" borderId="0" xfId="0" applyFont="1"/>
    <xf numFmtId="0" fontId="21" fillId="10" borderId="3" xfId="0" applyFont="1" applyFill="1" applyBorder="1"/>
    <xf numFmtId="0" fontId="21" fillId="2" borderId="3" xfId="0" applyFont="1" applyFill="1" applyBorder="1"/>
  </cellXfs>
  <cellStyles count="1">
    <cellStyle name="Normal" xfId="0" builtinId="0"/>
  </cellStyles>
  <dxfs count="1">
    <dxf>
      <fill>
        <patternFill>
          <bgColor theme="0" tint="-0.34998626667073579"/>
        </patternFill>
      </fill>
    </dxf>
  </dxfs>
  <tableStyles count="0" defaultTableStyle="TableStyleMedium2" defaultPivotStyle="PivotStyleLight16"/>
  <colors>
    <mruColors>
      <color rgb="FF193F61"/>
      <color rgb="FFFFE7FF"/>
      <color rgb="FFFFCCFF"/>
      <color rgb="FFFFB7FF"/>
      <color rgb="FFFFC1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27"/>
  <sheetViews>
    <sheetView tabSelected="1" workbookViewId="0">
      <selection activeCell="G114" sqref="G114:AL114"/>
    </sheetView>
  </sheetViews>
  <sheetFormatPr defaultRowHeight="15" x14ac:dyDescent="0.25"/>
  <cols>
    <col min="1" max="104" width="4.7109375" customWidth="1"/>
  </cols>
  <sheetData>
    <row r="1" spans="1:38" ht="18.75" x14ac:dyDescent="0.25">
      <c r="A1" s="143" t="str">
        <f>'BASE GRANTEE INFO &amp; UPDATES'!A1</f>
        <v>WV Bureau for Behavioral Health Services - Substance Use Disorders - Pregnant  and Postpartum Women  v 20200301F</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5"/>
    </row>
    <row r="2" spans="1:38" ht="16.5" customHeight="1" x14ac:dyDescent="0.25">
      <c r="A2" s="146" t="str">
        <f>'BASE GRANTEE INFO &amp; UPDATES'!A2</f>
        <v xml:space="preserve">Program reports need to be submitted electronically, via e-mail to BBHReporting@wv.gov  within 25 calendar days of the end of each month </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8"/>
    </row>
    <row r="3" spans="1:38" ht="27" customHeight="1" x14ac:dyDescent="0.25">
      <c r="A3" s="149" t="s">
        <v>312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1"/>
    </row>
    <row r="4" spans="1:38" ht="32.1" customHeight="1" x14ac:dyDescent="0.25">
      <c r="A4" s="152" t="s">
        <v>268</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4"/>
    </row>
    <row r="5" spans="1:38" x14ac:dyDescent="0.25">
      <c r="A5" s="18"/>
      <c r="B5" s="16"/>
      <c r="C5" s="155" t="s">
        <v>6</v>
      </c>
      <c r="D5" s="156"/>
      <c r="E5" s="156"/>
      <c r="F5" s="157"/>
      <c r="G5" s="158" t="s">
        <v>269</v>
      </c>
      <c r="H5" s="158"/>
      <c r="I5" s="158"/>
      <c r="J5" s="158"/>
      <c r="K5" s="17"/>
      <c r="L5" s="159" t="s">
        <v>270</v>
      </c>
      <c r="M5" s="160"/>
      <c r="N5" s="160"/>
      <c r="O5" s="161"/>
      <c r="P5" s="159" t="s">
        <v>271</v>
      </c>
      <c r="Q5" s="160"/>
      <c r="R5" s="160"/>
      <c r="S5" s="160"/>
      <c r="T5" s="161"/>
      <c r="U5" s="17"/>
      <c r="V5" s="162" t="s">
        <v>272</v>
      </c>
      <c r="W5" s="156"/>
      <c r="X5" s="156"/>
      <c r="Y5" s="157"/>
      <c r="Z5" s="162" t="s">
        <v>273</v>
      </c>
      <c r="AA5" s="156"/>
      <c r="AB5" s="156"/>
      <c r="AC5" s="157"/>
      <c r="AD5" s="17"/>
      <c r="AE5" s="163" t="s">
        <v>11</v>
      </c>
      <c r="AF5" s="163"/>
      <c r="AG5" s="163"/>
      <c r="AH5" s="163"/>
      <c r="AI5" s="163" t="s">
        <v>274</v>
      </c>
      <c r="AJ5" s="163"/>
      <c r="AK5" s="164"/>
      <c r="AL5" s="18"/>
    </row>
    <row r="6" spans="1:38" x14ac:dyDescent="0.25">
      <c r="A6" s="18"/>
      <c r="B6" s="16"/>
      <c r="C6" s="180" t="s">
        <v>9</v>
      </c>
      <c r="D6" s="166"/>
      <c r="E6" s="166"/>
      <c r="F6" s="167"/>
      <c r="G6" s="181" t="s">
        <v>275</v>
      </c>
      <c r="H6" s="181"/>
      <c r="I6" s="181"/>
      <c r="J6" s="181"/>
      <c r="K6" s="17"/>
      <c r="L6" s="182" t="s">
        <v>276</v>
      </c>
      <c r="M6" s="183"/>
      <c r="N6" s="183"/>
      <c r="O6" s="184"/>
      <c r="P6" s="182" t="s">
        <v>277</v>
      </c>
      <c r="Q6" s="183"/>
      <c r="R6" s="183"/>
      <c r="S6" s="183"/>
      <c r="T6" s="184"/>
      <c r="U6" s="17"/>
      <c r="V6" s="165" t="s">
        <v>278</v>
      </c>
      <c r="W6" s="166"/>
      <c r="X6" s="166"/>
      <c r="Y6" s="167"/>
      <c r="Z6" s="165" t="s">
        <v>279</v>
      </c>
      <c r="AA6" s="166"/>
      <c r="AB6" s="166"/>
      <c r="AC6" s="167"/>
      <c r="AD6" s="17"/>
      <c r="AE6" s="168" t="s">
        <v>12</v>
      </c>
      <c r="AF6" s="168"/>
      <c r="AG6" s="168"/>
      <c r="AH6" s="168"/>
      <c r="AI6" s="168" t="s">
        <v>280</v>
      </c>
      <c r="AJ6" s="168"/>
      <c r="AK6" s="169"/>
      <c r="AL6" s="18"/>
    </row>
    <row r="7" spans="1:38" ht="15.75" thickBot="1" x14ac:dyDescent="0.3">
      <c r="A7" s="21"/>
      <c r="B7" s="19"/>
      <c r="C7" s="170" t="s">
        <v>281</v>
      </c>
      <c r="D7" s="171"/>
      <c r="E7" s="171"/>
      <c r="F7" s="172"/>
      <c r="G7" s="173" t="s">
        <v>282</v>
      </c>
      <c r="H7" s="173"/>
      <c r="I7" s="173"/>
      <c r="J7" s="173"/>
      <c r="K7" s="20"/>
      <c r="L7" s="174" t="s">
        <v>283</v>
      </c>
      <c r="M7" s="175"/>
      <c r="N7" s="175"/>
      <c r="O7" s="176"/>
      <c r="P7" s="174" t="s">
        <v>284</v>
      </c>
      <c r="Q7" s="175"/>
      <c r="R7" s="175"/>
      <c r="S7" s="175"/>
      <c r="T7" s="176"/>
      <c r="U7" s="20"/>
      <c r="V7" s="177" t="s">
        <v>10</v>
      </c>
      <c r="W7" s="171"/>
      <c r="X7" s="171"/>
      <c r="Y7" s="172"/>
      <c r="Z7" s="177" t="s">
        <v>285</v>
      </c>
      <c r="AA7" s="171"/>
      <c r="AB7" s="171"/>
      <c r="AC7" s="172"/>
      <c r="AD7" s="20"/>
      <c r="AE7" s="178" t="s">
        <v>286</v>
      </c>
      <c r="AF7" s="178"/>
      <c r="AG7" s="178"/>
      <c r="AH7" s="178"/>
      <c r="AI7" s="178" t="s">
        <v>287</v>
      </c>
      <c r="AJ7" s="178"/>
      <c r="AK7" s="179"/>
      <c r="AL7" s="21"/>
    </row>
    <row r="8" spans="1:38" ht="29.25" thickTop="1" x14ac:dyDescent="0.25">
      <c r="A8" s="116" t="s">
        <v>307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row>
    <row r="9" spans="1:38" ht="30" customHeight="1" x14ac:dyDescent="0.25">
      <c r="A9" s="106" t="s">
        <v>288</v>
      </c>
      <c r="B9" s="107"/>
      <c r="C9" s="107"/>
      <c r="D9" s="107"/>
      <c r="E9" s="107"/>
      <c r="F9" s="108"/>
      <c r="G9" s="106" t="s">
        <v>479</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8"/>
    </row>
    <row r="10" spans="1:38" x14ac:dyDescent="0.25">
      <c r="A10" s="103" t="s">
        <v>289</v>
      </c>
      <c r="B10" s="104"/>
      <c r="C10" s="104"/>
      <c r="D10" s="104"/>
      <c r="E10" s="104"/>
      <c r="F10" s="105"/>
      <c r="G10" s="103" t="s">
        <v>290</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5"/>
    </row>
    <row r="11" spans="1:38" ht="30" customHeight="1" x14ac:dyDescent="0.25">
      <c r="A11" s="123" t="s">
        <v>607</v>
      </c>
      <c r="B11" s="124"/>
      <c r="C11" s="124"/>
      <c r="D11" s="124"/>
      <c r="E11" s="124"/>
      <c r="F11" s="125"/>
      <c r="G11" s="123" t="s">
        <v>599</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5"/>
    </row>
    <row r="12" spans="1:38" ht="30" customHeight="1" x14ac:dyDescent="0.25">
      <c r="A12" s="123" t="s">
        <v>608</v>
      </c>
      <c r="B12" s="124"/>
      <c r="C12" s="124"/>
      <c r="D12" s="124"/>
      <c r="E12" s="124"/>
      <c r="F12" s="125"/>
      <c r="G12" s="123" t="s">
        <v>601</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38" ht="30" customHeight="1" x14ac:dyDescent="0.25">
      <c r="A13" s="126" t="s">
        <v>609</v>
      </c>
      <c r="B13" s="127"/>
      <c r="C13" s="127"/>
      <c r="D13" s="127"/>
      <c r="E13" s="127"/>
      <c r="F13" s="128"/>
      <c r="G13" s="106" t="s">
        <v>600</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1:38" ht="30" customHeight="1" x14ac:dyDescent="0.25">
      <c r="A14" s="129"/>
      <c r="B14" s="130"/>
      <c r="C14" s="130"/>
      <c r="D14" s="130"/>
      <c r="E14" s="130"/>
      <c r="F14" s="131"/>
      <c r="G14" s="138" t="s">
        <v>480</v>
      </c>
      <c r="H14" s="139"/>
      <c r="I14" s="132" t="s">
        <v>311</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row>
    <row r="15" spans="1:38" x14ac:dyDescent="0.25">
      <c r="A15" s="129"/>
      <c r="B15" s="130"/>
      <c r="C15" s="130"/>
      <c r="D15" s="130"/>
      <c r="E15" s="130"/>
      <c r="F15" s="131"/>
      <c r="G15" s="140"/>
      <c r="H15" s="141"/>
      <c r="I15" s="134" t="s">
        <v>291</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row>
    <row r="16" spans="1:38" x14ac:dyDescent="0.25">
      <c r="A16" s="129"/>
      <c r="B16" s="130"/>
      <c r="C16" s="130"/>
      <c r="D16" s="130"/>
      <c r="E16" s="130"/>
      <c r="F16" s="131"/>
      <c r="G16" s="140"/>
      <c r="H16" s="141"/>
      <c r="I16" s="136"/>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row>
    <row r="17" spans="1:38" x14ac:dyDescent="0.25">
      <c r="A17" s="129"/>
      <c r="B17" s="130"/>
      <c r="C17" s="130"/>
      <c r="D17" s="130"/>
      <c r="E17" s="130"/>
      <c r="F17" s="131"/>
      <c r="G17" s="140"/>
      <c r="H17" s="141"/>
      <c r="I17" s="136"/>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row>
    <row r="18" spans="1:38" x14ac:dyDescent="0.25">
      <c r="A18" s="129"/>
      <c r="B18" s="130"/>
      <c r="C18" s="130"/>
      <c r="D18" s="130"/>
      <c r="E18" s="130"/>
      <c r="F18" s="131"/>
      <c r="G18" s="140"/>
      <c r="H18" s="141"/>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row>
    <row r="19" spans="1:38" ht="15.75" thickBot="1" x14ac:dyDescent="0.3">
      <c r="A19" s="129"/>
      <c r="B19" s="130"/>
      <c r="C19" s="130"/>
      <c r="D19" s="130"/>
      <c r="E19" s="130"/>
      <c r="F19" s="131"/>
      <c r="G19" s="140"/>
      <c r="H19" s="141"/>
      <c r="I19" s="136"/>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row>
    <row r="20" spans="1:38" ht="29.25" thickTop="1" x14ac:dyDescent="0.25">
      <c r="A20" s="142" t="s">
        <v>485</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row>
    <row r="21" spans="1:38" ht="30" customHeight="1" x14ac:dyDescent="0.25">
      <c r="A21" s="113" t="s">
        <v>288</v>
      </c>
      <c r="B21" s="114"/>
      <c r="C21" s="114"/>
      <c r="D21" s="114"/>
      <c r="E21" s="114"/>
      <c r="F21" s="115"/>
      <c r="G21" s="113" t="s">
        <v>486</v>
      </c>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5"/>
    </row>
    <row r="22" spans="1:38" ht="30" customHeight="1" x14ac:dyDescent="0.25">
      <c r="A22" s="113" t="s">
        <v>289</v>
      </c>
      <c r="B22" s="114"/>
      <c r="C22" s="114"/>
      <c r="D22" s="114"/>
      <c r="E22" s="114"/>
      <c r="F22" s="115"/>
      <c r="G22" s="113" t="s">
        <v>479</v>
      </c>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row>
    <row r="23" spans="1:38" x14ac:dyDescent="0.25">
      <c r="A23" s="94" t="s">
        <v>293</v>
      </c>
      <c r="B23" s="95"/>
      <c r="C23" s="95"/>
      <c r="D23" s="95"/>
      <c r="E23" s="95"/>
      <c r="F23" s="96"/>
      <c r="G23" s="94" t="s">
        <v>290</v>
      </c>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6"/>
    </row>
    <row r="24" spans="1:38" ht="39.950000000000003" customHeight="1" x14ac:dyDescent="0.25">
      <c r="A24" s="117" t="s">
        <v>605</v>
      </c>
      <c r="B24" s="118"/>
      <c r="C24" s="118"/>
      <c r="D24" s="118"/>
      <c r="E24" s="118"/>
      <c r="F24" s="119"/>
      <c r="G24" s="120" t="s">
        <v>604</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row>
    <row r="25" spans="1:38" ht="15" customHeight="1" x14ac:dyDescent="0.25">
      <c r="A25" s="94" t="s">
        <v>606</v>
      </c>
      <c r="B25" s="95"/>
      <c r="C25" s="95"/>
      <c r="D25" s="95"/>
      <c r="E25" s="95"/>
      <c r="F25" s="96"/>
      <c r="G25" s="97" t="s">
        <v>484</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6"/>
    </row>
    <row r="26" spans="1:38" x14ac:dyDescent="0.25">
      <c r="A26" s="94" t="s">
        <v>487</v>
      </c>
      <c r="B26" s="95"/>
      <c r="C26" s="95"/>
      <c r="D26" s="95"/>
      <c r="E26" s="95"/>
      <c r="F26" s="96"/>
      <c r="G26" s="94" t="s">
        <v>502</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row>
    <row r="27" spans="1:38" x14ac:dyDescent="0.25">
      <c r="A27" s="94" t="s">
        <v>488</v>
      </c>
      <c r="B27" s="95"/>
      <c r="C27" s="95"/>
      <c r="D27" s="95"/>
      <c r="E27" s="95"/>
      <c r="F27" s="96"/>
      <c r="G27" s="94" t="s">
        <v>503</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6"/>
    </row>
    <row r="28" spans="1:38" x14ac:dyDescent="0.25">
      <c r="A28" s="94" t="s">
        <v>489</v>
      </c>
      <c r="B28" s="95"/>
      <c r="C28" s="95"/>
      <c r="D28" s="95"/>
      <c r="E28" s="95"/>
      <c r="F28" s="96"/>
      <c r="G28" s="94" t="s">
        <v>504</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6"/>
    </row>
    <row r="29" spans="1:38" x14ac:dyDescent="0.25">
      <c r="A29" s="94" t="s">
        <v>490</v>
      </c>
      <c r="B29" s="95"/>
      <c r="C29" s="95"/>
      <c r="D29" s="95"/>
      <c r="E29" s="95"/>
      <c r="F29" s="96"/>
      <c r="G29" s="94" t="s">
        <v>505</v>
      </c>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6"/>
    </row>
    <row r="30" spans="1:38" x14ac:dyDescent="0.25">
      <c r="A30" s="94" t="s">
        <v>491</v>
      </c>
      <c r="B30" s="95"/>
      <c r="C30" s="95"/>
      <c r="D30" s="95"/>
      <c r="E30" s="95"/>
      <c r="F30" s="96"/>
      <c r="G30" s="94" t="s">
        <v>506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6"/>
    </row>
    <row r="31" spans="1:38" x14ac:dyDescent="0.25">
      <c r="A31" s="94" t="s">
        <v>492</v>
      </c>
      <c r="B31" s="95"/>
      <c r="C31" s="95"/>
      <c r="D31" s="95"/>
      <c r="E31" s="95"/>
      <c r="F31" s="96"/>
      <c r="G31" s="94" t="s">
        <v>507</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6"/>
    </row>
    <row r="32" spans="1:38" x14ac:dyDescent="0.25">
      <c r="A32" s="94" t="s">
        <v>493</v>
      </c>
      <c r="B32" s="95"/>
      <c r="C32" s="95"/>
      <c r="D32" s="95"/>
      <c r="E32" s="95"/>
      <c r="F32" s="96"/>
      <c r="G32" s="94" t="s">
        <v>508</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6"/>
    </row>
    <row r="33" spans="1:38" x14ac:dyDescent="0.25">
      <c r="A33" s="94" t="s">
        <v>494</v>
      </c>
      <c r="B33" s="95"/>
      <c r="C33" s="95"/>
      <c r="D33" s="95"/>
      <c r="E33" s="95"/>
      <c r="F33" s="96"/>
      <c r="G33" s="94" t="s">
        <v>509</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6"/>
    </row>
    <row r="34" spans="1:38" ht="30" customHeight="1" x14ac:dyDescent="0.25">
      <c r="A34" s="94" t="s">
        <v>495</v>
      </c>
      <c r="B34" s="95"/>
      <c r="C34" s="95"/>
      <c r="D34" s="95"/>
      <c r="E34" s="95"/>
      <c r="F34" s="96"/>
      <c r="G34" s="113" t="s">
        <v>510</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5"/>
    </row>
    <row r="35" spans="1:38" x14ac:dyDescent="0.25">
      <c r="A35" s="94" t="s">
        <v>496</v>
      </c>
      <c r="B35" s="95"/>
      <c r="C35" s="95"/>
      <c r="D35" s="95"/>
      <c r="E35" s="95"/>
      <c r="F35" s="96"/>
      <c r="G35" s="94" t="s">
        <v>511</v>
      </c>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6"/>
    </row>
    <row r="36" spans="1:38" x14ac:dyDescent="0.25">
      <c r="A36" s="94" t="s">
        <v>497</v>
      </c>
      <c r="B36" s="95"/>
      <c r="C36" s="95"/>
      <c r="D36" s="95"/>
      <c r="E36" s="95"/>
      <c r="F36" s="96"/>
      <c r="G36" s="94" t="s">
        <v>512</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6"/>
    </row>
    <row r="37" spans="1:38" x14ac:dyDescent="0.25">
      <c r="A37" s="94" t="s">
        <v>498</v>
      </c>
      <c r="B37" s="95"/>
      <c r="C37" s="95"/>
      <c r="D37" s="95"/>
      <c r="E37" s="95"/>
      <c r="F37" s="96"/>
      <c r="G37" s="94" t="s">
        <v>513</v>
      </c>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6"/>
    </row>
    <row r="38" spans="1:38" x14ac:dyDescent="0.25">
      <c r="A38" s="94" t="s">
        <v>499</v>
      </c>
      <c r="B38" s="95"/>
      <c r="C38" s="95"/>
      <c r="D38" s="95"/>
      <c r="E38" s="95"/>
      <c r="F38" s="96"/>
      <c r="G38" s="94" t="s">
        <v>514</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6"/>
    </row>
    <row r="39" spans="1:38" x14ac:dyDescent="0.25">
      <c r="A39" s="94" t="s">
        <v>500</v>
      </c>
      <c r="B39" s="95"/>
      <c r="C39" s="95"/>
      <c r="D39" s="95"/>
      <c r="E39" s="95"/>
      <c r="F39" s="96"/>
      <c r="G39" s="94" t="s">
        <v>515</v>
      </c>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row>
    <row r="40" spans="1:38" x14ac:dyDescent="0.25">
      <c r="A40" s="94" t="s">
        <v>501</v>
      </c>
      <c r="B40" s="95"/>
      <c r="C40" s="95"/>
      <c r="D40" s="95"/>
      <c r="E40" s="95"/>
      <c r="F40" s="96"/>
      <c r="G40" s="94" t="s">
        <v>516</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6"/>
    </row>
    <row r="41" spans="1:38" x14ac:dyDescent="0.25">
      <c r="A41" s="94" t="s">
        <v>534</v>
      </c>
      <c r="B41" s="95"/>
      <c r="C41" s="95"/>
      <c r="D41" s="95"/>
      <c r="E41" s="95"/>
      <c r="F41" s="96"/>
      <c r="G41" s="94" t="s">
        <v>517</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6"/>
    </row>
    <row r="42" spans="1:38" x14ac:dyDescent="0.25">
      <c r="A42" s="94" t="s">
        <v>535</v>
      </c>
      <c r="B42" s="95"/>
      <c r="C42" s="95"/>
      <c r="D42" s="95"/>
      <c r="E42" s="95"/>
      <c r="F42" s="96"/>
      <c r="G42" s="94" t="s">
        <v>518</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6"/>
    </row>
    <row r="43" spans="1:38" x14ac:dyDescent="0.25">
      <c r="A43" s="94" t="s">
        <v>536</v>
      </c>
      <c r="B43" s="95"/>
      <c r="C43" s="95"/>
      <c r="D43" s="95"/>
      <c r="E43" s="95"/>
      <c r="F43" s="96"/>
      <c r="G43" s="94" t="s">
        <v>519</v>
      </c>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6"/>
    </row>
    <row r="44" spans="1:38" x14ac:dyDescent="0.25">
      <c r="A44" s="94" t="s">
        <v>538</v>
      </c>
      <c r="B44" s="95"/>
      <c r="C44" s="95"/>
      <c r="D44" s="95"/>
      <c r="E44" s="95"/>
      <c r="F44" s="96"/>
      <c r="G44" s="94" t="s">
        <v>520</v>
      </c>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6"/>
    </row>
    <row r="45" spans="1:38" x14ac:dyDescent="0.25">
      <c r="A45" s="94" t="s">
        <v>537</v>
      </c>
      <c r="B45" s="95"/>
      <c r="C45" s="95"/>
      <c r="D45" s="95"/>
      <c r="E45" s="95"/>
      <c r="F45" s="96"/>
      <c r="G45" s="94" t="s">
        <v>521</v>
      </c>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6"/>
    </row>
    <row r="46" spans="1:38" x14ac:dyDescent="0.25">
      <c r="A46" s="94" t="s">
        <v>539</v>
      </c>
      <c r="B46" s="95"/>
      <c r="C46" s="95"/>
      <c r="D46" s="95"/>
      <c r="E46" s="95"/>
      <c r="F46" s="96"/>
      <c r="G46" s="94" t="s">
        <v>522</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6"/>
    </row>
    <row r="47" spans="1:38" x14ac:dyDescent="0.25">
      <c r="A47" s="94" t="s">
        <v>540</v>
      </c>
      <c r="B47" s="95"/>
      <c r="C47" s="95"/>
      <c r="D47" s="95"/>
      <c r="E47" s="95"/>
      <c r="F47" s="96"/>
      <c r="G47" s="94" t="s">
        <v>523</v>
      </c>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6"/>
    </row>
    <row r="48" spans="1:38" x14ac:dyDescent="0.25">
      <c r="A48" s="94" t="s">
        <v>541</v>
      </c>
      <c r="B48" s="95"/>
      <c r="C48" s="95"/>
      <c r="D48" s="95"/>
      <c r="E48" s="95"/>
      <c r="F48" s="96"/>
      <c r="G48" s="94" t="s">
        <v>524</v>
      </c>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6"/>
    </row>
    <row r="49" spans="1:38" x14ac:dyDescent="0.25">
      <c r="A49" s="94" t="s">
        <v>542</v>
      </c>
      <c r="B49" s="95"/>
      <c r="C49" s="95"/>
      <c r="D49" s="95"/>
      <c r="E49" s="95"/>
      <c r="F49" s="96"/>
      <c r="G49" s="94" t="s">
        <v>525</v>
      </c>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6"/>
    </row>
    <row r="50" spans="1:38" x14ac:dyDescent="0.25">
      <c r="A50" s="94" t="s">
        <v>543</v>
      </c>
      <c r="B50" s="95"/>
      <c r="C50" s="95"/>
      <c r="D50" s="95"/>
      <c r="E50" s="95"/>
      <c r="F50" s="96"/>
      <c r="G50" s="94" t="s">
        <v>526</v>
      </c>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6"/>
    </row>
    <row r="51" spans="1:38" x14ac:dyDescent="0.25">
      <c r="A51" s="94" t="s">
        <v>544</v>
      </c>
      <c r="B51" s="95"/>
      <c r="C51" s="95"/>
      <c r="D51" s="95"/>
      <c r="E51" s="95"/>
      <c r="F51" s="96"/>
      <c r="G51" s="94" t="s">
        <v>527</v>
      </c>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6"/>
    </row>
    <row r="52" spans="1:38" x14ac:dyDescent="0.25">
      <c r="A52" s="94" t="s">
        <v>545</v>
      </c>
      <c r="B52" s="95"/>
      <c r="C52" s="95"/>
      <c r="D52" s="95"/>
      <c r="E52" s="95"/>
      <c r="F52" s="96"/>
      <c r="G52" s="94" t="s">
        <v>528</v>
      </c>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6"/>
    </row>
    <row r="53" spans="1:38" x14ac:dyDescent="0.25">
      <c r="A53" s="94" t="s">
        <v>546</v>
      </c>
      <c r="B53" s="95"/>
      <c r="C53" s="95"/>
      <c r="D53" s="95"/>
      <c r="E53" s="95"/>
      <c r="F53" s="96"/>
      <c r="G53" s="94" t="s">
        <v>529</v>
      </c>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6"/>
    </row>
    <row r="54" spans="1:38" x14ac:dyDescent="0.25">
      <c r="A54" s="94" t="s">
        <v>548</v>
      </c>
      <c r="B54" s="95"/>
      <c r="C54" s="95"/>
      <c r="D54" s="95"/>
      <c r="E54" s="95"/>
      <c r="F54" s="96"/>
      <c r="G54" s="94" t="s">
        <v>547</v>
      </c>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6"/>
    </row>
    <row r="55" spans="1:38" x14ac:dyDescent="0.25">
      <c r="A55" s="94" t="s">
        <v>549</v>
      </c>
      <c r="B55" s="95"/>
      <c r="C55" s="95"/>
      <c r="D55" s="95"/>
      <c r="E55" s="95"/>
      <c r="F55" s="96"/>
      <c r="G55" s="94" t="s">
        <v>550</v>
      </c>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row>
    <row r="56" spans="1:38" x14ac:dyDescent="0.25">
      <c r="A56" s="94" t="s">
        <v>551</v>
      </c>
      <c r="B56" s="95"/>
      <c r="C56" s="95"/>
      <c r="D56" s="95"/>
      <c r="E56" s="95"/>
      <c r="F56" s="96"/>
      <c r="G56" s="94" t="s">
        <v>530</v>
      </c>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6"/>
    </row>
    <row r="57" spans="1:38" x14ac:dyDescent="0.25">
      <c r="A57" s="94" t="s">
        <v>552</v>
      </c>
      <c r="B57" s="95"/>
      <c r="C57" s="95"/>
      <c r="D57" s="95"/>
      <c r="E57" s="95"/>
      <c r="F57" s="96"/>
      <c r="G57" s="94" t="s">
        <v>531</v>
      </c>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6"/>
    </row>
    <row r="58" spans="1:38" x14ac:dyDescent="0.25">
      <c r="A58" s="94" t="s">
        <v>553</v>
      </c>
      <c r="B58" s="95"/>
      <c r="C58" s="95"/>
      <c r="D58" s="95"/>
      <c r="E58" s="95"/>
      <c r="F58" s="96"/>
      <c r="G58" s="94" t="s">
        <v>532</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6"/>
    </row>
    <row r="59" spans="1:38" x14ac:dyDescent="0.25">
      <c r="A59" s="94" t="s">
        <v>554</v>
      </c>
      <c r="B59" s="95"/>
      <c r="C59" s="95"/>
      <c r="D59" s="95"/>
      <c r="E59" s="95"/>
      <c r="F59" s="96"/>
      <c r="G59" s="94" t="s">
        <v>533</v>
      </c>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6"/>
    </row>
    <row r="60" spans="1:38" ht="30" customHeight="1" x14ac:dyDescent="0.25">
      <c r="A60" s="94" t="s">
        <v>555</v>
      </c>
      <c r="B60" s="95"/>
      <c r="C60" s="95"/>
      <c r="D60" s="95"/>
      <c r="E60" s="95"/>
      <c r="F60" s="96"/>
      <c r="G60" s="113" t="s">
        <v>603</v>
      </c>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5"/>
    </row>
    <row r="61" spans="1:38" x14ac:dyDescent="0.25">
      <c r="A61" s="94" t="s">
        <v>556</v>
      </c>
      <c r="B61" s="95"/>
      <c r="C61" s="95"/>
      <c r="D61" s="95"/>
      <c r="E61" s="95"/>
      <c r="F61" s="96"/>
      <c r="G61" s="94" t="s">
        <v>557</v>
      </c>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6"/>
    </row>
    <row r="62" spans="1:38" x14ac:dyDescent="0.25">
      <c r="A62" s="94" t="s">
        <v>564</v>
      </c>
      <c r="B62" s="95"/>
      <c r="C62" s="95"/>
      <c r="D62" s="95"/>
      <c r="E62" s="95"/>
      <c r="F62" s="96"/>
      <c r="G62" s="94" t="s">
        <v>558</v>
      </c>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6"/>
    </row>
    <row r="63" spans="1:38" x14ac:dyDescent="0.25">
      <c r="A63" s="94" t="s">
        <v>559</v>
      </c>
      <c r="B63" s="95"/>
      <c r="C63" s="95"/>
      <c r="D63" s="95"/>
      <c r="E63" s="95"/>
      <c r="F63" s="96"/>
      <c r="G63" s="94" t="s">
        <v>602</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6"/>
    </row>
    <row r="64" spans="1:38" x14ac:dyDescent="0.25">
      <c r="A64" s="94" t="s">
        <v>561</v>
      </c>
      <c r="B64" s="95"/>
      <c r="C64" s="95"/>
      <c r="D64" s="95"/>
      <c r="E64" s="95"/>
      <c r="F64" s="96"/>
      <c r="G64" s="94" t="s">
        <v>390</v>
      </c>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6"/>
    </row>
    <row r="65" spans="1:38" x14ac:dyDescent="0.25">
      <c r="A65" s="94" t="s">
        <v>562</v>
      </c>
      <c r="B65" s="95"/>
      <c r="C65" s="95"/>
      <c r="D65" s="95"/>
      <c r="E65" s="95"/>
      <c r="F65" s="96"/>
      <c r="G65" s="94" t="s">
        <v>563</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6"/>
    </row>
    <row r="66" spans="1:38" ht="28.5" x14ac:dyDescent="0.25">
      <c r="A66" s="102" t="s">
        <v>371</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row>
    <row r="67" spans="1:38" ht="30" customHeight="1" x14ac:dyDescent="0.25">
      <c r="A67" s="103" t="s">
        <v>288</v>
      </c>
      <c r="B67" s="104"/>
      <c r="C67" s="104"/>
      <c r="D67" s="104"/>
      <c r="E67" s="104"/>
      <c r="F67" s="105"/>
      <c r="G67" s="106" t="s">
        <v>482</v>
      </c>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8"/>
    </row>
    <row r="68" spans="1:38" x14ac:dyDescent="0.25">
      <c r="A68" s="103" t="s">
        <v>289</v>
      </c>
      <c r="B68" s="104"/>
      <c r="C68" s="104"/>
      <c r="D68" s="104"/>
      <c r="E68" s="104"/>
      <c r="F68" s="105"/>
      <c r="G68" s="103" t="s">
        <v>292</v>
      </c>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5"/>
    </row>
    <row r="69" spans="1:38" x14ac:dyDescent="0.25">
      <c r="A69" s="103" t="s">
        <v>293</v>
      </c>
      <c r="B69" s="104"/>
      <c r="C69" s="104"/>
      <c r="D69" s="104"/>
      <c r="E69" s="104"/>
      <c r="F69" s="105"/>
      <c r="G69" s="103" t="s">
        <v>290</v>
      </c>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5"/>
    </row>
    <row r="70" spans="1:38" x14ac:dyDescent="0.25">
      <c r="A70" s="110" t="s">
        <v>595</v>
      </c>
      <c r="B70" s="111"/>
      <c r="C70" s="111"/>
      <c r="D70" s="111"/>
      <c r="E70" s="111"/>
      <c r="F70" s="112"/>
      <c r="G70" s="98" t="s">
        <v>594</v>
      </c>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100"/>
    </row>
    <row r="71" spans="1:38" x14ac:dyDescent="0.25">
      <c r="A71" s="98" t="s">
        <v>566</v>
      </c>
      <c r="B71" s="99"/>
      <c r="C71" s="99"/>
      <c r="D71" s="99"/>
      <c r="E71" s="99"/>
      <c r="F71" s="100"/>
      <c r="G71" s="98" t="s">
        <v>565</v>
      </c>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100"/>
    </row>
    <row r="72" spans="1:38" x14ac:dyDescent="0.25">
      <c r="A72" s="98" t="s">
        <v>372</v>
      </c>
      <c r="B72" s="99"/>
      <c r="C72" s="99"/>
      <c r="D72" s="99"/>
      <c r="E72" s="99"/>
      <c r="F72" s="100"/>
      <c r="G72" s="101" t="s">
        <v>373</v>
      </c>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row>
    <row r="73" spans="1:38" x14ac:dyDescent="0.25">
      <c r="A73" s="98" t="s">
        <v>374</v>
      </c>
      <c r="B73" s="99"/>
      <c r="C73" s="99"/>
      <c r="D73" s="99"/>
      <c r="E73" s="99"/>
      <c r="F73" s="100"/>
      <c r="G73" s="109" t="s">
        <v>375</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row>
    <row r="74" spans="1:38" ht="324.95" customHeight="1" x14ac:dyDescent="0.25">
      <c r="A74" s="185" t="s">
        <v>376</v>
      </c>
      <c r="B74" s="186"/>
      <c r="C74" s="186"/>
      <c r="D74" s="186"/>
      <c r="E74" s="186"/>
      <c r="F74" s="187"/>
      <c r="G74" s="188" t="s">
        <v>377</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row>
    <row r="75" spans="1:38" x14ac:dyDescent="0.25">
      <c r="A75" s="98" t="s">
        <v>378</v>
      </c>
      <c r="B75" s="99"/>
      <c r="C75" s="99"/>
      <c r="D75" s="99"/>
      <c r="E75" s="99"/>
      <c r="F75" s="100"/>
      <c r="G75" s="101" t="s">
        <v>379</v>
      </c>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row>
    <row r="76" spans="1:38" x14ac:dyDescent="0.25">
      <c r="A76" s="98" t="s">
        <v>380</v>
      </c>
      <c r="B76" s="99"/>
      <c r="C76" s="99"/>
      <c r="D76" s="99"/>
      <c r="E76" s="99"/>
      <c r="F76" s="100"/>
      <c r="G76" s="101" t="s">
        <v>381</v>
      </c>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row>
    <row r="77" spans="1:38" x14ac:dyDescent="0.25">
      <c r="A77" s="98" t="s">
        <v>382</v>
      </c>
      <c r="B77" s="99"/>
      <c r="C77" s="99"/>
      <c r="D77" s="99"/>
      <c r="E77" s="99"/>
      <c r="F77" s="100"/>
      <c r="G77" s="101" t="s">
        <v>383</v>
      </c>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row>
    <row r="78" spans="1:38" x14ac:dyDescent="0.25">
      <c r="A78" s="98" t="s">
        <v>384</v>
      </c>
      <c r="B78" s="99"/>
      <c r="C78" s="99"/>
      <c r="D78" s="99"/>
      <c r="E78" s="99"/>
      <c r="F78" s="100"/>
      <c r="G78" s="101" t="s">
        <v>385</v>
      </c>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row>
    <row r="79" spans="1:38" x14ac:dyDescent="0.25">
      <c r="A79" s="98" t="s">
        <v>567</v>
      </c>
      <c r="B79" s="99"/>
      <c r="C79" s="99"/>
      <c r="D79" s="99"/>
      <c r="E79" s="99"/>
      <c r="F79" s="100"/>
      <c r="G79" s="101" t="s">
        <v>481</v>
      </c>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row>
    <row r="80" spans="1:38" x14ac:dyDescent="0.25">
      <c r="A80" s="98" t="s">
        <v>387</v>
      </c>
      <c r="B80" s="99"/>
      <c r="C80" s="99"/>
      <c r="D80" s="99"/>
      <c r="E80" s="99"/>
      <c r="F80" s="100"/>
      <c r="G80" s="101" t="s">
        <v>348</v>
      </c>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row>
    <row r="81" spans="1:38" x14ac:dyDescent="0.25">
      <c r="A81" s="98" t="s">
        <v>568</v>
      </c>
      <c r="B81" s="99"/>
      <c r="C81" s="99"/>
      <c r="D81" s="99"/>
      <c r="E81" s="99"/>
      <c r="F81" s="100"/>
      <c r="G81" s="101" t="s">
        <v>386</v>
      </c>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row>
    <row r="82" spans="1:38" x14ac:dyDescent="0.25">
      <c r="A82" s="98" t="s">
        <v>569</v>
      </c>
      <c r="B82" s="99"/>
      <c r="C82" s="99"/>
      <c r="D82" s="99"/>
      <c r="E82" s="99"/>
      <c r="F82" s="100"/>
      <c r="G82" s="101" t="s">
        <v>570</v>
      </c>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row>
    <row r="83" spans="1:38" x14ac:dyDescent="0.25">
      <c r="A83" s="98" t="s">
        <v>571</v>
      </c>
      <c r="B83" s="99"/>
      <c r="C83" s="99"/>
      <c r="D83" s="99"/>
      <c r="E83" s="99"/>
      <c r="F83" s="100"/>
      <c r="G83" s="101" t="s">
        <v>572</v>
      </c>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row>
    <row r="84" spans="1:38" ht="45" customHeight="1" x14ac:dyDescent="0.25">
      <c r="A84" s="185" t="s">
        <v>573</v>
      </c>
      <c r="B84" s="186"/>
      <c r="C84" s="186"/>
      <c r="D84" s="186"/>
      <c r="E84" s="186"/>
      <c r="F84" s="187"/>
      <c r="G84" s="197" t="s">
        <v>574</v>
      </c>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row>
    <row r="85" spans="1:38" x14ac:dyDescent="0.25">
      <c r="A85" s="98" t="s">
        <v>575</v>
      </c>
      <c r="B85" s="99"/>
      <c r="C85" s="99"/>
      <c r="D85" s="99"/>
      <c r="E85" s="99"/>
      <c r="F85" s="100"/>
      <c r="G85" s="101" t="s">
        <v>388</v>
      </c>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row>
    <row r="86" spans="1:38" x14ac:dyDescent="0.25">
      <c r="A86" s="98" t="s">
        <v>389</v>
      </c>
      <c r="B86" s="99"/>
      <c r="C86" s="99"/>
      <c r="D86" s="99"/>
      <c r="E86" s="99"/>
      <c r="F86" s="100"/>
      <c r="G86" s="101" t="s">
        <v>390</v>
      </c>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row>
    <row r="87" spans="1:38" ht="28.5" x14ac:dyDescent="0.25">
      <c r="A87" s="190" t="s">
        <v>413</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row>
    <row r="88" spans="1:38" ht="30" customHeight="1" x14ac:dyDescent="0.25">
      <c r="A88" s="191" t="s">
        <v>288</v>
      </c>
      <c r="B88" s="192"/>
      <c r="C88" s="192"/>
      <c r="D88" s="192"/>
      <c r="E88" s="192"/>
      <c r="F88" s="193"/>
      <c r="G88" s="194" t="s">
        <v>391</v>
      </c>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6"/>
    </row>
    <row r="89" spans="1:38" x14ac:dyDescent="0.25">
      <c r="A89" s="191" t="s">
        <v>289</v>
      </c>
      <c r="B89" s="192"/>
      <c r="C89" s="192"/>
      <c r="D89" s="192"/>
      <c r="E89" s="192"/>
      <c r="F89" s="193"/>
      <c r="G89" s="191" t="s">
        <v>292</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3"/>
    </row>
    <row r="90" spans="1:38" x14ac:dyDescent="0.25">
      <c r="A90" s="191" t="s">
        <v>293</v>
      </c>
      <c r="B90" s="192"/>
      <c r="C90" s="192"/>
      <c r="D90" s="192"/>
      <c r="E90" s="192"/>
      <c r="F90" s="193"/>
      <c r="G90" s="191" t="s">
        <v>290</v>
      </c>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3"/>
    </row>
    <row r="91" spans="1:38" x14ac:dyDescent="0.25">
      <c r="A91" s="202" t="s">
        <v>576</v>
      </c>
      <c r="B91" s="203"/>
      <c r="C91" s="203"/>
      <c r="D91" s="203"/>
      <c r="E91" s="203"/>
      <c r="F91" s="204"/>
      <c r="G91" s="198" t="s">
        <v>593</v>
      </c>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200"/>
    </row>
    <row r="92" spans="1:38" x14ac:dyDescent="0.25">
      <c r="A92" s="198" t="s">
        <v>577</v>
      </c>
      <c r="B92" s="199"/>
      <c r="C92" s="199"/>
      <c r="D92" s="199"/>
      <c r="E92" s="199"/>
      <c r="F92" s="200"/>
      <c r="G92" s="198" t="s">
        <v>578</v>
      </c>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200"/>
    </row>
    <row r="93" spans="1:38" x14ac:dyDescent="0.25">
      <c r="A93" s="198" t="s">
        <v>392</v>
      </c>
      <c r="B93" s="199"/>
      <c r="C93" s="199"/>
      <c r="D93" s="199"/>
      <c r="E93" s="199"/>
      <c r="F93" s="200"/>
      <c r="G93" s="201" t="s">
        <v>393</v>
      </c>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row>
    <row r="94" spans="1:38" x14ac:dyDescent="0.25">
      <c r="A94" s="198" t="s">
        <v>394</v>
      </c>
      <c r="B94" s="199"/>
      <c r="C94" s="199"/>
      <c r="D94" s="199"/>
      <c r="E94" s="199"/>
      <c r="F94" s="200"/>
      <c r="G94" s="201" t="s">
        <v>395</v>
      </c>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row>
    <row r="95" spans="1:38" ht="30" customHeight="1" x14ac:dyDescent="0.25">
      <c r="A95" s="198" t="s">
        <v>396</v>
      </c>
      <c r="B95" s="199"/>
      <c r="C95" s="199"/>
      <c r="D95" s="199"/>
      <c r="E95" s="199"/>
      <c r="F95" s="200"/>
      <c r="G95" s="205" t="s">
        <v>581</v>
      </c>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row>
    <row r="96" spans="1:38" ht="75" customHeight="1" x14ac:dyDescent="0.25">
      <c r="A96" s="206" t="s">
        <v>397</v>
      </c>
      <c r="B96" s="207"/>
      <c r="C96" s="207"/>
      <c r="D96" s="207"/>
      <c r="E96" s="207"/>
      <c r="F96" s="208"/>
      <c r="G96" s="194" t="s">
        <v>398</v>
      </c>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6"/>
    </row>
    <row r="97" spans="1:38" x14ac:dyDescent="0.25">
      <c r="A97" s="198" t="s">
        <v>399</v>
      </c>
      <c r="B97" s="199"/>
      <c r="C97" s="199"/>
      <c r="D97" s="199"/>
      <c r="E97" s="199"/>
      <c r="F97" s="200"/>
      <c r="G97" s="201" t="s">
        <v>400</v>
      </c>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row>
    <row r="98" spans="1:38" x14ac:dyDescent="0.25">
      <c r="A98" s="198" t="s">
        <v>401</v>
      </c>
      <c r="B98" s="199"/>
      <c r="C98" s="199"/>
      <c r="D98" s="199"/>
      <c r="E98" s="199"/>
      <c r="F98" s="200"/>
      <c r="G98" s="201" t="s">
        <v>402</v>
      </c>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row>
    <row r="99" spans="1:38" x14ac:dyDescent="0.25">
      <c r="A99" s="198" t="s">
        <v>403</v>
      </c>
      <c r="B99" s="199"/>
      <c r="C99" s="199"/>
      <c r="D99" s="199"/>
      <c r="E99" s="199"/>
      <c r="F99" s="200"/>
      <c r="G99" s="201" t="s">
        <v>404</v>
      </c>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row>
    <row r="100" spans="1:38" x14ac:dyDescent="0.25">
      <c r="A100" s="198" t="s">
        <v>405</v>
      </c>
      <c r="B100" s="199"/>
      <c r="C100" s="199"/>
      <c r="D100" s="199"/>
      <c r="E100" s="199"/>
      <c r="F100" s="200"/>
      <c r="G100" s="201" t="s">
        <v>406</v>
      </c>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row>
    <row r="101" spans="1:38" x14ac:dyDescent="0.25">
      <c r="A101" s="198" t="s">
        <v>407</v>
      </c>
      <c r="B101" s="199"/>
      <c r="C101" s="199"/>
      <c r="D101" s="199"/>
      <c r="E101" s="199"/>
      <c r="F101" s="200"/>
      <c r="G101" s="201" t="s">
        <v>408</v>
      </c>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row>
    <row r="102" spans="1:38" x14ac:dyDescent="0.25">
      <c r="A102" s="198" t="s">
        <v>409</v>
      </c>
      <c r="B102" s="199"/>
      <c r="C102" s="199"/>
      <c r="D102" s="199"/>
      <c r="E102" s="199"/>
      <c r="F102" s="200"/>
      <c r="G102" s="201" t="s">
        <v>410</v>
      </c>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row>
    <row r="103" spans="1:38" x14ac:dyDescent="0.25">
      <c r="A103" s="198" t="s">
        <v>411</v>
      </c>
      <c r="B103" s="199"/>
      <c r="C103" s="199"/>
      <c r="D103" s="199"/>
      <c r="E103" s="199"/>
      <c r="F103" s="200"/>
      <c r="G103" s="201" t="s">
        <v>481</v>
      </c>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row>
    <row r="104" spans="1:38" x14ac:dyDescent="0.25">
      <c r="A104" s="198" t="s">
        <v>412</v>
      </c>
      <c r="B104" s="199"/>
      <c r="C104" s="199"/>
      <c r="D104" s="199"/>
      <c r="E104" s="199"/>
      <c r="F104" s="200"/>
      <c r="G104" s="201" t="s">
        <v>580</v>
      </c>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row>
    <row r="105" spans="1:38" x14ac:dyDescent="0.25">
      <c r="A105" s="198" t="s">
        <v>579</v>
      </c>
      <c r="B105" s="199"/>
      <c r="C105" s="199"/>
      <c r="D105" s="199"/>
      <c r="E105" s="199"/>
      <c r="F105" s="200"/>
      <c r="G105" s="201" t="s">
        <v>390</v>
      </c>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row>
    <row r="106" spans="1:38" x14ac:dyDescent="0.25">
      <c r="A106" s="241" t="s">
        <v>295</v>
      </c>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3"/>
    </row>
    <row r="107" spans="1:38" x14ac:dyDescent="0.25">
      <c r="A107" s="244"/>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6"/>
    </row>
    <row r="108" spans="1:38" x14ac:dyDescent="0.25">
      <c r="A108" s="247"/>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9"/>
    </row>
    <row r="109" spans="1:38" ht="30" customHeight="1" x14ac:dyDescent="0.25">
      <c r="A109" s="94" t="s">
        <v>288</v>
      </c>
      <c r="B109" s="95"/>
      <c r="C109" s="95"/>
      <c r="D109" s="95"/>
      <c r="E109" s="95"/>
      <c r="F109" s="96"/>
      <c r="G109" s="113" t="s">
        <v>585</v>
      </c>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5"/>
    </row>
    <row r="110" spans="1:38" x14ac:dyDescent="0.25">
      <c r="A110" s="94" t="s">
        <v>289</v>
      </c>
      <c r="B110" s="95"/>
      <c r="C110" s="95"/>
      <c r="D110" s="95"/>
      <c r="E110" s="95"/>
      <c r="F110" s="96"/>
      <c r="G110" s="94" t="s">
        <v>292</v>
      </c>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6"/>
    </row>
    <row r="111" spans="1:38" x14ac:dyDescent="0.25">
      <c r="A111" s="94" t="s">
        <v>293</v>
      </c>
      <c r="B111" s="95"/>
      <c r="C111" s="95"/>
      <c r="D111" s="95"/>
      <c r="E111" s="95"/>
      <c r="F111" s="96"/>
      <c r="G111" s="94" t="s">
        <v>290</v>
      </c>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6"/>
    </row>
    <row r="112" spans="1:38" x14ac:dyDescent="0.25">
      <c r="A112" s="215" t="s">
        <v>588</v>
      </c>
      <c r="B112" s="216"/>
      <c r="C112" s="216"/>
      <c r="D112" s="216"/>
      <c r="E112" s="216"/>
      <c r="F112" s="217"/>
      <c r="G112" s="218" t="s">
        <v>592</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20"/>
    </row>
    <row r="113" spans="1:38" x14ac:dyDescent="0.25">
      <c r="A113" s="218" t="s">
        <v>589</v>
      </c>
      <c r="B113" s="219"/>
      <c r="C113" s="219"/>
      <c r="D113" s="219"/>
      <c r="E113" s="219"/>
      <c r="F113" s="220"/>
      <c r="G113" s="218" t="s">
        <v>586</v>
      </c>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20"/>
    </row>
    <row r="114" spans="1:38" x14ac:dyDescent="0.25">
      <c r="A114" s="221" t="s">
        <v>294</v>
      </c>
      <c r="B114" s="222"/>
      <c r="C114" s="222"/>
      <c r="D114" s="222"/>
      <c r="E114" s="222"/>
      <c r="F114" s="223"/>
      <c r="G114" s="250" t="s">
        <v>296</v>
      </c>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row>
    <row r="115" spans="1:38" x14ac:dyDescent="0.25">
      <c r="A115" s="221" t="s">
        <v>297</v>
      </c>
      <c r="B115" s="222"/>
      <c r="C115" s="222"/>
      <c r="D115" s="222"/>
      <c r="E115" s="222"/>
      <c r="F115" s="223"/>
      <c r="G115" s="224" t="s">
        <v>298</v>
      </c>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row>
    <row r="116" spans="1:38" x14ac:dyDescent="0.25">
      <c r="A116" s="221" t="s">
        <v>299</v>
      </c>
      <c r="B116" s="222"/>
      <c r="C116" s="222"/>
      <c r="D116" s="222"/>
      <c r="E116" s="222"/>
      <c r="F116" s="223"/>
      <c r="G116" s="224" t="s">
        <v>582</v>
      </c>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row>
    <row r="117" spans="1:38" x14ac:dyDescent="0.25">
      <c r="A117" s="221" t="s">
        <v>300</v>
      </c>
      <c r="B117" s="222"/>
      <c r="C117" s="222"/>
      <c r="D117" s="222"/>
      <c r="E117" s="222"/>
      <c r="F117" s="223"/>
      <c r="G117" s="224" t="s">
        <v>583</v>
      </c>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row>
    <row r="118" spans="1:38" x14ac:dyDescent="0.25">
      <c r="A118" s="221" t="s">
        <v>301</v>
      </c>
      <c r="B118" s="222"/>
      <c r="C118" s="222"/>
      <c r="D118" s="222"/>
      <c r="E118" s="222"/>
      <c r="F118" s="223"/>
      <c r="G118" s="224" t="s">
        <v>584</v>
      </c>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row>
    <row r="119" spans="1:38" x14ac:dyDescent="0.25">
      <c r="A119" s="221" t="s">
        <v>302</v>
      </c>
      <c r="B119" s="222"/>
      <c r="C119" s="222"/>
      <c r="D119" s="222"/>
      <c r="E119" s="222"/>
      <c r="F119" s="223"/>
      <c r="G119" s="224" t="s">
        <v>303</v>
      </c>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row>
    <row r="120" spans="1:38" x14ac:dyDescent="0.25">
      <c r="A120" s="221" t="s">
        <v>587</v>
      </c>
      <c r="B120" s="222"/>
      <c r="C120" s="222"/>
      <c r="D120" s="222"/>
      <c r="E120" s="222"/>
      <c r="F120" s="223"/>
      <c r="G120" s="224" t="s">
        <v>390</v>
      </c>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row>
    <row r="121" spans="1:38" x14ac:dyDescent="0.25">
      <c r="A121" s="229" t="s">
        <v>304</v>
      </c>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1"/>
    </row>
    <row r="122" spans="1:38" x14ac:dyDescent="0.25">
      <c r="A122" s="232"/>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4"/>
    </row>
    <row r="123" spans="1:38" x14ac:dyDescent="0.25">
      <c r="A123" s="235"/>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7"/>
    </row>
    <row r="124" spans="1:38" x14ac:dyDescent="0.25">
      <c r="A124" s="238" t="s">
        <v>288</v>
      </c>
      <c r="B124" s="239"/>
      <c r="C124" s="239"/>
      <c r="D124" s="239"/>
      <c r="E124" s="239"/>
      <c r="F124" s="240"/>
      <c r="G124" s="238" t="s">
        <v>292</v>
      </c>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40"/>
    </row>
    <row r="125" spans="1:38" x14ac:dyDescent="0.25">
      <c r="A125" s="238" t="s">
        <v>289</v>
      </c>
      <c r="B125" s="239"/>
      <c r="C125" s="239"/>
      <c r="D125" s="239"/>
      <c r="E125" s="239"/>
      <c r="F125" s="240"/>
      <c r="G125" s="238" t="s">
        <v>290</v>
      </c>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40"/>
    </row>
    <row r="126" spans="1:38" x14ac:dyDescent="0.25">
      <c r="A126" s="209" t="s">
        <v>590</v>
      </c>
      <c r="B126" s="210"/>
      <c r="C126" s="210"/>
      <c r="D126" s="210"/>
      <c r="E126" s="210"/>
      <c r="F126" s="211"/>
      <c r="G126" s="212" t="s">
        <v>591</v>
      </c>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4"/>
    </row>
    <row r="127" spans="1:38" x14ac:dyDescent="0.25">
      <c r="A127" s="225" t="s">
        <v>305</v>
      </c>
      <c r="B127" s="226"/>
      <c r="C127" s="226"/>
      <c r="D127" s="226"/>
      <c r="E127" s="226"/>
      <c r="F127" s="227"/>
      <c r="G127" s="228" t="s">
        <v>306</v>
      </c>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row>
  </sheetData>
  <sheetProtection algorithmName="SHA-512" hashValue="yvyCCFrdp6nWUbouB2q7cDpuorjEqXKgz7tJ/Gpb2+YENZXv6Huv9yKdiysVN81CzhWOUbrWWvYC4/wc54b32w==" saltValue="l9c1uYHi802ldqKYuPXXrQ==" spinCount="100000" sheet="1" objects="1" scenarios="1"/>
  <mergeCells count="245">
    <mergeCell ref="A127:F127"/>
    <mergeCell ref="G127:AL127"/>
    <mergeCell ref="A121:AL123"/>
    <mergeCell ref="A124:F124"/>
    <mergeCell ref="G124:AL124"/>
    <mergeCell ref="A125:F125"/>
    <mergeCell ref="G125:AL125"/>
    <mergeCell ref="A106:AL108"/>
    <mergeCell ref="A109:F109"/>
    <mergeCell ref="G109:AL109"/>
    <mergeCell ref="A110:F110"/>
    <mergeCell ref="G110:AL110"/>
    <mergeCell ref="A117:F117"/>
    <mergeCell ref="G117:AL117"/>
    <mergeCell ref="A118:F118"/>
    <mergeCell ref="G118:AL118"/>
    <mergeCell ref="A114:F114"/>
    <mergeCell ref="G114:AL114"/>
    <mergeCell ref="A115:F115"/>
    <mergeCell ref="G115:AL115"/>
    <mergeCell ref="A116:F116"/>
    <mergeCell ref="G116:AL116"/>
    <mergeCell ref="A120:F120"/>
    <mergeCell ref="G120:AL120"/>
    <mergeCell ref="A126:F126"/>
    <mergeCell ref="G126:AL126"/>
    <mergeCell ref="A111:F111"/>
    <mergeCell ref="G111:AL111"/>
    <mergeCell ref="A112:F112"/>
    <mergeCell ref="G112:AL112"/>
    <mergeCell ref="A113:F113"/>
    <mergeCell ref="G113:AL113"/>
    <mergeCell ref="A119:F119"/>
    <mergeCell ref="G119:AL119"/>
    <mergeCell ref="A104:F104"/>
    <mergeCell ref="G104:AL104"/>
    <mergeCell ref="A105:F105"/>
    <mergeCell ref="G105:AL105"/>
    <mergeCell ref="A101:F101"/>
    <mergeCell ref="G101:AL101"/>
    <mergeCell ref="A102:F102"/>
    <mergeCell ref="G102:AL102"/>
    <mergeCell ref="A103:F103"/>
    <mergeCell ref="G103:AL103"/>
    <mergeCell ref="A98:F98"/>
    <mergeCell ref="G98:AL98"/>
    <mergeCell ref="A99:F99"/>
    <mergeCell ref="G99:AL99"/>
    <mergeCell ref="A100:F100"/>
    <mergeCell ref="G100:AL100"/>
    <mergeCell ref="A95:F95"/>
    <mergeCell ref="G95:AL95"/>
    <mergeCell ref="A96:F96"/>
    <mergeCell ref="G96:AL96"/>
    <mergeCell ref="A97:F97"/>
    <mergeCell ref="G97:AL97"/>
    <mergeCell ref="A92:F92"/>
    <mergeCell ref="G92:AL92"/>
    <mergeCell ref="A93:F93"/>
    <mergeCell ref="G93:AL93"/>
    <mergeCell ref="A94:F94"/>
    <mergeCell ref="G94:AL94"/>
    <mergeCell ref="A89:F89"/>
    <mergeCell ref="G89:AL89"/>
    <mergeCell ref="A90:F90"/>
    <mergeCell ref="G90:AL90"/>
    <mergeCell ref="A91:F91"/>
    <mergeCell ref="G91:AL91"/>
    <mergeCell ref="A86:F86"/>
    <mergeCell ref="G86:AL86"/>
    <mergeCell ref="A83:F83"/>
    <mergeCell ref="G83:AL83"/>
    <mergeCell ref="A87:AL87"/>
    <mergeCell ref="A88:F88"/>
    <mergeCell ref="G88:AL88"/>
    <mergeCell ref="A82:F82"/>
    <mergeCell ref="G82:AL82"/>
    <mergeCell ref="A84:F84"/>
    <mergeCell ref="G84:AL84"/>
    <mergeCell ref="A85:F85"/>
    <mergeCell ref="G85:AL85"/>
    <mergeCell ref="A78:F78"/>
    <mergeCell ref="G78:AL78"/>
    <mergeCell ref="A80:F80"/>
    <mergeCell ref="G80:AL80"/>
    <mergeCell ref="A74:F74"/>
    <mergeCell ref="G74:AL74"/>
    <mergeCell ref="A81:F81"/>
    <mergeCell ref="G81:AL81"/>
    <mergeCell ref="A75:F75"/>
    <mergeCell ref="G75:AL75"/>
    <mergeCell ref="A76:F76"/>
    <mergeCell ref="G76:AL76"/>
    <mergeCell ref="A77:F77"/>
    <mergeCell ref="G77:AL77"/>
    <mergeCell ref="AI6:AK6"/>
    <mergeCell ref="C7:F7"/>
    <mergeCell ref="G7:J7"/>
    <mergeCell ref="L7:O7"/>
    <mergeCell ref="P7:T7"/>
    <mergeCell ref="V7:Y7"/>
    <mergeCell ref="Z7:AC7"/>
    <mergeCell ref="AE7:AH7"/>
    <mergeCell ref="AI7:AK7"/>
    <mergeCell ref="C6:F6"/>
    <mergeCell ref="G6:J6"/>
    <mergeCell ref="L6:O6"/>
    <mergeCell ref="P6:T6"/>
    <mergeCell ref="V6:Y6"/>
    <mergeCell ref="A41:F41"/>
    <mergeCell ref="G41:AL41"/>
    <mergeCell ref="A42:F42"/>
    <mergeCell ref="G42:AL42"/>
    <mergeCell ref="A1:AL1"/>
    <mergeCell ref="A2:AL2"/>
    <mergeCell ref="A3:AL3"/>
    <mergeCell ref="A4:AL4"/>
    <mergeCell ref="C5:F5"/>
    <mergeCell ref="G5:J5"/>
    <mergeCell ref="L5:O5"/>
    <mergeCell ref="P5:T5"/>
    <mergeCell ref="V5:Y5"/>
    <mergeCell ref="Z5:AC5"/>
    <mergeCell ref="AE5:AH5"/>
    <mergeCell ref="AI5:AK5"/>
    <mergeCell ref="A9:F9"/>
    <mergeCell ref="G9:AL9"/>
    <mergeCell ref="A10:F10"/>
    <mergeCell ref="G10:AL10"/>
    <mergeCell ref="A11:F11"/>
    <mergeCell ref="G11:AL11"/>
    <mergeCell ref="Z6:AC6"/>
    <mergeCell ref="AE6:AH6"/>
    <mergeCell ref="A31:F31"/>
    <mergeCell ref="G31:AL31"/>
    <mergeCell ref="A37:F37"/>
    <mergeCell ref="G37:AL37"/>
    <mergeCell ref="A38:F38"/>
    <mergeCell ref="G38:AL38"/>
    <mergeCell ref="A39:F39"/>
    <mergeCell ref="G39:AL39"/>
    <mergeCell ref="A40:F40"/>
    <mergeCell ref="G40:AL40"/>
    <mergeCell ref="A32:F32"/>
    <mergeCell ref="G32:AL32"/>
    <mergeCell ref="A33:F33"/>
    <mergeCell ref="G33:AL33"/>
    <mergeCell ref="A34:F34"/>
    <mergeCell ref="G34:AL34"/>
    <mergeCell ref="A35:F35"/>
    <mergeCell ref="G35:AL35"/>
    <mergeCell ref="A36:F36"/>
    <mergeCell ref="G36:AL36"/>
    <mergeCell ref="A26:F26"/>
    <mergeCell ref="G26:AL26"/>
    <mergeCell ref="A27:F27"/>
    <mergeCell ref="G27:AL27"/>
    <mergeCell ref="A28:F28"/>
    <mergeCell ref="G28:AL28"/>
    <mergeCell ref="A29:F29"/>
    <mergeCell ref="G29:AL29"/>
    <mergeCell ref="A30:F30"/>
    <mergeCell ref="G30:AL30"/>
    <mergeCell ref="A8:AL8"/>
    <mergeCell ref="A22:F22"/>
    <mergeCell ref="G22:AL22"/>
    <mergeCell ref="A23:F23"/>
    <mergeCell ref="G23:AL23"/>
    <mergeCell ref="A24:F24"/>
    <mergeCell ref="G24:AL24"/>
    <mergeCell ref="A21:F21"/>
    <mergeCell ref="G21:AL21"/>
    <mergeCell ref="A12:F12"/>
    <mergeCell ref="G12:AL12"/>
    <mergeCell ref="A13:F19"/>
    <mergeCell ref="G13:AL13"/>
    <mergeCell ref="I14:AL14"/>
    <mergeCell ref="I15:AL19"/>
    <mergeCell ref="G14:H19"/>
    <mergeCell ref="A20:AL20"/>
    <mergeCell ref="A50:F50"/>
    <mergeCell ref="G50:AL50"/>
    <mergeCell ref="A51:F51"/>
    <mergeCell ref="G51:AL51"/>
    <mergeCell ref="A52:F52"/>
    <mergeCell ref="G52:AL52"/>
    <mergeCell ref="A43:F43"/>
    <mergeCell ref="G43:AL43"/>
    <mergeCell ref="A44:F44"/>
    <mergeCell ref="G44:AL44"/>
    <mergeCell ref="A45:F45"/>
    <mergeCell ref="G45:AL45"/>
    <mergeCell ref="A46:F46"/>
    <mergeCell ref="G46:AL46"/>
    <mergeCell ref="A47:F47"/>
    <mergeCell ref="G47:AL47"/>
    <mergeCell ref="A60:F60"/>
    <mergeCell ref="G60:AL60"/>
    <mergeCell ref="A61:F61"/>
    <mergeCell ref="G61:AL61"/>
    <mergeCell ref="A62:F62"/>
    <mergeCell ref="G62:AL62"/>
    <mergeCell ref="A63:F63"/>
    <mergeCell ref="G63:AL63"/>
    <mergeCell ref="A64:F64"/>
    <mergeCell ref="G64:AL64"/>
    <mergeCell ref="A66:AL66"/>
    <mergeCell ref="A67:F67"/>
    <mergeCell ref="G67:AL67"/>
    <mergeCell ref="A68:F68"/>
    <mergeCell ref="G68:AL68"/>
    <mergeCell ref="A72:F72"/>
    <mergeCell ref="G72:AL72"/>
    <mergeCell ref="A73:F73"/>
    <mergeCell ref="G73:AL73"/>
    <mergeCell ref="A69:F69"/>
    <mergeCell ref="G69:AL69"/>
    <mergeCell ref="A70:F70"/>
    <mergeCell ref="G70:AL70"/>
    <mergeCell ref="A71:F71"/>
    <mergeCell ref="G71:AL71"/>
    <mergeCell ref="A25:F25"/>
    <mergeCell ref="G25:AL25"/>
    <mergeCell ref="A65:F65"/>
    <mergeCell ref="G65:AL65"/>
    <mergeCell ref="A54:F54"/>
    <mergeCell ref="G54:AL54"/>
    <mergeCell ref="A55:F55"/>
    <mergeCell ref="G55:AL55"/>
    <mergeCell ref="A79:F79"/>
    <mergeCell ref="G79:AL79"/>
    <mergeCell ref="A53:F53"/>
    <mergeCell ref="G53:AL53"/>
    <mergeCell ref="A56:F56"/>
    <mergeCell ref="G56:AL56"/>
    <mergeCell ref="A57:F57"/>
    <mergeCell ref="G57:AL57"/>
    <mergeCell ref="A58:F58"/>
    <mergeCell ref="G58:AL58"/>
    <mergeCell ref="A59:F59"/>
    <mergeCell ref="G59:AL59"/>
    <mergeCell ref="A48:F48"/>
    <mergeCell ref="G48:AL48"/>
    <mergeCell ref="A49:F49"/>
    <mergeCell ref="G49:AL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Q96"/>
  <sheetViews>
    <sheetView workbookViewId="0">
      <selection activeCell="N9" sqref="N9:U9"/>
    </sheetView>
  </sheetViews>
  <sheetFormatPr defaultRowHeight="15" x14ac:dyDescent="0.25"/>
  <cols>
    <col min="1" max="30" width="4.7109375" customWidth="1"/>
    <col min="31" max="31" width="23.140625" customWidth="1"/>
    <col min="32" max="93" width="4.7109375" customWidth="1"/>
  </cols>
  <sheetData>
    <row r="1" spans="1:43" ht="18.75" x14ac:dyDescent="0.25">
      <c r="A1" s="285" t="s">
        <v>610</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row>
    <row r="2" spans="1:43" ht="16.5" customHeight="1" x14ac:dyDescent="0.25">
      <c r="A2" s="286" t="s">
        <v>630</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row>
    <row r="3" spans="1:43" ht="15.75" customHeight="1" x14ac:dyDescent="0.25">
      <c r="A3" s="275" t="s">
        <v>596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3" x14ac:dyDescent="0.25">
      <c r="A4" s="287" t="s">
        <v>0</v>
      </c>
      <c r="B4" s="288"/>
      <c r="C4" s="288"/>
      <c r="D4" s="288"/>
      <c r="E4" s="288"/>
      <c r="F4" s="288"/>
      <c r="G4" s="288"/>
      <c r="H4" s="288"/>
      <c r="I4" s="288"/>
      <c r="J4" s="288"/>
      <c r="K4" s="288"/>
      <c r="L4" s="288"/>
      <c r="M4" s="289"/>
      <c r="N4" s="296" t="s">
        <v>624</v>
      </c>
      <c r="O4" s="296"/>
      <c r="P4" s="296"/>
      <c r="Q4" s="296"/>
      <c r="R4" s="296"/>
      <c r="S4" s="296"/>
      <c r="T4" s="296"/>
      <c r="U4" s="296"/>
      <c r="V4" s="296"/>
      <c r="W4" s="296"/>
      <c r="X4" s="296"/>
      <c r="Y4" s="296"/>
      <c r="Z4" s="1"/>
      <c r="AA4" s="297" t="s">
        <v>1</v>
      </c>
      <c r="AB4" s="297"/>
      <c r="AC4" s="297"/>
      <c r="AD4" s="297"/>
      <c r="AE4" s="297"/>
      <c r="AF4" s="296"/>
      <c r="AG4" s="296"/>
      <c r="AH4" s="296"/>
      <c r="AI4" s="296"/>
      <c r="AJ4" s="296"/>
      <c r="AK4" s="296"/>
      <c r="AL4" s="296"/>
      <c r="AM4" s="296"/>
      <c r="AN4" s="296"/>
      <c r="AO4" s="296"/>
      <c r="AP4" s="296"/>
      <c r="AQ4" s="296"/>
    </row>
    <row r="5" spans="1:43" x14ac:dyDescent="0.25">
      <c r="A5" s="287" t="s">
        <v>2</v>
      </c>
      <c r="B5" s="288"/>
      <c r="C5" s="288"/>
      <c r="D5" s="288"/>
      <c r="E5" s="288"/>
      <c r="F5" s="288"/>
      <c r="G5" s="288"/>
      <c r="H5" s="288"/>
      <c r="I5" s="288"/>
      <c r="J5" s="288"/>
      <c r="K5" s="288"/>
      <c r="L5" s="288"/>
      <c r="M5" s="289"/>
      <c r="N5" s="298"/>
      <c r="O5" s="298"/>
      <c r="P5" s="298"/>
      <c r="Q5" s="298"/>
      <c r="R5" s="298"/>
      <c r="S5" s="298"/>
      <c r="T5" s="298"/>
      <c r="U5" s="298"/>
      <c r="V5" s="298"/>
      <c r="W5" s="298"/>
      <c r="X5" s="298"/>
      <c r="Y5" s="298"/>
      <c r="Z5" s="2"/>
      <c r="AA5" s="299" t="s">
        <v>3</v>
      </c>
      <c r="AB5" s="299"/>
      <c r="AC5" s="299"/>
      <c r="AD5" s="299"/>
      <c r="AE5" s="299"/>
      <c r="AF5" s="300"/>
      <c r="AG5" s="300"/>
      <c r="AH5" s="300"/>
      <c r="AI5" s="300"/>
      <c r="AJ5" s="300"/>
      <c r="AK5" s="300"/>
      <c r="AL5" s="300"/>
      <c r="AM5" s="300"/>
      <c r="AN5" s="300"/>
      <c r="AO5" s="300"/>
      <c r="AP5" s="300"/>
      <c r="AQ5" s="300"/>
    </row>
    <row r="6" spans="1:43" x14ac:dyDescent="0.25">
      <c r="A6" s="290" t="s">
        <v>4</v>
      </c>
      <c r="B6" s="291"/>
      <c r="C6" s="291"/>
      <c r="D6" s="291"/>
      <c r="E6" s="291"/>
      <c r="F6" s="291"/>
      <c r="G6" s="291"/>
      <c r="H6" s="291"/>
      <c r="I6" s="291"/>
      <c r="J6" s="291"/>
      <c r="K6" s="291"/>
      <c r="L6" s="291"/>
      <c r="M6" s="292"/>
      <c r="N6" s="301"/>
      <c r="O6" s="301"/>
      <c r="P6" s="301"/>
      <c r="Q6" s="301"/>
      <c r="R6" s="301"/>
      <c r="S6" s="301"/>
      <c r="T6" s="301"/>
      <c r="U6" s="301"/>
      <c r="V6" s="301"/>
      <c r="W6" s="301"/>
      <c r="X6" s="301"/>
      <c r="Y6" s="301"/>
      <c r="Z6" s="2"/>
      <c r="AA6" s="277" t="s">
        <v>308</v>
      </c>
      <c r="AB6" s="277"/>
      <c r="AC6" s="277"/>
      <c r="AD6" s="277"/>
      <c r="AE6" s="277"/>
      <c r="AF6" s="298"/>
      <c r="AG6" s="298"/>
      <c r="AH6" s="298"/>
      <c r="AI6" s="298"/>
      <c r="AJ6" s="298"/>
      <c r="AK6" s="298"/>
      <c r="AL6" s="298"/>
      <c r="AM6" s="298"/>
      <c r="AN6" s="298"/>
      <c r="AO6" s="298"/>
      <c r="AP6" s="298"/>
      <c r="AQ6" s="298"/>
    </row>
    <row r="7" spans="1:43" x14ac:dyDescent="0.25">
      <c r="A7" s="293"/>
      <c r="B7" s="294"/>
      <c r="C7" s="294"/>
      <c r="D7" s="294"/>
      <c r="E7" s="294"/>
      <c r="F7" s="294"/>
      <c r="G7" s="294"/>
      <c r="H7" s="294"/>
      <c r="I7" s="294"/>
      <c r="J7" s="294"/>
      <c r="K7" s="294"/>
      <c r="L7" s="294"/>
      <c r="M7" s="295"/>
      <c r="N7" s="301"/>
      <c r="O7" s="301"/>
      <c r="P7" s="301"/>
      <c r="Q7" s="301"/>
      <c r="R7" s="301"/>
      <c r="S7" s="301"/>
      <c r="T7" s="301"/>
      <c r="U7" s="301"/>
      <c r="V7" s="301"/>
      <c r="W7" s="301"/>
      <c r="X7" s="301"/>
      <c r="Y7" s="301"/>
      <c r="Z7" s="2"/>
      <c r="AA7" s="277" t="s">
        <v>5</v>
      </c>
      <c r="AB7" s="277"/>
      <c r="AC7" s="277"/>
      <c r="AD7" s="277"/>
      <c r="AE7" s="277"/>
      <c r="AF7" s="278"/>
      <c r="AG7" s="278"/>
      <c r="AH7" s="278"/>
      <c r="AI7" s="278"/>
      <c r="AJ7" s="278"/>
      <c r="AK7" s="278"/>
      <c r="AL7" s="278"/>
      <c r="AM7" s="278"/>
      <c r="AN7" s="278"/>
      <c r="AO7" s="278"/>
      <c r="AP7" s="278"/>
      <c r="AQ7" s="278"/>
    </row>
    <row r="8" spans="1:43" ht="15.75" x14ac:dyDescent="0.25">
      <c r="A8" s="282" t="s">
        <v>631</v>
      </c>
      <c r="B8" s="283"/>
      <c r="C8" s="283"/>
      <c r="D8" s="283"/>
      <c r="E8" s="283"/>
      <c r="F8" s="283"/>
      <c r="G8" s="283"/>
      <c r="H8" s="283"/>
      <c r="I8" s="283"/>
      <c r="J8" s="283"/>
      <c r="K8" s="283"/>
      <c r="L8" s="283"/>
      <c r="M8" s="284"/>
      <c r="N8" s="279"/>
      <c r="O8" s="279"/>
      <c r="P8" s="279"/>
      <c r="Q8" s="279"/>
      <c r="R8" s="279"/>
      <c r="S8" s="279"/>
      <c r="T8" s="279"/>
      <c r="U8" s="279"/>
      <c r="V8" s="279">
        <v>2025</v>
      </c>
      <c r="W8" s="279"/>
      <c r="X8" s="279"/>
      <c r="Y8" s="279"/>
      <c r="Z8" s="2"/>
      <c r="AA8" s="280" t="s">
        <v>7</v>
      </c>
      <c r="AB8" s="280"/>
      <c r="AC8" s="280"/>
      <c r="AD8" s="280"/>
      <c r="AE8" s="280"/>
      <c r="AF8" s="281"/>
      <c r="AG8" s="281"/>
      <c r="AH8" s="281"/>
      <c r="AI8" s="281"/>
      <c r="AJ8" s="281"/>
      <c r="AK8" s="281"/>
      <c r="AL8" s="281"/>
      <c r="AM8" s="281"/>
      <c r="AN8" s="281"/>
      <c r="AO8" s="281"/>
      <c r="AP8" s="281"/>
      <c r="AQ8" s="281"/>
    </row>
    <row r="9" spans="1:43" ht="23.45" customHeight="1" x14ac:dyDescent="0.25">
      <c r="A9" s="69" t="s">
        <v>632</v>
      </c>
      <c r="B9" s="69"/>
      <c r="C9" s="69"/>
      <c r="D9" s="69"/>
      <c r="E9" s="69"/>
      <c r="F9" s="69" t="s">
        <v>648</v>
      </c>
      <c r="G9" s="68"/>
      <c r="H9" s="68"/>
      <c r="I9" s="68"/>
      <c r="J9" s="68"/>
      <c r="K9" s="68"/>
      <c r="L9" s="68"/>
      <c r="M9" s="68"/>
      <c r="N9" s="279"/>
      <c r="O9" s="279"/>
      <c r="P9" s="279"/>
      <c r="Q9" s="279"/>
      <c r="R9" s="279"/>
      <c r="S9" s="279"/>
      <c r="T9" s="279"/>
      <c r="U9" s="279"/>
      <c r="V9" s="279"/>
      <c r="W9" s="279"/>
      <c r="X9" s="279"/>
      <c r="Y9" s="279"/>
      <c r="Z9" s="17"/>
      <c r="AA9" s="71" t="s">
        <v>633</v>
      </c>
      <c r="AB9" s="71"/>
      <c r="AC9" s="70"/>
      <c r="AD9" s="70"/>
      <c r="AE9" s="71" t="s">
        <v>649</v>
      </c>
      <c r="AF9" s="279"/>
      <c r="AG9" s="279"/>
      <c r="AH9" s="279"/>
      <c r="AI9" s="279"/>
      <c r="AJ9" s="279"/>
      <c r="AK9" s="279"/>
      <c r="AL9" s="279"/>
      <c r="AM9" s="279"/>
      <c r="AN9" s="279">
        <v>2025</v>
      </c>
      <c r="AO9" s="279"/>
      <c r="AP9" s="279"/>
      <c r="AQ9" s="279"/>
    </row>
    <row r="10" spans="1:43" ht="18.75" x14ac:dyDescent="0.25">
      <c r="A10" s="275" t="s">
        <v>597</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row>
    <row r="11" spans="1:43" ht="45" customHeight="1" x14ac:dyDescent="0.25">
      <c r="A11" s="44" t="s">
        <v>309</v>
      </c>
      <c r="B11" s="256" t="s">
        <v>435</v>
      </c>
      <c r="C11" s="256"/>
      <c r="D11" s="256"/>
      <c r="E11" s="256"/>
      <c r="F11" s="256"/>
      <c r="G11" s="254" t="s">
        <v>436</v>
      </c>
      <c r="H11" s="254"/>
      <c r="I11" s="254"/>
      <c r="J11" s="254"/>
      <c r="K11" s="254"/>
      <c r="L11" s="254"/>
      <c r="M11" s="254"/>
      <c r="N11" s="255" t="s">
        <v>437</v>
      </c>
      <c r="O11" s="255"/>
      <c r="P11" s="255"/>
      <c r="Q11" s="255"/>
      <c r="R11" s="255"/>
      <c r="S11" s="255"/>
      <c r="T11" s="255"/>
      <c r="U11" s="255"/>
      <c r="V11" s="42"/>
      <c r="W11" s="44" t="s">
        <v>309</v>
      </c>
      <c r="X11" s="256" t="s">
        <v>435</v>
      </c>
      <c r="Y11" s="256"/>
      <c r="Z11" s="256"/>
      <c r="AA11" s="256"/>
      <c r="AB11" s="256"/>
      <c r="AC11" s="254" t="s">
        <v>436</v>
      </c>
      <c r="AD11" s="254"/>
      <c r="AE11" s="254"/>
      <c r="AF11" s="254"/>
      <c r="AG11" s="254"/>
      <c r="AH11" s="254"/>
      <c r="AI11" s="254"/>
      <c r="AJ11" s="255" t="s">
        <v>437</v>
      </c>
      <c r="AK11" s="255"/>
      <c r="AL11" s="255"/>
      <c r="AM11" s="255"/>
      <c r="AN11" s="255"/>
      <c r="AO11" s="255"/>
      <c r="AP11" s="255"/>
      <c r="AQ11" s="255"/>
    </row>
    <row r="12" spans="1:43" ht="15.75" x14ac:dyDescent="0.25">
      <c r="A12" s="41">
        <v>1</v>
      </c>
      <c r="B12" s="253"/>
      <c r="C12" s="253"/>
      <c r="D12" s="253"/>
      <c r="E12" s="253"/>
      <c r="F12" s="253"/>
      <c r="G12" s="251"/>
      <c r="H12" s="252"/>
      <c r="I12" s="252"/>
      <c r="J12" s="252"/>
      <c r="K12" s="252"/>
      <c r="L12" s="252"/>
      <c r="M12" s="252"/>
      <c r="N12" s="251"/>
      <c r="O12" s="252"/>
      <c r="P12" s="252"/>
      <c r="Q12" s="252"/>
      <c r="R12" s="252"/>
      <c r="S12" s="252"/>
      <c r="T12" s="252"/>
      <c r="U12" s="252"/>
      <c r="V12" s="43"/>
      <c r="W12" s="41">
        <v>7</v>
      </c>
      <c r="X12" s="253"/>
      <c r="Y12" s="253"/>
      <c r="Z12" s="253"/>
      <c r="AA12" s="253"/>
      <c r="AB12" s="253"/>
      <c r="AC12" s="251"/>
      <c r="AD12" s="252"/>
      <c r="AE12" s="252"/>
      <c r="AF12" s="252"/>
      <c r="AG12" s="252"/>
      <c r="AH12" s="252"/>
      <c r="AI12" s="252"/>
      <c r="AJ12" s="251"/>
      <c r="AK12" s="252"/>
      <c r="AL12" s="252"/>
      <c r="AM12" s="252"/>
      <c r="AN12" s="252"/>
      <c r="AO12" s="252"/>
      <c r="AP12" s="252"/>
      <c r="AQ12" s="252"/>
    </row>
    <row r="13" spans="1:43" ht="15.75" x14ac:dyDescent="0.25">
      <c r="A13" s="41">
        <v>2</v>
      </c>
      <c r="B13" s="253"/>
      <c r="C13" s="253"/>
      <c r="D13" s="253"/>
      <c r="E13" s="253"/>
      <c r="F13" s="253"/>
      <c r="G13" s="251"/>
      <c r="H13" s="252"/>
      <c r="I13" s="252"/>
      <c r="J13" s="252"/>
      <c r="K13" s="252"/>
      <c r="L13" s="252"/>
      <c r="M13" s="252"/>
      <c r="N13" s="251"/>
      <c r="O13" s="252"/>
      <c r="P13" s="252"/>
      <c r="Q13" s="252"/>
      <c r="R13" s="252"/>
      <c r="S13" s="252"/>
      <c r="T13" s="252"/>
      <c r="U13" s="252"/>
      <c r="V13" s="43"/>
      <c r="W13" s="41">
        <v>8</v>
      </c>
      <c r="X13" s="253"/>
      <c r="Y13" s="253"/>
      <c r="Z13" s="253"/>
      <c r="AA13" s="253"/>
      <c r="AB13" s="253"/>
      <c r="AC13" s="251"/>
      <c r="AD13" s="252"/>
      <c r="AE13" s="252"/>
      <c r="AF13" s="252"/>
      <c r="AG13" s="252"/>
      <c r="AH13" s="252"/>
      <c r="AI13" s="252"/>
      <c r="AJ13" s="251"/>
      <c r="AK13" s="252"/>
      <c r="AL13" s="252"/>
      <c r="AM13" s="252"/>
      <c r="AN13" s="252"/>
      <c r="AO13" s="252"/>
      <c r="AP13" s="252"/>
      <c r="AQ13" s="252"/>
    </row>
    <row r="14" spans="1:43" ht="15.75" x14ac:dyDescent="0.25">
      <c r="A14" s="41">
        <v>3</v>
      </c>
      <c r="B14" s="253"/>
      <c r="C14" s="253"/>
      <c r="D14" s="253"/>
      <c r="E14" s="253"/>
      <c r="F14" s="253"/>
      <c r="G14" s="251"/>
      <c r="H14" s="252"/>
      <c r="I14" s="252"/>
      <c r="J14" s="252"/>
      <c r="K14" s="252"/>
      <c r="L14" s="252"/>
      <c r="M14" s="252"/>
      <c r="N14" s="251"/>
      <c r="O14" s="252"/>
      <c r="P14" s="252"/>
      <c r="Q14" s="252"/>
      <c r="R14" s="252"/>
      <c r="S14" s="252"/>
      <c r="T14" s="252"/>
      <c r="U14" s="252"/>
      <c r="V14" s="43"/>
      <c r="W14" s="41">
        <v>9</v>
      </c>
      <c r="X14" s="253"/>
      <c r="Y14" s="253"/>
      <c r="Z14" s="253"/>
      <c r="AA14" s="253"/>
      <c r="AB14" s="253"/>
      <c r="AC14" s="251"/>
      <c r="AD14" s="252"/>
      <c r="AE14" s="252"/>
      <c r="AF14" s="252"/>
      <c r="AG14" s="252"/>
      <c r="AH14" s="252"/>
      <c r="AI14" s="252"/>
      <c r="AJ14" s="251"/>
      <c r="AK14" s="252"/>
      <c r="AL14" s="252"/>
      <c r="AM14" s="252"/>
      <c r="AN14" s="252"/>
      <c r="AO14" s="252"/>
      <c r="AP14" s="252"/>
      <c r="AQ14" s="252"/>
    </row>
    <row r="15" spans="1:43" ht="15.75" x14ac:dyDescent="0.25">
      <c r="A15" s="41">
        <v>4</v>
      </c>
      <c r="B15" s="253"/>
      <c r="C15" s="253"/>
      <c r="D15" s="253"/>
      <c r="E15" s="253"/>
      <c r="F15" s="253"/>
      <c r="G15" s="251"/>
      <c r="H15" s="252"/>
      <c r="I15" s="252"/>
      <c r="J15" s="252"/>
      <c r="K15" s="252"/>
      <c r="L15" s="252"/>
      <c r="M15" s="252"/>
      <c r="N15" s="251"/>
      <c r="O15" s="252"/>
      <c r="P15" s="252"/>
      <c r="Q15" s="252"/>
      <c r="R15" s="252"/>
      <c r="S15" s="252"/>
      <c r="T15" s="252"/>
      <c r="U15" s="252"/>
      <c r="V15" s="43"/>
      <c r="W15" s="41">
        <v>10</v>
      </c>
      <c r="X15" s="253"/>
      <c r="Y15" s="253"/>
      <c r="Z15" s="253"/>
      <c r="AA15" s="253"/>
      <c r="AB15" s="253"/>
      <c r="AC15" s="251"/>
      <c r="AD15" s="252"/>
      <c r="AE15" s="252"/>
      <c r="AF15" s="252"/>
      <c r="AG15" s="252"/>
      <c r="AH15" s="252"/>
      <c r="AI15" s="252"/>
      <c r="AJ15" s="251"/>
      <c r="AK15" s="252"/>
      <c r="AL15" s="252"/>
      <c r="AM15" s="252"/>
      <c r="AN15" s="252"/>
      <c r="AO15" s="252"/>
      <c r="AP15" s="252"/>
      <c r="AQ15" s="252"/>
    </row>
    <row r="16" spans="1:43" x14ac:dyDescent="0.25">
      <c r="A16" s="41">
        <v>5</v>
      </c>
      <c r="B16" s="253"/>
      <c r="C16" s="253"/>
      <c r="D16" s="253"/>
      <c r="E16" s="253"/>
      <c r="F16" s="253"/>
      <c r="G16" s="251"/>
      <c r="H16" s="252"/>
      <c r="I16" s="252"/>
      <c r="J16" s="252"/>
      <c r="K16" s="252"/>
      <c r="L16" s="252"/>
      <c r="M16" s="252"/>
      <c r="N16" s="251"/>
      <c r="O16" s="252"/>
      <c r="P16" s="252"/>
      <c r="Q16" s="252"/>
      <c r="R16" s="252"/>
      <c r="S16" s="252"/>
      <c r="T16" s="252"/>
      <c r="U16" s="252"/>
      <c r="V16" s="17"/>
      <c r="W16" s="41">
        <v>11</v>
      </c>
      <c r="X16" s="253"/>
      <c r="Y16" s="253"/>
      <c r="Z16" s="253"/>
      <c r="AA16" s="253"/>
      <c r="AB16" s="253"/>
      <c r="AC16" s="251"/>
      <c r="AD16" s="252"/>
      <c r="AE16" s="252"/>
      <c r="AF16" s="252"/>
      <c r="AG16" s="252"/>
      <c r="AH16" s="252"/>
      <c r="AI16" s="252"/>
      <c r="AJ16" s="251"/>
      <c r="AK16" s="252"/>
      <c r="AL16" s="252"/>
      <c r="AM16" s="252"/>
      <c r="AN16" s="252"/>
      <c r="AO16" s="252"/>
      <c r="AP16" s="252"/>
      <c r="AQ16" s="252"/>
    </row>
    <row r="17" spans="1:43" ht="15.75" x14ac:dyDescent="0.25">
      <c r="A17" s="41">
        <v>6</v>
      </c>
      <c r="B17" s="253"/>
      <c r="C17" s="253"/>
      <c r="D17" s="253"/>
      <c r="E17" s="253"/>
      <c r="F17" s="253"/>
      <c r="G17" s="251"/>
      <c r="H17" s="252"/>
      <c r="I17" s="252"/>
      <c r="J17" s="252"/>
      <c r="K17" s="252"/>
      <c r="L17" s="252"/>
      <c r="M17" s="252"/>
      <c r="N17" s="251"/>
      <c r="O17" s="252"/>
      <c r="P17" s="252"/>
      <c r="Q17" s="252"/>
      <c r="R17" s="252"/>
      <c r="S17" s="252"/>
      <c r="T17" s="252"/>
      <c r="U17" s="252"/>
      <c r="V17" s="43"/>
      <c r="W17" s="41">
        <v>12</v>
      </c>
      <c r="X17" s="253"/>
      <c r="Y17" s="253"/>
      <c r="Z17" s="253"/>
      <c r="AA17" s="253"/>
      <c r="AB17" s="253"/>
      <c r="AC17" s="251"/>
      <c r="AD17" s="252"/>
      <c r="AE17" s="252"/>
      <c r="AF17" s="252"/>
      <c r="AG17" s="252"/>
      <c r="AH17" s="252"/>
      <c r="AI17" s="252"/>
      <c r="AJ17" s="251"/>
      <c r="AK17" s="252"/>
      <c r="AL17" s="252"/>
      <c r="AM17" s="252"/>
      <c r="AN17" s="252"/>
      <c r="AO17" s="252"/>
      <c r="AP17" s="252"/>
      <c r="AQ17" s="252"/>
    </row>
    <row r="18" spans="1:43" ht="30" customHeight="1" x14ac:dyDescent="0.25">
      <c r="A18" s="275" t="s">
        <v>598</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8"/>
      <c r="AP18" s="28"/>
      <c r="AQ18" s="28"/>
    </row>
    <row r="19" spans="1:43" ht="30" customHeight="1" x14ac:dyDescent="0.25">
      <c r="A19" s="273" t="s">
        <v>310</v>
      </c>
      <c r="B19" s="274"/>
      <c r="C19" s="260" t="s">
        <v>432</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2"/>
    </row>
    <row r="20" spans="1:43" x14ac:dyDescent="0.25">
      <c r="A20" s="271" t="s">
        <v>629</v>
      </c>
      <c r="B20" s="272"/>
      <c r="C20" s="136"/>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264"/>
    </row>
    <row r="21" spans="1:43" x14ac:dyDescent="0.25">
      <c r="A21" s="271"/>
      <c r="B21" s="272"/>
      <c r="C21" s="136"/>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264"/>
    </row>
    <row r="22" spans="1:43" x14ac:dyDescent="0.25">
      <c r="A22" s="271"/>
      <c r="B22" s="272"/>
      <c r="C22" s="136"/>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264"/>
    </row>
    <row r="23" spans="1:43" x14ac:dyDescent="0.25">
      <c r="A23" s="271"/>
      <c r="B23" s="272"/>
      <c r="C23" s="136"/>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264"/>
    </row>
    <row r="24" spans="1:43" x14ac:dyDescent="0.25">
      <c r="A24" s="271"/>
      <c r="B24" s="272"/>
      <c r="C24" s="136"/>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264"/>
    </row>
    <row r="25" spans="1:43" ht="30" customHeight="1" x14ac:dyDescent="0.25">
      <c r="A25" s="268" t="s">
        <v>611</v>
      </c>
      <c r="B25" s="269"/>
      <c r="C25" s="260" t="s">
        <v>432</v>
      </c>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2"/>
    </row>
    <row r="26" spans="1:43" x14ac:dyDescent="0.25">
      <c r="A26" s="270"/>
      <c r="B26" s="269"/>
      <c r="C26" s="136"/>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264"/>
    </row>
    <row r="27" spans="1:43" x14ac:dyDescent="0.25">
      <c r="A27" s="270"/>
      <c r="B27" s="269"/>
      <c r="C27" s="136"/>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264"/>
    </row>
    <row r="28" spans="1:43" x14ac:dyDescent="0.25">
      <c r="A28" s="270"/>
      <c r="B28" s="269"/>
      <c r="C28" s="136"/>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264"/>
    </row>
    <row r="29" spans="1:43" x14ac:dyDescent="0.25">
      <c r="A29" s="270"/>
      <c r="B29" s="269"/>
      <c r="C29" s="136"/>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264"/>
    </row>
    <row r="30" spans="1:43" x14ac:dyDescent="0.25">
      <c r="A30" s="270"/>
      <c r="B30" s="269"/>
      <c r="C30" s="136"/>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264"/>
    </row>
    <row r="31" spans="1:43" ht="30" customHeight="1" x14ac:dyDescent="0.25">
      <c r="A31" s="257" t="s">
        <v>612</v>
      </c>
      <c r="B31" s="258"/>
      <c r="C31" s="260" t="s">
        <v>432</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2"/>
    </row>
    <row r="32" spans="1:43" x14ac:dyDescent="0.25">
      <c r="A32" s="259"/>
      <c r="B32" s="258"/>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264"/>
    </row>
    <row r="33" spans="1:43" x14ac:dyDescent="0.25">
      <c r="A33" s="259"/>
      <c r="B33" s="258"/>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264"/>
    </row>
    <row r="34" spans="1:43" x14ac:dyDescent="0.25">
      <c r="A34" s="259"/>
      <c r="B34" s="258"/>
      <c r="C34" s="136"/>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264"/>
    </row>
    <row r="35" spans="1:43" x14ac:dyDescent="0.25">
      <c r="A35" s="259"/>
      <c r="B35" s="258"/>
      <c r="C35" s="136"/>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264"/>
    </row>
    <row r="36" spans="1:43" x14ac:dyDescent="0.25">
      <c r="A36" s="259"/>
      <c r="B36" s="258"/>
      <c r="C36" s="136"/>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264"/>
    </row>
    <row r="37" spans="1:43" ht="30" customHeight="1" x14ac:dyDescent="0.25">
      <c r="A37" s="268" t="s">
        <v>613</v>
      </c>
      <c r="B37" s="269"/>
      <c r="C37" s="260" t="s">
        <v>432</v>
      </c>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2"/>
    </row>
    <row r="38" spans="1:43" x14ac:dyDescent="0.25">
      <c r="A38" s="270"/>
      <c r="B38" s="269"/>
      <c r="C38" s="136"/>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264"/>
    </row>
    <row r="39" spans="1:43" x14ac:dyDescent="0.25">
      <c r="A39" s="270"/>
      <c r="B39" s="269"/>
      <c r="C39" s="136"/>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264"/>
    </row>
    <row r="40" spans="1:43" x14ac:dyDescent="0.25">
      <c r="A40" s="270"/>
      <c r="B40" s="269"/>
      <c r="C40" s="136"/>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264"/>
    </row>
    <row r="41" spans="1:43" x14ac:dyDescent="0.25">
      <c r="A41" s="270"/>
      <c r="B41" s="269"/>
      <c r="C41" s="136"/>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264"/>
    </row>
    <row r="42" spans="1:43" x14ac:dyDescent="0.25">
      <c r="A42" s="270"/>
      <c r="B42" s="269"/>
      <c r="C42" s="136"/>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264"/>
    </row>
    <row r="43" spans="1:43" ht="30" customHeight="1" x14ac:dyDescent="0.25">
      <c r="A43" s="257" t="s">
        <v>614</v>
      </c>
      <c r="B43" s="258"/>
      <c r="C43" s="260" t="s">
        <v>432</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2"/>
    </row>
    <row r="44" spans="1:43" x14ac:dyDescent="0.25">
      <c r="A44" s="259"/>
      <c r="B44" s="258"/>
      <c r="C44" s="136"/>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264"/>
    </row>
    <row r="45" spans="1:43" x14ac:dyDescent="0.25">
      <c r="A45" s="259"/>
      <c r="B45" s="258"/>
      <c r="C45" s="136"/>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264"/>
    </row>
    <row r="46" spans="1:43" x14ac:dyDescent="0.25">
      <c r="A46" s="259"/>
      <c r="B46" s="258"/>
      <c r="C46" s="136"/>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264"/>
    </row>
    <row r="47" spans="1:43" x14ac:dyDescent="0.25">
      <c r="A47" s="259"/>
      <c r="B47" s="258"/>
      <c r="C47" s="136"/>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264"/>
    </row>
    <row r="48" spans="1:43" x14ac:dyDescent="0.25">
      <c r="A48" s="259"/>
      <c r="B48" s="258"/>
      <c r="C48" s="136"/>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264"/>
    </row>
    <row r="49" spans="1:43" ht="30" customHeight="1" x14ac:dyDescent="0.25">
      <c r="A49" s="268" t="s">
        <v>615</v>
      </c>
      <c r="B49" s="269"/>
      <c r="C49" s="260" t="s">
        <v>432</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2"/>
    </row>
    <row r="50" spans="1:43" x14ac:dyDescent="0.25">
      <c r="A50" s="270"/>
      <c r="B50" s="269"/>
      <c r="C50" s="136"/>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264"/>
    </row>
    <row r="51" spans="1:43" x14ac:dyDescent="0.25">
      <c r="A51" s="270"/>
      <c r="B51" s="269"/>
      <c r="C51" s="136"/>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264"/>
    </row>
    <row r="52" spans="1:43" x14ac:dyDescent="0.25">
      <c r="A52" s="270"/>
      <c r="B52" s="269"/>
      <c r="C52" s="136"/>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264"/>
    </row>
    <row r="53" spans="1:43" x14ac:dyDescent="0.25">
      <c r="A53" s="270"/>
      <c r="B53" s="269"/>
      <c r="C53" s="136"/>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264"/>
    </row>
    <row r="54" spans="1:43" x14ac:dyDescent="0.25">
      <c r="A54" s="270"/>
      <c r="B54" s="269"/>
      <c r="C54" s="136"/>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264"/>
    </row>
    <row r="55" spans="1:43" ht="30" customHeight="1" x14ac:dyDescent="0.25">
      <c r="A55" s="257" t="s">
        <v>616</v>
      </c>
      <c r="B55" s="258"/>
      <c r="C55" s="260" t="s">
        <v>432</v>
      </c>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2"/>
    </row>
    <row r="56" spans="1:43" x14ac:dyDescent="0.25">
      <c r="A56" s="259"/>
      <c r="B56" s="258"/>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264"/>
    </row>
    <row r="57" spans="1:43" x14ac:dyDescent="0.25">
      <c r="A57" s="259"/>
      <c r="B57" s="258"/>
      <c r="C57" s="136"/>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264"/>
    </row>
    <row r="58" spans="1:43" x14ac:dyDescent="0.25">
      <c r="A58" s="259"/>
      <c r="B58" s="258"/>
      <c r="C58" s="136"/>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264"/>
    </row>
    <row r="59" spans="1:43" x14ac:dyDescent="0.25">
      <c r="A59" s="259"/>
      <c r="B59" s="258"/>
      <c r="C59" s="136"/>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264"/>
    </row>
    <row r="60" spans="1:43" x14ac:dyDescent="0.25">
      <c r="A60" s="259"/>
      <c r="B60" s="258"/>
      <c r="C60" s="136"/>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264"/>
    </row>
    <row r="61" spans="1:43" ht="30" customHeight="1" x14ac:dyDescent="0.25">
      <c r="A61" s="268" t="s">
        <v>617</v>
      </c>
      <c r="B61" s="269"/>
      <c r="C61" s="260" t="s">
        <v>432</v>
      </c>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2"/>
    </row>
    <row r="62" spans="1:43" x14ac:dyDescent="0.25">
      <c r="A62" s="270"/>
      <c r="B62" s="269"/>
      <c r="C62" s="136"/>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264"/>
    </row>
    <row r="63" spans="1:43" x14ac:dyDescent="0.25">
      <c r="A63" s="270"/>
      <c r="B63" s="269"/>
      <c r="C63" s="136"/>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264"/>
    </row>
    <row r="64" spans="1:43" x14ac:dyDescent="0.25">
      <c r="A64" s="270"/>
      <c r="B64" s="269"/>
      <c r="C64" s="136"/>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264"/>
    </row>
    <row r="65" spans="1:43" x14ac:dyDescent="0.25">
      <c r="A65" s="270"/>
      <c r="B65" s="269"/>
      <c r="C65" s="136"/>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264"/>
    </row>
    <row r="66" spans="1:43" x14ac:dyDescent="0.25">
      <c r="A66" s="270"/>
      <c r="B66" s="269"/>
      <c r="C66" s="136"/>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264"/>
    </row>
    <row r="67" spans="1:43" ht="30" customHeight="1" x14ac:dyDescent="0.25">
      <c r="A67" s="257" t="s">
        <v>618</v>
      </c>
      <c r="B67" s="258"/>
      <c r="C67" s="260" t="s">
        <v>432</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2"/>
    </row>
    <row r="68" spans="1:43" x14ac:dyDescent="0.25">
      <c r="A68" s="259"/>
      <c r="B68" s="258"/>
      <c r="C68" s="136"/>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264"/>
    </row>
    <row r="69" spans="1:43" x14ac:dyDescent="0.25">
      <c r="A69" s="259"/>
      <c r="B69" s="258"/>
      <c r="C69" s="136"/>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264"/>
    </row>
    <row r="70" spans="1:43" x14ac:dyDescent="0.25">
      <c r="A70" s="259"/>
      <c r="B70" s="258"/>
      <c r="C70" s="136"/>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264"/>
    </row>
    <row r="71" spans="1:43" x14ac:dyDescent="0.25">
      <c r="A71" s="259"/>
      <c r="B71" s="258"/>
      <c r="C71" s="136"/>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264"/>
    </row>
    <row r="72" spans="1:43" x14ac:dyDescent="0.25">
      <c r="A72" s="259"/>
      <c r="B72" s="258"/>
      <c r="C72" s="136"/>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264"/>
    </row>
    <row r="73" spans="1:43" ht="30" customHeight="1" x14ac:dyDescent="0.25">
      <c r="A73" s="268" t="s">
        <v>619</v>
      </c>
      <c r="B73" s="269"/>
      <c r="C73" s="260" t="s">
        <v>432</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2"/>
    </row>
    <row r="74" spans="1:43" x14ac:dyDescent="0.25">
      <c r="A74" s="270"/>
      <c r="B74" s="269"/>
      <c r="C74" s="136"/>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264"/>
    </row>
    <row r="75" spans="1:43" x14ac:dyDescent="0.25">
      <c r="A75" s="270"/>
      <c r="B75" s="269"/>
      <c r="C75" s="136"/>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264"/>
    </row>
    <row r="76" spans="1:43" x14ac:dyDescent="0.25">
      <c r="A76" s="270"/>
      <c r="B76" s="269"/>
      <c r="C76" s="136"/>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264"/>
    </row>
    <row r="77" spans="1:43" x14ac:dyDescent="0.25">
      <c r="A77" s="270"/>
      <c r="B77" s="269"/>
      <c r="C77" s="136"/>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264"/>
    </row>
    <row r="78" spans="1:43" x14ac:dyDescent="0.25">
      <c r="A78" s="270"/>
      <c r="B78" s="269"/>
      <c r="C78" s="136"/>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264"/>
    </row>
    <row r="79" spans="1:43" ht="30" customHeight="1" x14ac:dyDescent="0.25">
      <c r="A79" s="257" t="s">
        <v>620</v>
      </c>
      <c r="B79" s="258"/>
      <c r="C79" s="260" t="s">
        <v>432</v>
      </c>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2"/>
    </row>
    <row r="80" spans="1:43" x14ac:dyDescent="0.25">
      <c r="A80" s="259"/>
      <c r="B80" s="258"/>
      <c r="C80" s="136"/>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264"/>
    </row>
    <row r="81" spans="1:43" x14ac:dyDescent="0.25">
      <c r="A81" s="259"/>
      <c r="B81" s="258"/>
      <c r="C81" s="136"/>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264"/>
    </row>
    <row r="82" spans="1:43" x14ac:dyDescent="0.25">
      <c r="A82" s="259"/>
      <c r="B82" s="258"/>
      <c r="C82" s="136"/>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264"/>
    </row>
    <row r="83" spans="1:43" x14ac:dyDescent="0.25">
      <c r="A83" s="259"/>
      <c r="B83" s="258"/>
      <c r="C83" s="136"/>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264"/>
    </row>
    <row r="84" spans="1:43" x14ac:dyDescent="0.25">
      <c r="A84" s="259"/>
      <c r="B84" s="258"/>
      <c r="C84" s="136"/>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264"/>
    </row>
    <row r="85" spans="1:43" ht="30" customHeight="1" x14ac:dyDescent="0.25">
      <c r="A85" s="268" t="s">
        <v>621</v>
      </c>
      <c r="B85" s="269"/>
      <c r="C85" s="260" t="s">
        <v>432</v>
      </c>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2"/>
    </row>
    <row r="86" spans="1:43" x14ac:dyDescent="0.25">
      <c r="A86" s="270"/>
      <c r="B86" s="269"/>
      <c r="C86" s="136"/>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264"/>
    </row>
    <row r="87" spans="1:43" x14ac:dyDescent="0.25">
      <c r="A87" s="270"/>
      <c r="B87" s="269"/>
      <c r="C87" s="136"/>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264"/>
    </row>
    <row r="88" spans="1:43" x14ac:dyDescent="0.25">
      <c r="A88" s="270"/>
      <c r="B88" s="269"/>
      <c r="C88" s="136"/>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264"/>
    </row>
    <row r="89" spans="1:43" x14ac:dyDescent="0.25">
      <c r="A89" s="270"/>
      <c r="B89" s="269"/>
      <c r="C89" s="136"/>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264"/>
    </row>
    <row r="90" spans="1:43" x14ac:dyDescent="0.25">
      <c r="A90" s="270"/>
      <c r="B90" s="269"/>
      <c r="C90" s="265"/>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7"/>
    </row>
    <row r="91" spans="1:43" ht="30" customHeight="1" x14ac:dyDescent="0.25">
      <c r="A91" s="257" t="s">
        <v>622</v>
      </c>
      <c r="B91" s="258"/>
      <c r="C91" s="260" t="s">
        <v>432</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2"/>
    </row>
    <row r="92" spans="1:43" x14ac:dyDescent="0.25">
      <c r="A92" s="259"/>
      <c r="B92" s="258"/>
      <c r="C92" s="134"/>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263"/>
    </row>
    <row r="93" spans="1:43" x14ac:dyDescent="0.25">
      <c r="A93" s="259"/>
      <c r="B93" s="258"/>
      <c r="C93" s="136"/>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264"/>
    </row>
    <row r="94" spans="1:43" x14ac:dyDescent="0.25">
      <c r="A94" s="259"/>
      <c r="B94" s="258"/>
      <c r="C94" s="136"/>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264"/>
    </row>
    <row r="95" spans="1:43" x14ac:dyDescent="0.25">
      <c r="A95" s="259"/>
      <c r="B95" s="258"/>
      <c r="C95" s="136"/>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264"/>
    </row>
    <row r="96" spans="1:43" x14ac:dyDescent="0.25">
      <c r="A96" s="259"/>
      <c r="B96" s="258"/>
      <c r="C96" s="265"/>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7"/>
    </row>
  </sheetData>
  <mergeCells count="110">
    <mergeCell ref="N9:U9"/>
    <mergeCell ref="V9:Y9"/>
    <mergeCell ref="AF9:AM9"/>
    <mergeCell ref="AN9:AQ9"/>
    <mergeCell ref="A1:AQ1"/>
    <mergeCell ref="A2:AQ2"/>
    <mergeCell ref="A3:AQ3"/>
    <mergeCell ref="A5:M5"/>
    <mergeCell ref="A6:M7"/>
    <mergeCell ref="N4:Y4"/>
    <mergeCell ref="AA4:AE4"/>
    <mergeCell ref="AF4:AQ4"/>
    <mergeCell ref="A4:M4"/>
    <mergeCell ref="N5:Y5"/>
    <mergeCell ref="AA5:AE5"/>
    <mergeCell ref="AF5:AQ5"/>
    <mergeCell ref="N6:Y7"/>
    <mergeCell ref="AA6:AE6"/>
    <mergeCell ref="AF6:AQ6"/>
    <mergeCell ref="A25:B30"/>
    <mergeCell ref="A20:B24"/>
    <mergeCell ref="A19:B19"/>
    <mergeCell ref="C19:AQ19"/>
    <mergeCell ref="C25:AQ25"/>
    <mergeCell ref="A18:AN18"/>
    <mergeCell ref="AA7:AE7"/>
    <mergeCell ref="AF7:AQ7"/>
    <mergeCell ref="N8:U8"/>
    <mergeCell ref="V8:Y8"/>
    <mergeCell ref="AA8:AE8"/>
    <mergeCell ref="AF8:AQ8"/>
    <mergeCell ref="A8:M8"/>
    <mergeCell ref="C20:AQ24"/>
    <mergeCell ref="A10:AQ10"/>
    <mergeCell ref="B11:F11"/>
    <mergeCell ref="AC11:AI11"/>
    <mergeCell ref="AJ11:AQ11"/>
    <mergeCell ref="AJ12:AQ12"/>
    <mergeCell ref="AJ13:AQ13"/>
    <mergeCell ref="AJ14:AQ14"/>
    <mergeCell ref="C26:AQ30"/>
    <mergeCell ref="B12:F12"/>
    <mergeCell ref="G12:M12"/>
    <mergeCell ref="C44:AQ48"/>
    <mergeCell ref="C31:AQ31"/>
    <mergeCell ref="C37:AQ37"/>
    <mergeCell ref="C43:AQ43"/>
    <mergeCell ref="A79:B84"/>
    <mergeCell ref="A55:B60"/>
    <mergeCell ref="A61:B66"/>
    <mergeCell ref="C86:AQ90"/>
    <mergeCell ref="C85:AQ85"/>
    <mergeCell ref="C61:AQ61"/>
    <mergeCell ref="C67:AQ67"/>
    <mergeCell ref="C62:AQ66"/>
    <mergeCell ref="C68:AQ72"/>
    <mergeCell ref="A31:B36"/>
    <mergeCell ref="A37:B42"/>
    <mergeCell ref="A43:B48"/>
    <mergeCell ref="C32:AQ36"/>
    <mergeCell ref="C38:AQ42"/>
    <mergeCell ref="A91:B96"/>
    <mergeCell ref="C91:AQ91"/>
    <mergeCell ref="C92:AQ96"/>
    <mergeCell ref="A85:B90"/>
    <mergeCell ref="A67:B72"/>
    <mergeCell ref="A73:B78"/>
    <mergeCell ref="C73:AQ73"/>
    <mergeCell ref="C79:AQ79"/>
    <mergeCell ref="A49:B54"/>
    <mergeCell ref="C49:AQ49"/>
    <mergeCell ref="C55:AQ55"/>
    <mergeCell ref="C74:AQ78"/>
    <mergeCell ref="C80:AQ84"/>
    <mergeCell ref="C50:AQ54"/>
    <mergeCell ref="C56:AQ60"/>
    <mergeCell ref="N12:U12"/>
    <mergeCell ref="B13:F13"/>
    <mergeCell ref="G13:M13"/>
    <mergeCell ref="N13:U13"/>
    <mergeCell ref="G11:M11"/>
    <mergeCell ref="N11:U11"/>
    <mergeCell ref="X11:AB11"/>
    <mergeCell ref="B16:F16"/>
    <mergeCell ref="G16:M16"/>
    <mergeCell ref="N16:U16"/>
    <mergeCell ref="B17:F17"/>
    <mergeCell ref="G17:M17"/>
    <mergeCell ref="N17:U17"/>
    <mergeCell ref="B14:F14"/>
    <mergeCell ref="G14:M14"/>
    <mergeCell ref="N14:U14"/>
    <mergeCell ref="B15:F15"/>
    <mergeCell ref="G15:M15"/>
    <mergeCell ref="N15:U15"/>
    <mergeCell ref="AJ15:AQ15"/>
    <mergeCell ref="X16:AB16"/>
    <mergeCell ref="AC16:AI16"/>
    <mergeCell ref="AJ16:AQ16"/>
    <mergeCell ref="X17:AB17"/>
    <mergeCell ref="AC17:AI17"/>
    <mergeCell ref="AJ17:AQ17"/>
    <mergeCell ref="X12:AB12"/>
    <mergeCell ref="AC12:AI12"/>
    <mergeCell ref="X13:AB13"/>
    <mergeCell ref="AC13:AI13"/>
    <mergeCell ref="X14:AB14"/>
    <mergeCell ref="AC14:AI14"/>
    <mergeCell ref="X15:AB15"/>
    <mergeCell ref="AC15:AI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'Pick List '!$A$4:$A$15</xm:f>
          </x14:formula1>
          <xm:sqref>N8:U8</xm:sqref>
        </x14:dataValidation>
        <x14:dataValidation type="list" allowBlank="1" showInputMessage="1" showErrorMessage="1" xr:uid="{00000000-0002-0000-0100-000001000000}">
          <x14:formula1>
            <xm:f>'Pick List '!$C$6:$C$12</xm:f>
          </x14:formula1>
          <xm:sqref>V8:Y9 AN9:AQ9</xm:sqref>
        </x14:dataValidation>
        <x14:dataValidation type="list" allowBlank="1" showInputMessage="1" showErrorMessage="1" xr:uid="{00000000-0002-0000-0100-000002000000}">
          <x14:formula1>
            <xm:f>'Pick List '!$C$4:$C$15</xm:f>
          </x14:formula1>
          <xm:sqref>A25:B30</xm:sqref>
        </x14:dataValidation>
        <x14:dataValidation type="list" allowBlank="1" showInputMessage="1" showErrorMessage="1" xr:uid="{CBF46DDF-A235-4D54-92F1-00C4E9AF4398}">
          <x14:formula1>
            <xm:f>'Pick List '!$AA$4:$AA$15</xm:f>
          </x14:formula1>
          <xm:sqref>N9:U9 AF9:AM9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I1012"/>
  <sheetViews>
    <sheetView workbookViewId="0">
      <pane ySplit="1" topLeftCell="A2" activePane="bottomLeft" state="frozen"/>
      <selection activeCell="AM1" sqref="AM1"/>
      <selection pane="bottomLeft" activeCell="BU15" sqref="BU15:CA15"/>
    </sheetView>
  </sheetViews>
  <sheetFormatPr defaultRowHeight="15" x14ac:dyDescent="0.25"/>
  <cols>
    <col min="1" max="1" width="4.7109375" customWidth="1"/>
    <col min="2" max="2" width="5.85546875" customWidth="1"/>
    <col min="3" max="3" width="5.5703125" customWidth="1"/>
    <col min="4" max="9" width="4.7109375" customWidth="1"/>
    <col min="10" max="10" width="6.7109375" customWidth="1"/>
    <col min="11" max="11" width="5.85546875" customWidth="1"/>
    <col min="12" max="12" width="6" customWidth="1"/>
    <col min="13" max="70" width="4.7109375" customWidth="1"/>
    <col min="71" max="72" width="5.28515625" customWidth="1"/>
    <col min="73" max="86" width="4.7109375" customWidth="1"/>
    <col min="87" max="87" width="9.85546875" customWidth="1"/>
    <col min="88" max="92" width="4.7109375" customWidth="1"/>
  </cols>
  <sheetData>
    <row r="1" spans="1:87" s="72" customFormat="1" ht="18.75" x14ac:dyDescent="0.25">
      <c r="A1" s="302" t="str">
        <f>'BASE GRANTEE INFO &amp; UPDATES'!A1</f>
        <v>WV Bureau for Behavioral Health Services - Substance Use Disorders - Pregnant  and Postpartum Women  v 20200301F</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row>
    <row r="2" spans="1:87" s="72" customFormat="1" ht="16.5" customHeight="1" x14ac:dyDescent="0.25">
      <c r="A2" s="303" t="str">
        <f>'BASE GRANTEE INFO &amp; UPDATES'!A2</f>
        <v xml:space="preserve">Program reports need to be submitted electronically, via e-mail to BBHReporting@wv.gov  within 25 calendar days of the end of each month </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row>
    <row r="3" spans="1:87" ht="15.75" customHeight="1" x14ac:dyDescent="0.25">
      <c r="A3" s="355" t="s">
        <v>483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x14ac:dyDescent="0.25">
      <c r="A4" s="287" t="s">
        <v>0</v>
      </c>
      <c r="B4" s="288"/>
      <c r="C4" s="288"/>
      <c r="D4" s="288"/>
      <c r="E4" s="288"/>
      <c r="F4" s="288"/>
      <c r="G4" s="288"/>
      <c r="H4" s="288"/>
      <c r="I4" s="288"/>
      <c r="J4" s="288"/>
      <c r="K4" s="288"/>
      <c r="L4" s="288"/>
      <c r="M4" s="289"/>
      <c r="N4" s="352" t="str">
        <f>'BASE GRANTEE INFO &amp; UPDATES'!N4</f>
        <v>PPW "Residential Services"/ Recovery Residence</v>
      </c>
      <c r="O4" s="352"/>
      <c r="P4" s="352"/>
      <c r="Q4" s="352"/>
      <c r="R4" s="352"/>
      <c r="S4" s="352"/>
      <c r="T4" s="352"/>
      <c r="U4" s="352"/>
      <c r="V4" s="352"/>
      <c r="W4" s="352"/>
      <c r="X4" s="352"/>
      <c r="Y4" s="352"/>
      <c r="Z4" s="1"/>
      <c r="AA4" s="297" t="s">
        <v>1</v>
      </c>
      <c r="AB4" s="297"/>
      <c r="AC4" s="297"/>
      <c r="AD4" s="297"/>
      <c r="AE4" s="297"/>
      <c r="AF4" s="352">
        <f>'BASE GRANTEE INFO &amp; UPDATES'!AF4</f>
        <v>0</v>
      </c>
      <c r="AG4" s="352"/>
      <c r="AH4" s="352"/>
      <c r="AI4" s="352"/>
      <c r="AJ4" s="352"/>
      <c r="AK4" s="352"/>
      <c r="AL4" s="352"/>
      <c r="AM4" s="352"/>
      <c r="AN4" s="352"/>
      <c r="AO4" s="352"/>
      <c r="AP4" s="352"/>
      <c r="AQ4" s="352"/>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x14ac:dyDescent="0.25">
      <c r="A5" s="287" t="s">
        <v>2</v>
      </c>
      <c r="B5" s="288"/>
      <c r="C5" s="288"/>
      <c r="D5" s="288"/>
      <c r="E5" s="288"/>
      <c r="F5" s="288"/>
      <c r="G5" s="288"/>
      <c r="H5" s="288"/>
      <c r="I5" s="288"/>
      <c r="J5" s="288"/>
      <c r="K5" s="288"/>
      <c r="L5" s="288"/>
      <c r="M5" s="289"/>
      <c r="N5" s="352">
        <f>'BASE GRANTEE INFO &amp; UPDATES'!N5</f>
        <v>0</v>
      </c>
      <c r="O5" s="352"/>
      <c r="P5" s="352"/>
      <c r="Q5" s="352"/>
      <c r="R5" s="352"/>
      <c r="S5" s="352"/>
      <c r="T5" s="352"/>
      <c r="U5" s="352"/>
      <c r="V5" s="352"/>
      <c r="W5" s="352"/>
      <c r="X5" s="352"/>
      <c r="Y5" s="352"/>
      <c r="Z5" s="2"/>
      <c r="AA5" s="299" t="s">
        <v>3</v>
      </c>
      <c r="AB5" s="299"/>
      <c r="AC5" s="299"/>
      <c r="AD5" s="299"/>
      <c r="AE5" s="299"/>
      <c r="AF5" s="352">
        <f>'BASE GRANTEE INFO &amp; UPDATES'!AF5</f>
        <v>0</v>
      </c>
      <c r="AG5" s="352"/>
      <c r="AH5" s="352"/>
      <c r="AI5" s="352"/>
      <c r="AJ5" s="352"/>
      <c r="AK5" s="352"/>
      <c r="AL5" s="352"/>
      <c r="AM5" s="352"/>
      <c r="AN5" s="352"/>
      <c r="AO5" s="352"/>
      <c r="AP5" s="352"/>
      <c r="AQ5" s="352"/>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row>
    <row r="6" spans="1:87" ht="15" customHeight="1" x14ac:dyDescent="0.25">
      <c r="A6" s="290" t="s">
        <v>4</v>
      </c>
      <c r="B6" s="291"/>
      <c r="C6" s="291"/>
      <c r="D6" s="291"/>
      <c r="E6" s="291"/>
      <c r="F6" s="291"/>
      <c r="G6" s="291"/>
      <c r="H6" s="291"/>
      <c r="I6" s="291"/>
      <c r="J6" s="291"/>
      <c r="K6" s="291"/>
      <c r="L6" s="291"/>
      <c r="M6" s="292"/>
      <c r="N6" s="358">
        <f>'BASE GRANTEE INFO &amp; UPDATES'!N6</f>
        <v>0</v>
      </c>
      <c r="O6" s="358"/>
      <c r="P6" s="358"/>
      <c r="Q6" s="358"/>
      <c r="R6" s="358"/>
      <c r="S6" s="358"/>
      <c r="T6" s="358"/>
      <c r="U6" s="358"/>
      <c r="V6" s="358"/>
      <c r="W6" s="358"/>
      <c r="X6" s="358"/>
      <c r="Y6" s="358"/>
      <c r="Z6" s="2"/>
      <c r="AA6" s="277" t="s">
        <v>308</v>
      </c>
      <c r="AB6" s="277"/>
      <c r="AC6" s="277"/>
      <c r="AD6" s="277"/>
      <c r="AE6" s="277"/>
      <c r="AF6" s="352">
        <f>'BASE GRANTEE INFO &amp; UPDATES'!AF6</f>
        <v>0</v>
      </c>
      <c r="AG6" s="352"/>
      <c r="AH6" s="352"/>
      <c r="AI6" s="352"/>
      <c r="AJ6" s="352"/>
      <c r="AK6" s="352"/>
      <c r="AL6" s="352"/>
      <c r="AM6" s="352"/>
      <c r="AN6" s="352"/>
      <c r="AO6" s="352"/>
      <c r="AP6" s="352"/>
      <c r="AQ6" s="352"/>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x14ac:dyDescent="0.25">
      <c r="A7" s="293"/>
      <c r="B7" s="294"/>
      <c r="C7" s="294"/>
      <c r="D7" s="294"/>
      <c r="E7" s="294"/>
      <c r="F7" s="294"/>
      <c r="G7" s="294"/>
      <c r="H7" s="294"/>
      <c r="I7" s="294"/>
      <c r="J7" s="294"/>
      <c r="K7" s="294"/>
      <c r="L7" s="294"/>
      <c r="M7" s="295"/>
      <c r="N7" s="358"/>
      <c r="O7" s="358"/>
      <c r="P7" s="358"/>
      <c r="Q7" s="358"/>
      <c r="R7" s="358"/>
      <c r="S7" s="358"/>
      <c r="T7" s="358"/>
      <c r="U7" s="358"/>
      <c r="V7" s="358"/>
      <c r="W7" s="358"/>
      <c r="X7" s="358"/>
      <c r="Y7" s="358"/>
      <c r="Z7" s="2"/>
      <c r="AA7" s="277" t="s">
        <v>5</v>
      </c>
      <c r="AB7" s="277"/>
      <c r="AC7" s="277"/>
      <c r="AD7" s="277"/>
      <c r="AE7" s="277"/>
      <c r="AF7" s="352">
        <f>'BASE GRANTEE INFO &amp; UPDATES'!AF7</f>
        <v>0</v>
      </c>
      <c r="AG7" s="352"/>
      <c r="AH7" s="352"/>
      <c r="AI7" s="352"/>
      <c r="AJ7" s="352"/>
      <c r="AK7" s="352"/>
      <c r="AL7" s="352"/>
      <c r="AM7" s="352"/>
      <c r="AN7" s="352"/>
      <c r="AO7" s="352"/>
      <c r="AP7" s="352"/>
      <c r="AQ7" s="352"/>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row>
    <row r="8" spans="1:87" ht="17.45" customHeight="1" x14ac:dyDescent="0.25">
      <c r="A8" s="359" t="s">
        <v>631</v>
      </c>
      <c r="B8" s="360"/>
      <c r="C8" s="360"/>
      <c r="D8" s="360"/>
      <c r="E8" s="360"/>
      <c r="F8" s="360"/>
      <c r="G8" s="360"/>
      <c r="H8" s="360"/>
      <c r="I8" s="360"/>
      <c r="J8" s="360"/>
      <c r="K8" s="360"/>
      <c r="L8" s="360"/>
      <c r="M8" s="361"/>
      <c r="N8" s="279"/>
      <c r="O8" s="279"/>
      <c r="P8" s="279"/>
      <c r="Q8" s="279"/>
      <c r="R8" s="279"/>
      <c r="S8" s="279"/>
      <c r="T8" s="279"/>
      <c r="U8" s="279"/>
      <c r="V8" s="349">
        <v>2025</v>
      </c>
      <c r="W8" s="349"/>
      <c r="X8" s="349"/>
      <c r="Y8" s="349"/>
      <c r="Z8" s="80"/>
      <c r="AA8" s="350" t="s">
        <v>7</v>
      </c>
      <c r="AB8" s="350"/>
      <c r="AC8" s="350"/>
      <c r="AD8" s="350"/>
      <c r="AE8" s="350"/>
      <c r="AF8" s="351"/>
      <c r="AG8" s="352"/>
      <c r="AH8" s="352"/>
      <c r="AI8" s="352"/>
      <c r="AJ8" s="352"/>
      <c r="AK8" s="352"/>
      <c r="AL8" s="352"/>
      <c r="AM8" s="352"/>
      <c r="AN8" s="352"/>
      <c r="AO8" s="352"/>
      <c r="AP8" s="352"/>
      <c r="AQ8" s="352"/>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row>
    <row r="9" spans="1:87" ht="17.45" customHeight="1" x14ac:dyDescent="0.25">
      <c r="A9" s="85" t="s">
        <v>660</v>
      </c>
      <c r="B9" s="81"/>
      <c r="C9" s="81"/>
      <c r="D9" s="81"/>
      <c r="E9" s="81"/>
      <c r="F9" s="81"/>
      <c r="G9" s="81"/>
      <c r="H9" s="81"/>
      <c r="I9" s="81"/>
      <c r="J9" s="81"/>
      <c r="K9" s="81"/>
      <c r="L9" s="81"/>
      <c r="M9" s="82"/>
      <c r="N9" s="279"/>
      <c r="O9" s="279"/>
      <c r="P9" s="279"/>
      <c r="Q9" s="279"/>
      <c r="R9" s="279"/>
      <c r="S9" s="279"/>
      <c r="T9" s="279"/>
      <c r="U9" s="279"/>
      <c r="V9" s="366">
        <v>2025</v>
      </c>
      <c r="W9" s="366"/>
      <c r="X9" s="366"/>
      <c r="Y9" s="366"/>
      <c r="Z9" s="86"/>
      <c r="AA9" s="93" t="s">
        <v>661</v>
      </c>
      <c r="AB9" s="83"/>
      <c r="AC9" s="83"/>
      <c r="AD9" s="83"/>
      <c r="AE9" s="84"/>
      <c r="AF9" s="279"/>
      <c r="AG9" s="279"/>
      <c r="AH9" s="279"/>
      <c r="AI9" s="279"/>
      <c r="AJ9" s="279"/>
      <c r="AK9" s="279"/>
      <c r="AL9" s="279"/>
      <c r="AM9" s="279"/>
      <c r="AN9" s="366">
        <v>2025</v>
      </c>
      <c r="AO9" s="366"/>
      <c r="AP9" s="366"/>
      <c r="AQ9" s="366"/>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row>
    <row r="10" spans="1:87" ht="45" customHeight="1" x14ac:dyDescent="0.25">
      <c r="A10" s="357" t="s">
        <v>484</v>
      </c>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28"/>
      <c r="AS10" s="28"/>
      <c r="AT10" s="28"/>
      <c r="AU10" s="28"/>
      <c r="AV10" s="28"/>
      <c r="AW10" s="28"/>
      <c r="AX10" s="28"/>
      <c r="AY10" s="28"/>
      <c r="AZ10" s="33"/>
      <c r="BA10" s="32"/>
      <c r="BB10" s="32"/>
      <c r="BC10" s="32"/>
      <c r="BD10" s="32"/>
      <c r="BE10" s="32"/>
      <c r="BF10" s="32"/>
      <c r="BG10" s="32"/>
      <c r="BH10" s="32"/>
      <c r="BI10" s="32"/>
      <c r="BJ10" s="32"/>
      <c r="BK10" s="32"/>
      <c r="BL10" s="32"/>
      <c r="BM10" s="32"/>
      <c r="BN10" s="32"/>
      <c r="BO10" s="32"/>
      <c r="BP10" s="32"/>
      <c r="BQ10" s="32"/>
      <c r="BR10" s="28"/>
      <c r="BS10" s="28"/>
      <c r="BT10" s="28"/>
      <c r="BU10" s="28"/>
      <c r="BV10" s="28"/>
      <c r="BW10" s="28"/>
      <c r="BX10" s="28"/>
      <c r="BY10" s="28"/>
      <c r="BZ10" s="28"/>
      <c r="CA10" s="28"/>
      <c r="CB10" s="28"/>
      <c r="CC10" s="28"/>
      <c r="CD10" s="28"/>
      <c r="CE10" s="28"/>
      <c r="CF10" s="28"/>
      <c r="CG10" s="28"/>
      <c r="CH10" s="28"/>
      <c r="CI10" s="28"/>
    </row>
    <row r="11" spans="1:87" ht="45" customHeight="1" x14ac:dyDescent="0.25">
      <c r="A11" s="66"/>
      <c r="B11" s="66"/>
      <c r="C11" s="66"/>
      <c r="D11" s="66"/>
      <c r="E11" s="66"/>
      <c r="F11" s="66"/>
      <c r="G11" s="66"/>
      <c r="H11" s="66"/>
      <c r="I11" s="28"/>
      <c r="J11" s="28"/>
      <c r="K11" s="28"/>
      <c r="L11" s="28"/>
      <c r="M11" s="28"/>
      <c r="N11" s="28"/>
      <c r="O11" s="28"/>
      <c r="P11" s="28"/>
      <c r="Q11" s="28"/>
      <c r="R11" s="28"/>
      <c r="S11" s="340" t="s">
        <v>645</v>
      </c>
      <c r="T11" s="341"/>
      <c r="U11" s="341"/>
      <c r="V11" s="341"/>
      <c r="W11" s="338" t="s">
        <v>646</v>
      </c>
      <c r="X11" s="339"/>
      <c r="Y11" s="339"/>
      <c r="Z11" s="339"/>
      <c r="AA11" s="340" t="s">
        <v>647</v>
      </c>
      <c r="AB11" s="341"/>
      <c r="AC11" s="341"/>
      <c r="AD11" s="341"/>
      <c r="AE11" s="338" t="s">
        <v>637</v>
      </c>
      <c r="AF11" s="339"/>
      <c r="AG11" s="339"/>
      <c r="AH11" s="339"/>
      <c r="AI11" s="340" t="s">
        <v>636</v>
      </c>
      <c r="AJ11" s="341"/>
      <c r="AK11" s="341"/>
      <c r="AL11" s="341"/>
      <c r="AM11" s="338" t="s">
        <v>638</v>
      </c>
      <c r="AN11" s="339"/>
      <c r="AO11" s="339"/>
      <c r="AP11" s="339"/>
      <c r="AQ11" s="340" t="s">
        <v>639</v>
      </c>
      <c r="AR11" s="341"/>
      <c r="AS11" s="341"/>
      <c r="AT11" s="341"/>
      <c r="AU11" s="338" t="s">
        <v>664</v>
      </c>
      <c r="AV11" s="339"/>
      <c r="AW11" s="339"/>
      <c r="AX11" s="339"/>
      <c r="AY11" s="340" t="s">
        <v>641</v>
      </c>
      <c r="AZ11" s="341"/>
      <c r="BA11" s="341"/>
      <c r="BB11" s="341"/>
      <c r="BC11" s="338" t="s">
        <v>642</v>
      </c>
      <c r="BD11" s="339"/>
      <c r="BE11" s="339"/>
      <c r="BF11" s="339"/>
      <c r="BG11" s="340" t="s">
        <v>643</v>
      </c>
      <c r="BH11" s="341"/>
      <c r="BI11" s="341"/>
      <c r="BJ11" s="341"/>
      <c r="BK11" s="338" t="s">
        <v>644</v>
      </c>
      <c r="BL11" s="339"/>
      <c r="BM11" s="339"/>
      <c r="BN11" s="339"/>
      <c r="BO11" s="32"/>
      <c r="BP11" s="32"/>
      <c r="BQ11" s="32"/>
      <c r="BR11" s="28"/>
      <c r="BS11" s="28"/>
      <c r="BT11" s="28"/>
      <c r="BU11" s="28"/>
      <c r="BV11" s="28"/>
      <c r="BW11" s="28"/>
      <c r="BX11" s="28"/>
      <c r="BY11" s="28"/>
      <c r="BZ11" s="28"/>
      <c r="CA11" s="28"/>
      <c r="CB11" s="28"/>
      <c r="CC11" s="28"/>
      <c r="CD11" s="28"/>
      <c r="CE11" s="28"/>
      <c r="CF11" s="28"/>
      <c r="CG11" s="28"/>
      <c r="CH11" s="28"/>
      <c r="CI11" s="28"/>
    </row>
    <row r="12" spans="1:87" ht="60" customHeight="1" x14ac:dyDescent="0.25">
      <c r="A12" s="67" t="s">
        <v>309</v>
      </c>
      <c r="B12" s="362" t="s">
        <v>418</v>
      </c>
      <c r="C12" s="362"/>
      <c r="D12" s="353" t="s">
        <v>419</v>
      </c>
      <c r="E12" s="353"/>
      <c r="F12" s="353"/>
      <c r="G12" s="354" t="s">
        <v>420</v>
      </c>
      <c r="H12" s="354"/>
      <c r="I12" s="63" t="s">
        <v>423</v>
      </c>
      <c r="J12" s="64" t="s">
        <v>424</v>
      </c>
      <c r="K12" s="363" t="s">
        <v>425</v>
      </c>
      <c r="L12" s="363"/>
      <c r="M12" s="364" t="s">
        <v>426</v>
      </c>
      <c r="N12" s="364"/>
      <c r="O12" s="363" t="s">
        <v>427</v>
      </c>
      <c r="P12" s="363"/>
      <c r="Q12" s="364" t="s">
        <v>428</v>
      </c>
      <c r="R12" s="364"/>
      <c r="S12" s="347" t="s">
        <v>429</v>
      </c>
      <c r="T12" s="348"/>
      <c r="U12" s="347" t="s">
        <v>430</v>
      </c>
      <c r="V12" s="348"/>
      <c r="W12" s="342" t="s">
        <v>429</v>
      </c>
      <c r="X12" s="343"/>
      <c r="Y12" s="342" t="s">
        <v>430</v>
      </c>
      <c r="Z12" s="343"/>
      <c r="AA12" s="347" t="s">
        <v>429</v>
      </c>
      <c r="AB12" s="348"/>
      <c r="AC12" s="347" t="s">
        <v>430</v>
      </c>
      <c r="AD12" s="348"/>
      <c r="AE12" s="342" t="s">
        <v>429</v>
      </c>
      <c r="AF12" s="343"/>
      <c r="AG12" s="342" t="s">
        <v>430</v>
      </c>
      <c r="AH12" s="343"/>
      <c r="AI12" s="347" t="s">
        <v>429</v>
      </c>
      <c r="AJ12" s="348"/>
      <c r="AK12" s="347" t="s">
        <v>430</v>
      </c>
      <c r="AL12" s="348"/>
      <c r="AM12" s="342" t="s">
        <v>429</v>
      </c>
      <c r="AN12" s="343"/>
      <c r="AO12" s="342" t="s">
        <v>430</v>
      </c>
      <c r="AP12" s="343"/>
      <c r="AQ12" s="347" t="s">
        <v>429</v>
      </c>
      <c r="AR12" s="348"/>
      <c r="AS12" s="347" t="s">
        <v>430</v>
      </c>
      <c r="AT12" s="348"/>
      <c r="AU12" s="342" t="s">
        <v>429</v>
      </c>
      <c r="AV12" s="343"/>
      <c r="AW12" s="342" t="s">
        <v>430</v>
      </c>
      <c r="AX12" s="343"/>
      <c r="AY12" s="347" t="s">
        <v>429</v>
      </c>
      <c r="AZ12" s="348"/>
      <c r="BA12" s="347" t="s">
        <v>430</v>
      </c>
      <c r="BB12" s="348"/>
      <c r="BC12" s="342" t="s">
        <v>429</v>
      </c>
      <c r="BD12" s="343"/>
      <c r="BE12" s="342" t="s">
        <v>430</v>
      </c>
      <c r="BF12" s="343"/>
      <c r="BG12" s="347" t="s">
        <v>429</v>
      </c>
      <c r="BH12" s="348"/>
      <c r="BI12" s="347" t="s">
        <v>430</v>
      </c>
      <c r="BJ12" s="348"/>
      <c r="BK12" s="342" t="s">
        <v>429</v>
      </c>
      <c r="BL12" s="343"/>
      <c r="BM12" s="342" t="s">
        <v>430</v>
      </c>
      <c r="BN12" s="343"/>
      <c r="BO12" s="344" t="s">
        <v>431</v>
      </c>
      <c r="BP12" s="344"/>
      <c r="BQ12" s="344"/>
      <c r="BR12" s="65" t="s">
        <v>421</v>
      </c>
      <c r="BS12" s="345" t="s">
        <v>422</v>
      </c>
      <c r="BT12" s="345"/>
      <c r="BU12" s="346" t="s">
        <v>560</v>
      </c>
      <c r="BV12" s="346"/>
      <c r="BW12" s="346"/>
      <c r="BX12" s="346"/>
      <c r="BY12" s="346"/>
      <c r="BZ12" s="346"/>
      <c r="CA12" s="346"/>
      <c r="CB12" s="335" t="s">
        <v>340</v>
      </c>
      <c r="CC12" s="336"/>
      <c r="CD12" s="336"/>
      <c r="CE12" s="336"/>
      <c r="CF12" s="336"/>
      <c r="CG12" s="336"/>
      <c r="CH12" s="337"/>
      <c r="CI12" s="62" t="s">
        <v>452</v>
      </c>
    </row>
    <row r="13" spans="1:87" ht="35.1" customHeight="1" x14ac:dyDescent="0.25">
      <c r="A13" s="31">
        <v>1</v>
      </c>
      <c r="B13" s="308"/>
      <c r="C13" s="308"/>
      <c r="D13" s="309"/>
      <c r="E13" s="309"/>
      <c r="F13" s="309"/>
      <c r="G13" s="310"/>
      <c r="H13" s="311"/>
      <c r="I13" s="40"/>
      <c r="J13" s="59"/>
      <c r="K13" s="312"/>
      <c r="L13" s="312"/>
      <c r="M13" s="313"/>
      <c r="N13" s="313"/>
      <c r="O13" s="314"/>
      <c r="P13" s="314"/>
      <c r="Q13" s="315"/>
      <c r="R13" s="315"/>
      <c r="S13" s="306"/>
      <c r="T13" s="307"/>
      <c r="U13" s="306"/>
      <c r="V13" s="307"/>
      <c r="W13" s="304"/>
      <c r="X13" s="305"/>
      <c r="Y13" s="304"/>
      <c r="Z13" s="305"/>
      <c r="AA13" s="306"/>
      <c r="AB13" s="307"/>
      <c r="AC13" s="306"/>
      <c r="AD13" s="307"/>
      <c r="AE13" s="304"/>
      <c r="AF13" s="305"/>
      <c r="AG13" s="304"/>
      <c r="AH13" s="305"/>
      <c r="AI13" s="306"/>
      <c r="AJ13" s="307"/>
      <c r="AK13" s="306"/>
      <c r="AL13" s="307"/>
      <c r="AM13" s="304"/>
      <c r="AN13" s="305"/>
      <c r="AO13" s="304"/>
      <c r="AP13" s="305"/>
      <c r="AQ13" s="306"/>
      <c r="AR13" s="307"/>
      <c r="AS13" s="306"/>
      <c r="AT13" s="307"/>
      <c r="AU13" s="304"/>
      <c r="AV13" s="305"/>
      <c r="AW13" s="304"/>
      <c r="AX13" s="305"/>
      <c r="AY13" s="306"/>
      <c r="AZ13" s="307"/>
      <c r="BA13" s="306"/>
      <c r="BB13" s="307"/>
      <c r="BC13" s="304"/>
      <c r="BD13" s="305"/>
      <c r="BE13" s="304"/>
      <c r="BF13" s="305"/>
      <c r="BG13" s="306"/>
      <c r="BH13" s="307"/>
      <c r="BI13" s="306"/>
      <c r="BJ13" s="307"/>
      <c r="BK13" s="304"/>
      <c r="BL13" s="305"/>
      <c r="BM13" s="304"/>
      <c r="BN13" s="305"/>
      <c r="BO13" s="332"/>
      <c r="BP13" s="333"/>
      <c r="BQ13" s="334"/>
      <c r="BR13" s="55" t="s">
        <v>86</v>
      </c>
      <c r="BS13" s="317"/>
      <c r="BT13" s="318"/>
      <c r="BU13" s="319"/>
      <c r="BV13" s="319"/>
      <c r="BW13" s="319"/>
      <c r="BX13" s="319"/>
      <c r="BY13" s="319"/>
      <c r="BZ13" s="319"/>
      <c r="CA13" s="319"/>
      <c r="CB13" s="320"/>
      <c r="CC13" s="321"/>
      <c r="CD13" s="321"/>
      <c r="CE13" s="321"/>
      <c r="CF13" s="321"/>
      <c r="CG13" s="321"/>
      <c r="CH13" s="322"/>
      <c r="CI13" s="52">
        <f>BS13-G13</f>
        <v>0</v>
      </c>
    </row>
    <row r="14" spans="1:87" ht="35.1" customHeight="1" x14ac:dyDescent="0.25">
      <c r="A14" s="31">
        <v>2</v>
      </c>
      <c r="B14" s="323"/>
      <c r="C14" s="323"/>
      <c r="D14" s="308"/>
      <c r="E14" s="308"/>
      <c r="F14" s="308"/>
      <c r="G14" s="324"/>
      <c r="H14" s="325"/>
      <c r="I14" s="40"/>
      <c r="J14" s="60"/>
      <c r="K14" s="312"/>
      <c r="L14" s="312"/>
      <c r="M14" s="326"/>
      <c r="N14" s="326"/>
      <c r="O14" s="314"/>
      <c r="P14" s="314"/>
      <c r="Q14" s="327"/>
      <c r="R14" s="327"/>
      <c r="S14" s="306"/>
      <c r="T14" s="307"/>
      <c r="U14" s="306"/>
      <c r="V14" s="307"/>
      <c r="W14" s="328"/>
      <c r="X14" s="329"/>
      <c r="Y14" s="328"/>
      <c r="Z14" s="329"/>
      <c r="AA14" s="306"/>
      <c r="AB14" s="307"/>
      <c r="AC14" s="306"/>
      <c r="AD14" s="307"/>
      <c r="AE14" s="328"/>
      <c r="AF14" s="329"/>
      <c r="AG14" s="328"/>
      <c r="AH14" s="329"/>
      <c r="AI14" s="306"/>
      <c r="AJ14" s="307"/>
      <c r="AK14" s="306"/>
      <c r="AL14" s="307"/>
      <c r="AM14" s="328"/>
      <c r="AN14" s="329"/>
      <c r="AO14" s="328"/>
      <c r="AP14" s="329"/>
      <c r="AQ14" s="306"/>
      <c r="AR14" s="307"/>
      <c r="AS14" s="306"/>
      <c r="AT14" s="307"/>
      <c r="AU14" s="328"/>
      <c r="AV14" s="329"/>
      <c r="AW14" s="328"/>
      <c r="AX14" s="329"/>
      <c r="AY14" s="306"/>
      <c r="AZ14" s="307"/>
      <c r="BA14" s="306"/>
      <c r="BB14" s="307"/>
      <c r="BC14" s="328"/>
      <c r="BD14" s="329"/>
      <c r="BE14" s="328"/>
      <c r="BF14" s="329"/>
      <c r="BG14" s="306"/>
      <c r="BH14" s="307"/>
      <c r="BI14" s="306"/>
      <c r="BJ14" s="307"/>
      <c r="BK14" s="328"/>
      <c r="BL14" s="329"/>
      <c r="BM14" s="328"/>
      <c r="BN14" s="329"/>
      <c r="BO14" s="316"/>
      <c r="BP14" s="316"/>
      <c r="BQ14" s="316"/>
      <c r="BR14" s="55" t="s">
        <v>85</v>
      </c>
      <c r="BS14" s="330"/>
      <c r="BT14" s="331"/>
      <c r="BU14" s="319"/>
      <c r="BV14" s="319"/>
      <c r="BW14" s="319"/>
      <c r="BX14" s="319"/>
      <c r="BY14" s="319"/>
      <c r="BZ14" s="319"/>
      <c r="CA14" s="319"/>
      <c r="CB14" s="320"/>
      <c r="CC14" s="321"/>
      <c r="CD14" s="321"/>
      <c r="CE14" s="321"/>
      <c r="CF14" s="321"/>
      <c r="CG14" s="321"/>
      <c r="CH14" s="322"/>
      <c r="CI14" s="52"/>
    </row>
    <row r="15" spans="1:87" ht="35.1" customHeight="1" x14ac:dyDescent="0.25">
      <c r="A15" s="31">
        <v>3</v>
      </c>
      <c r="B15" s="308"/>
      <c r="C15" s="308"/>
      <c r="D15" s="309"/>
      <c r="E15" s="309"/>
      <c r="F15" s="309"/>
      <c r="G15" s="310"/>
      <c r="H15" s="311"/>
      <c r="I15" s="40"/>
      <c r="J15" s="59"/>
      <c r="K15" s="312"/>
      <c r="L15" s="312"/>
      <c r="M15" s="313"/>
      <c r="N15" s="313"/>
      <c r="O15" s="314"/>
      <c r="P15" s="314"/>
      <c r="Q15" s="315"/>
      <c r="R15" s="315"/>
      <c r="S15" s="306"/>
      <c r="T15" s="307"/>
      <c r="U15" s="306"/>
      <c r="V15" s="307"/>
      <c r="W15" s="304"/>
      <c r="X15" s="305"/>
      <c r="Y15" s="304"/>
      <c r="Z15" s="305"/>
      <c r="AA15" s="306"/>
      <c r="AB15" s="307"/>
      <c r="AC15" s="306"/>
      <c r="AD15" s="307"/>
      <c r="AE15" s="304"/>
      <c r="AF15" s="305"/>
      <c r="AG15" s="304"/>
      <c r="AH15" s="305"/>
      <c r="AI15" s="306"/>
      <c r="AJ15" s="307"/>
      <c r="AK15" s="306"/>
      <c r="AL15" s="307"/>
      <c r="AM15" s="304"/>
      <c r="AN15" s="305"/>
      <c r="AO15" s="304"/>
      <c r="AP15" s="305"/>
      <c r="AQ15" s="306"/>
      <c r="AR15" s="307"/>
      <c r="AS15" s="306"/>
      <c r="AT15" s="307"/>
      <c r="AU15" s="304"/>
      <c r="AV15" s="305"/>
      <c r="AW15" s="304"/>
      <c r="AX15" s="305"/>
      <c r="AY15" s="306"/>
      <c r="AZ15" s="307"/>
      <c r="BA15" s="306"/>
      <c r="BB15" s="307"/>
      <c r="BC15" s="304"/>
      <c r="BD15" s="305"/>
      <c r="BE15" s="304"/>
      <c r="BF15" s="305"/>
      <c r="BG15" s="306"/>
      <c r="BH15" s="307"/>
      <c r="BI15" s="306"/>
      <c r="BJ15" s="307"/>
      <c r="BK15" s="304"/>
      <c r="BL15" s="305"/>
      <c r="BM15" s="304"/>
      <c r="BN15" s="305"/>
      <c r="BO15" s="316"/>
      <c r="BP15" s="316"/>
      <c r="BQ15" s="316"/>
      <c r="BR15" s="55" t="s">
        <v>86</v>
      </c>
      <c r="BS15" s="317"/>
      <c r="BT15" s="318"/>
      <c r="BU15" s="319"/>
      <c r="BV15" s="319"/>
      <c r="BW15" s="319"/>
      <c r="BX15" s="319"/>
      <c r="BY15" s="319"/>
      <c r="BZ15" s="319"/>
      <c r="CA15" s="319"/>
      <c r="CB15" s="320"/>
      <c r="CC15" s="321"/>
      <c r="CD15" s="321"/>
      <c r="CE15" s="321"/>
      <c r="CF15" s="321"/>
      <c r="CG15" s="321"/>
      <c r="CH15" s="322"/>
      <c r="CI15" s="52">
        <f t="shared" ref="CI15:CI77" si="0">BS15-G15</f>
        <v>0</v>
      </c>
    </row>
    <row r="16" spans="1:87" ht="35.1" customHeight="1" x14ac:dyDescent="0.25">
      <c r="A16" s="31">
        <v>4</v>
      </c>
      <c r="B16" s="323"/>
      <c r="C16" s="323"/>
      <c r="D16" s="308"/>
      <c r="E16" s="308"/>
      <c r="F16" s="308"/>
      <c r="G16" s="324"/>
      <c r="H16" s="325"/>
      <c r="I16" s="40"/>
      <c r="J16" s="60"/>
      <c r="K16" s="312"/>
      <c r="L16" s="312"/>
      <c r="M16" s="326"/>
      <c r="N16" s="326"/>
      <c r="O16" s="314"/>
      <c r="P16" s="314"/>
      <c r="Q16" s="327"/>
      <c r="R16" s="327"/>
      <c r="S16" s="306"/>
      <c r="T16" s="307"/>
      <c r="U16" s="306"/>
      <c r="V16" s="307"/>
      <c r="W16" s="328"/>
      <c r="X16" s="329"/>
      <c r="Y16" s="328"/>
      <c r="Z16" s="329"/>
      <c r="AA16" s="306"/>
      <c r="AB16" s="307"/>
      <c r="AC16" s="306"/>
      <c r="AD16" s="307"/>
      <c r="AE16" s="328"/>
      <c r="AF16" s="329"/>
      <c r="AG16" s="328"/>
      <c r="AH16" s="329"/>
      <c r="AI16" s="306"/>
      <c r="AJ16" s="307"/>
      <c r="AK16" s="306"/>
      <c r="AL16" s="307"/>
      <c r="AM16" s="328"/>
      <c r="AN16" s="329"/>
      <c r="AO16" s="328"/>
      <c r="AP16" s="329"/>
      <c r="AQ16" s="306"/>
      <c r="AR16" s="307"/>
      <c r="AS16" s="306"/>
      <c r="AT16" s="307"/>
      <c r="AU16" s="328"/>
      <c r="AV16" s="329"/>
      <c r="AW16" s="328"/>
      <c r="AX16" s="329"/>
      <c r="AY16" s="306"/>
      <c r="AZ16" s="307"/>
      <c r="BA16" s="306"/>
      <c r="BB16" s="307"/>
      <c r="BC16" s="328"/>
      <c r="BD16" s="329"/>
      <c r="BE16" s="328"/>
      <c r="BF16" s="329"/>
      <c r="BG16" s="306"/>
      <c r="BH16" s="307"/>
      <c r="BI16" s="306"/>
      <c r="BJ16" s="307"/>
      <c r="BK16" s="328"/>
      <c r="BL16" s="329"/>
      <c r="BM16" s="328"/>
      <c r="BN16" s="329"/>
      <c r="BO16" s="316"/>
      <c r="BP16" s="316"/>
      <c r="BQ16" s="316"/>
      <c r="BR16" s="55" t="s">
        <v>86</v>
      </c>
      <c r="BS16" s="330"/>
      <c r="BT16" s="331"/>
      <c r="BU16" s="319"/>
      <c r="BV16" s="319"/>
      <c r="BW16" s="319"/>
      <c r="BX16" s="319"/>
      <c r="BY16" s="319"/>
      <c r="BZ16" s="319"/>
      <c r="CA16" s="319"/>
      <c r="CB16" s="320"/>
      <c r="CC16" s="321"/>
      <c r="CD16" s="321"/>
      <c r="CE16" s="321"/>
      <c r="CF16" s="321"/>
      <c r="CG16" s="321"/>
      <c r="CH16" s="322"/>
      <c r="CI16" s="52">
        <f t="shared" si="0"/>
        <v>0</v>
      </c>
    </row>
    <row r="17" spans="1:87" ht="35.1" customHeight="1" x14ac:dyDescent="0.25">
      <c r="A17" s="31">
        <v>5</v>
      </c>
      <c r="B17" s="308"/>
      <c r="C17" s="308"/>
      <c r="D17" s="309"/>
      <c r="E17" s="309"/>
      <c r="F17" s="309"/>
      <c r="G17" s="310"/>
      <c r="H17" s="311"/>
      <c r="I17" s="40"/>
      <c r="J17" s="59"/>
      <c r="K17" s="312"/>
      <c r="L17" s="312"/>
      <c r="M17" s="313"/>
      <c r="N17" s="313"/>
      <c r="O17" s="314"/>
      <c r="P17" s="314"/>
      <c r="Q17" s="315"/>
      <c r="R17" s="315"/>
      <c r="S17" s="306"/>
      <c r="T17" s="307"/>
      <c r="U17" s="306"/>
      <c r="V17" s="307"/>
      <c r="W17" s="304"/>
      <c r="X17" s="305"/>
      <c r="Y17" s="304"/>
      <c r="Z17" s="305"/>
      <c r="AA17" s="306"/>
      <c r="AB17" s="307"/>
      <c r="AC17" s="306"/>
      <c r="AD17" s="307"/>
      <c r="AE17" s="304"/>
      <c r="AF17" s="305"/>
      <c r="AG17" s="304"/>
      <c r="AH17" s="305"/>
      <c r="AI17" s="306"/>
      <c r="AJ17" s="307"/>
      <c r="AK17" s="306"/>
      <c r="AL17" s="307"/>
      <c r="AM17" s="304"/>
      <c r="AN17" s="305"/>
      <c r="AO17" s="304"/>
      <c r="AP17" s="305"/>
      <c r="AQ17" s="306"/>
      <c r="AR17" s="307"/>
      <c r="AS17" s="306"/>
      <c r="AT17" s="307"/>
      <c r="AU17" s="304"/>
      <c r="AV17" s="305"/>
      <c r="AW17" s="304"/>
      <c r="AX17" s="305"/>
      <c r="AY17" s="306"/>
      <c r="AZ17" s="307"/>
      <c r="BA17" s="306"/>
      <c r="BB17" s="307"/>
      <c r="BC17" s="304"/>
      <c r="BD17" s="305"/>
      <c r="BE17" s="304"/>
      <c r="BF17" s="305"/>
      <c r="BG17" s="306"/>
      <c r="BH17" s="307"/>
      <c r="BI17" s="306"/>
      <c r="BJ17" s="307"/>
      <c r="BK17" s="304"/>
      <c r="BL17" s="305"/>
      <c r="BM17" s="304"/>
      <c r="BN17" s="305"/>
      <c r="BO17" s="316"/>
      <c r="BP17" s="316"/>
      <c r="BQ17" s="316"/>
      <c r="BR17" s="55" t="s">
        <v>86</v>
      </c>
      <c r="BS17" s="317"/>
      <c r="BT17" s="318"/>
      <c r="BU17" s="319"/>
      <c r="BV17" s="319"/>
      <c r="BW17" s="319"/>
      <c r="BX17" s="319"/>
      <c r="BY17" s="319"/>
      <c r="BZ17" s="319"/>
      <c r="CA17" s="319"/>
      <c r="CB17" s="320"/>
      <c r="CC17" s="321"/>
      <c r="CD17" s="321"/>
      <c r="CE17" s="321"/>
      <c r="CF17" s="321"/>
      <c r="CG17" s="321"/>
      <c r="CH17" s="322"/>
      <c r="CI17" s="52">
        <f t="shared" si="0"/>
        <v>0</v>
      </c>
    </row>
    <row r="18" spans="1:87" ht="35.1" customHeight="1" x14ac:dyDescent="0.25">
      <c r="A18" s="31">
        <v>6</v>
      </c>
      <c r="B18" s="323"/>
      <c r="C18" s="323"/>
      <c r="D18" s="308"/>
      <c r="E18" s="308"/>
      <c r="F18" s="308"/>
      <c r="G18" s="324"/>
      <c r="H18" s="325"/>
      <c r="I18" s="40"/>
      <c r="J18" s="60"/>
      <c r="K18" s="312"/>
      <c r="L18" s="312"/>
      <c r="M18" s="326"/>
      <c r="N18" s="326"/>
      <c r="O18" s="314"/>
      <c r="P18" s="314"/>
      <c r="Q18" s="327"/>
      <c r="R18" s="327"/>
      <c r="S18" s="306"/>
      <c r="T18" s="307"/>
      <c r="U18" s="306"/>
      <c r="V18" s="307"/>
      <c r="W18" s="328"/>
      <c r="X18" s="329"/>
      <c r="Y18" s="328"/>
      <c r="Z18" s="329"/>
      <c r="AA18" s="306"/>
      <c r="AB18" s="307"/>
      <c r="AC18" s="306"/>
      <c r="AD18" s="307"/>
      <c r="AE18" s="328"/>
      <c r="AF18" s="329"/>
      <c r="AG18" s="328"/>
      <c r="AH18" s="329"/>
      <c r="AI18" s="306"/>
      <c r="AJ18" s="307"/>
      <c r="AK18" s="306"/>
      <c r="AL18" s="307"/>
      <c r="AM18" s="328"/>
      <c r="AN18" s="329"/>
      <c r="AO18" s="328"/>
      <c r="AP18" s="329"/>
      <c r="AQ18" s="306"/>
      <c r="AR18" s="307"/>
      <c r="AS18" s="306"/>
      <c r="AT18" s="307"/>
      <c r="AU18" s="328"/>
      <c r="AV18" s="329"/>
      <c r="AW18" s="328"/>
      <c r="AX18" s="329"/>
      <c r="AY18" s="306"/>
      <c r="AZ18" s="307"/>
      <c r="BA18" s="306"/>
      <c r="BB18" s="307"/>
      <c r="BC18" s="328"/>
      <c r="BD18" s="329"/>
      <c r="BE18" s="328"/>
      <c r="BF18" s="329"/>
      <c r="BG18" s="306"/>
      <c r="BH18" s="307"/>
      <c r="BI18" s="306"/>
      <c r="BJ18" s="307"/>
      <c r="BK18" s="328"/>
      <c r="BL18" s="329"/>
      <c r="BM18" s="328"/>
      <c r="BN18" s="329"/>
      <c r="BO18" s="316"/>
      <c r="BP18" s="316"/>
      <c r="BQ18" s="316"/>
      <c r="BR18" s="55" t="s">
        <v>86</v>
      </c>
      <c r="BS18" s="330"/>
      <c r="BT18" s="331"/>
      <c r="BU18" s="319"/>
      <c r="BV18" s="319"/>
      <c r="BW18" s="319"/>
      <c r="BX18" s="319"/>
      <c r="BY18" s="319"/>
      <c r="BZ18" s="319"/>
      <c r="CA18" s="319"/>
      <c r="CB18" s="320"/>
      <c r="CC18" s="321"/>
      <c r="CD18" s="321"/>
      <c r="CE18" s="321"/>
      <c r="CF18" s="321"/>
      <c r="CG18" s="321"/>
      <c r="CH18" s="322"/>
      <c r="CI18" s="52">
        <f t="shared" si="0"/>
        <v>0</v>
      </c>
    </row>
    <row r="19" spans="1:87" ht="35.1" customHeight="1" x14ac:dyDescent="0.25">
      <c r="A19" s="31">
        <v>7</v>
      </c>
      <c r="B19" s="308"/>
      <c r="C19" s="308"/>
      <c r="D19" s="309"/>
      <c r="E19" s="309"/>
      <c r="F19" s="309"/>
      <c r="G19" s="310"/>
      <c r="H19" s="311"/>
      <c r="I19" s="40"/>
      <c r="J19" s="59"/>
      <c r="K19" s="312"/>
      <c r="L19" s="312"/>
      <c r="M19" s="313"/>
      <c r="N19" s="313"/>
      <c r="O19" s="314"/>
      <c r="P19" s="314"/>
      <c r="Q19" s="315"/>
      <c r="R19" s="315"/>
      <c r="S19" s="306"/>
      <c r="T19" s="307"/>
      <c r="U19" s="306"/>
      <c r="V19" s="307"/>
      <c r="W19" s="304"/>
      <c r="X19" s="305"/>
      <c r="Y19" s="304"/>
      <c r="Z19" s="305"/>
      <c r="AA19" s="306"/>
      <c r="AB19" s="307"/>
      <c r="AC19" s="306"/>
      <c r="AD19" s="307"/>
      <c r="AE19" s="304"/>
      <c r="AF19" s="305"/>
      <c r="AG19" s="304"/>
      <c r="AH19" s="305"/>
      <c r="AI19" s="306"/>
      <c r="AJ19" s="307"/>
      <c r="AK19" s="306"/>
      <c r="AL19" s="307"/>
      <c r="AM19" s="304"/>
      <c r="AN19" s="305"/>
      <c r="AO19" s="304"/>
      <c r="AP19" s="305"/>
      <c r="AQ19" s="306"/>
      <c r="AR19" s="307"/>
      <c r="AS19" s="306"/>
      <c r="AT19" s="307"/>
      <c r="AU19" s="304"/>
      <c r="AV19" s="305"/>
      <c r="AW19" s="304"/>
      <c r="AX19" s="305"/>
      <c r="AY19" s="306"/>
      <c r="AZ19" s="307"/>
      <c r="BA19" s="306"/>
      <c r="BB19" s="307"/>
      <c r="BC19" s="304"/>
      <c r="BD19" s="305"/>
      <c r="BE19" s="304"/>
      <c r="BF19" s="305"/>
      <c r="BG19" s="306"/>
      <c r="BH19" s="307"/>
      <c r="BI19" s="306"/>
      <c r="BJ19" s="307"/>
      <c r="BK19" s="304"/>
      <c r="BL19" s="305"/>
      <c r="BM19" s="304"/>
      <c r="BN19" s="305"/>
      <c r="BO19" s="316"/>
      <c r="BP19" s="316"/>
      <c r="BQ19" s="316"/>
      <c r="BR19" s="55" t="s">
        <v>86</v>
      </c>
      <c r="BS19" s="317"/>
      <c r="BT19" s="318"/>
      <c r="BU19" s="319"/>
      <c r="BV19" s="319"/>
      <c r="BW19" s="319"/>
      <c r="BX19" s="319"/>
      <c r="BY19" s="319"/>
      <c r="BZ19" s="319"/>
      <c r="CA19" s="319"/>
      <c r="CB19" s="320"/>
      <c r="CC19" s="321"/>
      <c r="CD19" s="321"/>
      <c r="CE19" s="321"/>
      <c r="CF19" s="321"/>
      <c r="CG19" s="321"/>
      <c r="CH19" s="322"/>
      <c r="CI19" s="52">
        <f t="shared" si="0"/>
        <v>0</v>
      </c>
    </row>
    <row r="20" spans="1:87" ht="35.1" customHeight="1" x14ac:dyDescent="0.25">
      <c r="A20" s="31">
        <v>8</v>
      </c>
      <c r="B20" s="323"/>
      <c r="C20" s="323"/>
      <c r="D20" s="308"/>
      <c r="E20" s="308"/>
      <c r="F20" s="308"/>
      <c r="G20" s="324"/>
      <c r="H20" s="325"/>
      <c r="I20" s="40"/>
      <c r="J20" s="60"/>
      <c r="K20" s="312"/>
      <c r="L20" s="312"/>
      <c r="M20" s="326"/>
      <c r="N20" s="326"/>
      <c r="O20" s="314"/>
      <c r="P20" s="314"/>
      <c r="Q20" s="327"/>
      <c r="R20" s="327"/>
      <c r="S20" s="306"/>
      <c r="T20" s="307"/>
      <c r="U20" s="306"/>
      <c r="V20" s="307"/>
      <c r="W20" s="328"/>
      <c r="X20" s="329"/>
      <c r="Y20" s="328"/>
      <c r="Z20" s="329"/>
      <c r="AA20" s="306"/>
      <c r="AB20" s="307"/>
      <c r="AC20" s="306"/>
      <c r="AD20" s="307"/>
      <c r="AE20" s="328"/>
      <c r="AF20" s="329"/>
      <c r="AG20" s="328"/>
      <c r="AH20" s="329"/>
      <c r="AI20" s="306"/>
      <c r="AJ20" s="307"/>
      <c r="AK20" s="306"/>
      <c r="AL20" s="307"/>
      <c r="AM20" s="328"/>
      <c r="AN20" s="329"/>
      <c r="AO20" s="328"/>
      <c r="AP20" s="329"/>
      <c r="AQ20" s="306"/>
      <c r="AR20" s="307"/>
      <c r="AS20" s="306"/>
      <c r="AT20" s="307"/>
      <c r="AU20" s="328"/>
      <c r="AV20" s="329"/>
      <c r="AW20" s="328"/>
      <c r="AX20" s="329"/>
      <c r="AY20" s="306"/>
      <c r="AZ20" s="307"/>
      <c r="BA20" s="306"/>
      <c r="BB20" s="307"/>
      <c r="BC20" s="328"/>
      <c r="BD20" s="329"/>
      <c r="BE20" s="328"/>
      <c r="BF20" s="329"/>
      <c r="BG20" s="306"/>
      <c r="BH20" s="307"/>
      <c r="BI20" s="306"/>
      <c r="BJ20" s="307"/>
      <c r="BK20" s="328"/>
      <c r="BL20" s="329"/>
      <c r="BM20" s="328"/>
      <c r="BN20" s="329"/>
      <c r="BO20" s="316"/>
      <c r="BP20" s="316"/>
      <c r="BQ20" s="316"/>
      <c r="BR20" s="55" t="s">
        <v>85</v>
      </c>
      <c r="BS20" s="330"/>
      <c r="BT20" s="331"/>
      <c r="BU20" s="319"/>
      <c r="BV20" s="319"/>
      <c r="BW20" s="319"/>
      <c r="BX20" s="319"/>
      <c r="BY20" s="319"/>
      <c r="BZ20" s="319"/>
      <c r="CA20" s="319"/>
      <c r="CB20" s="320"/>
      <c r="CC20" s="321"/>
      <c r="CD20" s="321"/>
      <c r="CE20" s="321"/>
      <c r="CF20" s="321"/>
      <c r="CG20" s="321"/>
      <c r="CH20" s="322"/>
      <c r="CI20" s="52">
        <f t="shared" si="0"/>
        <v>0</v>
      </c>
    </row>
    <row r="21" spans="1:87" ht="35.1" customHeight="1" x14ac:dyDescent="0.25">
      <c r="A21" s="31">
        <v>9</v>
      </c>
      <c r="B21" s="308"/>
      <c r="C21" s="308"/>
      <c r="D21" s="309"/>
      <c r="E21" s="309"/>
      <c r="F21" s="309"/>
      <c r="G21" s="310"/>
      <c r="H21" s="311"/>
      <c r="I21" s="40"/>
      <c r="J21" s="59"/>
      <c r="K21" s="312"/>
      <c r="L21" s="312"/>
      <c r="M21" s="313"/>
      <c r="N21" s="313"/>
      <c r="O21" s="314"/>
      <c r="P21" s="314"/>
      <c r="Q21" s="315"/>
      <c r="R21" s="315"/>
      <c r="S21" s="306"/>
      <c r="T21" s="307"/>
      <c r="U21" s="306"/>
      <c r="V21" s="307"/>
      <c r="W21" s="304"/>
      <c r="X21" s="305"/>
      <c r="Y21" s="304"/>
      <c r="Z21" s="305"/>
      <c r="AA21" s="306"/>
      <c r="AB21" s="307"/>
      <c r="AC21" s="306"/>
      <c r="AD21" s="307"/>
      <c r="AE21" s="304"/>
      <c r="AF21" s="305"/>
      <c r="AG21" s="304"/>
      <c r="AH21" s="305"/>
      <c r="AI21" s="306"/>
      <c r="AJ21" s="307"/>
      <c r="AK21" s="306"/>
      <c r="AL21" s="307"/>
      <c r="AM21" s="304"/>
      <c r="AN21" s="305"/>
      <c r="AO21" s="304"/>
      <c r="AP21" s="305"/>
      <c r="AQ21" s="306"/>
      <c r="AR21" s="307"/>
      <c r="AS21" s="306"/>
      <c r="AT21" s="307"/>
      <c r="AU21" s="304"/>
      <c r="AV21" s="305"/>
      <c r="AW21" s="304"/>
      <c r="AX21" s="305"/>
      <c r="AY21" s="306"/>
      <c r="AZ21" s="307"/>
      <c r="BA21" s="306"/>
      <c r="BB21" s="307"/>
      <c r="BC21" s="304"/>
      <c r="BD21" s="305"/>
      <c r="BE21" s="304"/>
      <c r="BF21" s="305"/>
      <c r="BG21" s="306"/>
      <c r="BH21" s="307"/>
      <c r="BI21" s="306"/>
      <c r="BJ21" s="307"/>
      <c r="BK21" s="304"/>
      <c r="BL21" s="305"/>
      <c r="BM21" s="304"/>
      <c r="BN21" s="305"/>
      <c r="BO21" s="316"/>
      <c r="BP21" s="316"/>
      <c r="BQ21" s="316"/>
      <c r="BR21" s="55" t="s">
        <v>86</v>
      </c>
      <c r="BS21" s="317"/>
      <c r="BT21" s="318"/>
      <c r="BU21" s="319"/>
      <c r="BV21" s="319"/>
      <c r="BW21" s="319"/>
      <c r="BX21" s="319"/>
      <c r="BY21" s="319"/>
      <c r="BZ21" s="319"/>
      <c r="CA21" s="319"/>
      <c r="CB21" s="320"/>
      <c r="CC21" s="321"/>
      <c r="CD21" s="321"/>
      <c r="CE21" s="321"/>
      <c r="CF21" s="321"/>
      <c r="CG21" s="321"/>
      <c r="CH21" s="322"/>
      <c r="CI21" s="52">
        <f t="shared" si="0"/>
        <v>0</v>
      </c>
    </row>
    <row r="22" spans="1:87" ht="35.1" customHeight="1" x14ac:dyDescent="0.25">
      <c r="A22" s="31">
        <v>10</v>
      </c>
      <c r="B22" s="323"/>
      <c r="C22" s="323"/>
      <c r="D22" s="308"/>
      <c r="E22" s="308"/>
      <c r="F22" s="308"/>
      <c r="G22" s="324"/>
      <c r="H22" s="325"/>
      <c r="I22" s="40"/>
      <c r="J22" s="60"/>
      <c r="K22" s="312"/>
      <c r="L22" s="312"/>
      <c r="M22" s="326"/>
      <c r="N22" s="326"/>
      <c r="O22" s="314"/>
      <c r="P22" s="314"/>
      <c r="Q22" s="327"/>
      <c r="R22" s="327"/>
      <c r="S22" s="306"/>
      <c r="T22" s="307"/>
      <c r="U22" s="306"/>
      <c r="V22" s="307"/>
      <c r="W22" s="328"/>
      <c r="X22" s="329"/>
      <c r="Y22" s="328"/>
      <c r="Z22" s="329"/>
      <c r="AA22" s="306"/>
      <c r="AB22" s="307"/>
      <c r="AC22" s="306"/>
      <c r="AD22" s="307"/>
      <c r="AE22" s="328"/>
      <c r="AF22" s="329"/>
      <c r="AG22" s="328"/>
      <c r="AH22" s="329"/>
      <c r="AI22" s="306"/>
      <c r="AJ22" s="307"/>
      <c r="AK22" s="306"/>
      <c r="AL22" s="307"/>
      <c r="AM22" s="328"/>
      <c r="AN22" s="329"/>
      <c r="AO22" s="328"/>
      <c r="AP22" s="329"/>
      <c r="AQ22" s="306"/>
      <c r="AR22" s="307"/>
      <c r="AS22" s="306"/>
      <c r="AT22" s="307"/>
      <c r="AU22" s="328"/>
      <c r="AV22" s="329"/>
      <c r="AW22" s="328"/>
      <c r="AX22" s="329"/>
      <c r="AY22" s="306"/>
      <c r="AZ22" s="307"/>
      <c r="BA22" s="306"/>
      <c r="BB22" s="307"/>
      <c r="BC22" s="328"/>
      <c r="BD22" s="329"/>
      <c r="BE22" s="328"/>
      <c r="BF22" s="329"/>
      <c r="BG22" s="306"/>
      <c r="BH22" s="307"/>
      <c r="BI22" s="306"/>
      <c r="BJ22" s="307"/>
      <c r="BK22" s="328"/>
      <c r="BL22" s="329"/>
      <c r="BM22" s="328"/>
      <c r="BN22" s="329"/>
      <c r="BO22" s="316"/>
      <c r="BP22" s="316"/>
      <c r="BQ22" s="316"/>
      <c r="BR22" s="55" t="s">
        <v>86</v>
      </c>
      <c r="BS22" s="330"/>
      <c r="BT22" s="331"/>
      <c r="BU22" s="319"/>
      <c r="BV22" s="319"/>
      <c r="BW22" s="319"/>
      <c r="BX22" s="319"/>
      <c r="BY22" s="319"/>
      <c r="BZ22" s="319"/>
      <c r="CA22" s="319"/>
      <c r="CB22" s="320"/>
      <c r="CC22" s="321"/>
      <c r="CD22" s="321"/>
      <c r="CE22" s="321"/>
      <c r="CF22" s="321"/>
      <c r="CG22" s="321"/>
      <c r="CH22" s="322"/>
      <c r="CI22" s="52">
        <f t="shared" si="0"/>
        <v>0</v>
      </c>
    </row>
    <row r="23" spans="1:87" ht="35.1" customHeight="1" x14ac:dyDescent="0.25">
      <c r="A23" s="31">
        <v>11</v>
      </c>
      <c r="B23" s="308"/>
      <c r="C23" s="308"/>
      <c r="D23" s="309"/>
      <c r="E23" s="309"/>
      <c r="F23" s="309"/>
      <c r="G23" s="310"/>
      <c r="H23" s="311"/>
      <c r="I23" s="40"/>
      <c r="J23" s="59"/>
      <c r="K23" s="312"/>
      <c r="L23" s="312"/>
      <c r="M23" s="313"/>
      <c r="N23" s="313"/>
      <c r="O23" s="314"/>
      <c r="P23" s="314"/>
      <c r="Q23" s="315"/>
      <c r="R23" s="315"/>
      <c r="S23" s="306"/>
      <c r="T23" s="307"/>
      <c r="U23" s="306"/>
      <c r="V23" s="307"/>
      <c r="W23" s="304"/>
      <c r="X23" s="305"/>
      <c r="Y23" s="304"/>
      <c r="Z23" s="305"/>
      <c r="AA23" s="306"/>
      <c r="AB23" s="307"/>
      <c r="AC23" s="306"/>
      <c r="AD23" s="307"/>
      <c r="AE23" s="304"/>
      <c r="AF23" s="305"/>
      <c r="AG23" s="304"/>
      <c r="AH23" s="305"/>
      <c r="AI23" s="306"/>
      <c r="AJ23" s="307"/>
      <c r="AK23" s="306"/>
      <c r="AL23" s="307"/>
      <c r="AM23" s="304"/>
      <c r="AN23" s="305"/>
      <c r="AO23" s="304"/>
      <c r="AP23" s="305"/>
      <c r="AQ23" s="306"/>
      <c r="AR23" s="307"/>
      <c r="AS23" s="306"/>
      <c r="AT23" s="307"/>
      <c r="AU23" s="304"/>
      <c r="AV23" s="305"/>
      <c r="AW23" s="304"/>
      <c r="AX23" s="305"/>
      <c r="AY23" s="306"/>
      <c r="AZ23" s="307"/>
      <c r="BA23" s="306"/>
      <c r="BB23" s="307"/>
      <c r="BC23" s="304"/>
      <c r="BD23" s="305"/>
      <c r="BE23" s="304"/>
      <c r="BF23" s="305"/>
      <c r="BG23" s="306"/>
      <c r="BH23" s="307"/>
      <c r="BI23" s="306"/>
      <c r="BJ23" s="307"/>
      <c r="BK23" s="304"/>
      <c r="BL23" s="305"/>
      <c r="BM23" s="304"/>
      <c r="BN23" s="305"/>
      <c r="BO23" s="316"/>
      <c r="BP23" s="316"/>
      <c r="BQ23" s="316"/>
      <c r="BR23" s="55" t="s">
        <v>86</v>
      </c>
      <c r="BS23" s="317"/>
      <c r="BT23" s="318"/>
      <c r="BU23" s="319"/>
      <c r="BV23" s="319"/>
      <c r="BW23" s="319"/>
      <c r="BX23" s="319"/>
      <c r="BY23" s="319"/>
      <c r="BZ23" s="319"/>
      <c r="CA23" s="319"/>
      <c r="CB23" s="320"/>
      <c r="CC23" s="321"/>
      <c r="CD23" s="321"/>
      <c r="CE23" s="321"/>
      <c r="CF23" s="321"/>
      <c r="CG23" s="321"/>
      <c r="CH23" s="322"/>
      <c r="CI23" s="52">
        <f t="shared" si="0"/>
        <v>0</v>
      </c>
    </row>
    <row r="24" spans="1:87" ht="35.1" customHeight="1" x14ac:dyDescent="0.25">
      <c r="A24" s="31">
        <v>12</v>
      </c>
      <c r="B24" s="323"/>
      <c r="C24" s="323"/>
      <c r="D24" s="308"/>
      <c r="E24" s="308"/>
      <c r="F24" s="308"/>
      <c r="G24" s="324"/>
      <c r="H24" s="325"/>
      <c r="I24" s="40"/>
      <c r="J24" s="60"/>
      <c r="K24" s="312"/>
      <c r="L24" s="312"/>
      <c r="M24" s="326"/>
      <c r="N24" s="326"/>
      <c r="O24" s="314"/>
      <c r="P24" s="314"/>
      <c r="Q24" s="327"/>
      <c r="R24" s="327"/>
      <c r="S24" s="306"/>
      <c r="T24" s="307"/>
      <c r="U24" s="306"/>
      <c r="V24" s="307"/>
      <c r="W24" s="328"/>
      <c r="X24" s="329"/>
      <c r="Y24" s="328"/>
      <c r="Z24" s="329"/>
      <c r="AA24" s="306"/>
      <c r="AB24" s="307"/>
      <c r="AC24" s="306"/>
      <c r="AD24" s="307"/>
      <c r="AE24" s="328"/>
      <c r="AF24" s="329"/>
      <c r="AG24" s="328"/>
      <c r="AH24" s="329"/>
      <c r="AI24" s="306"/>
      <c r="AJ24" s="307"/>
      <c r="AK24" s="306"/>
      <c r="AL24" s="307"/>
      <c r="AM24" s="328"/>
      <c r="AN24" s="329"/>
      <c r="AO24" s="328"/>
      <c r="AP24" s="329"/>
      <c r="AQ24" s="306"/>
      <c r="AR24" s="307"/>
      <c r="AS24" s="306"/>
      <c r="AT24" s="307"/>
      <c r="AU24" s="328"/>
      <c r="AV24" s="329"/>
      <c r="AW24" s="328"/>
      <c r="AX24" s="329"/>
      <c r="AY24" s="306"/>
      <c r="AZ24" s="307"/>
      <c r="BA24" s="306"/>
      <c r="BB24" s="307"/>
      <c r="BC24" s="328"/>
      <c r="BD24" s="329"/>
      <c r="BE24" s="328"/>
      <c r="BF24" s="329"/>
      <c r="BG24" s="306"/>
      <c r="BH24" s="307"/>
      <c r="BI24" s="306"/>
      <c r="BJ24" s="307"/>
      <c r="BK24" s="328"/>
      <c r="BL24" s="329"/>
      <c r="BM24" s="328"/>
      <c r="BN24" s="329"/>
      <c r="BO24" s="316"/>
      <c r="BP24" s="316"/>
      <c r="BQ24" s="316"/>
      <c r="BR24" s="55" t="s">
        <v>86</v>
      </c>
      <c r="BS24" s="330"/>
      <c r="BT24" s="331"/>
      <c r="BU24" s="319"/>
      <c r="BV24" s="319"/>
      <c r="BW24" s="319"/>
      <c r="BX24" s="319"/>
      <c r="BY24" s="319"/>
      <c r="BZ24" s="319"/>
      <c r="CA24" s="319"/>
      <c r="CB24" s="320"/>
      <c r="CC24" s="321"/>
      <c r="CD24" s="321"/>
      <c r="CE24" s="321"/>
      <c r="CF24" s="321"/>
      <c r="CG24" s="321"/>
      <c r="CH24" s="322"/>
      <c r="CI24" s="52">
        <f t="shared" si="0"/>
        <v>0</v>
      </c>
    </row>
    <row r="25" spans="1:87" ht="35.1" customHeight="1" x14ac:dyDescent="0.25">
      <c r="A25" s="31">
        <f t="shared" ref="A25:A77" si="1">ROW(A13)</f>
        <v>13</v>
      </c>
      <c r="B25" s="308"/>
      <c r="C25" s="308"/>
      <c r="D25" s="309"/>
      <c r="E25" s="309"/>
      <c r="F25" s="309"/>
      <c r="G25" s="310"/>
      <c r="H25" s="311"/>
      <c r="I25" s="40"/>
      <c r="J25" s="59"/>
      <c r="K25" s="312"/>
      <c r="L25" s="312"/>
      <c r="M25" s="313"/>
      <c r="N25" s="313"/>
      <c r="O25" s="314"/>
      <c r="P25" s="314"/>
      <c r="Q25" s="315"/>
      <c r="R25" s="315"/>
      <c r="S25" s="306"/>
      <c r="T25" s="307"/>
      <c r="U25" s="306"/>
      <c r="V25" s="307"/>
      <c r="W25" s="304"/>
      <c r="X25" s="305"/>
      <c r="Y25" s="304"/>
      <c r="Z25" s="305"/>
      <c r="AA25" s="306"/>
      <c r="AB25" s="307"/>
      <c r="AC25" s="306"/>
      <c r="AD25" s="307"/>
      <c r="AE25" s="304"/>
      <c r="AF25" s="305"/>
      <c r="AG25" s="304"/>
      <c r="AH25" s="305"/>
      <c r="AI25" s="306"/>
      <c r="AJ25" s="307"/>
      <c r="AK25" s="306"/>
      <c r="AL25" s="307"/>
      <c r="AM25" s="304"/>
      <c r="AN25" s="305"/>
      <c r="AO25" s="304"/>
      <c r="AP25" s="305"/>
      <c r="AQ25" s="306"/>
      <c r="AR25" s="307"/>
      <c r="AS25" s="306"/>
      <c r="AT25" s="307"/>
      <c r="AU25" s="304"/>
      <c r="AV25" s="305"/>
      <c r="AW25" s="304"/>
      <c r="AX25" s="305"/>
      <c r="AY25" s="306"/>
      <c r="AZ25" s="307"/>
      <c r="BA25" s="306"/>
      <c r="BB25" s="307"/>
      <c r="BC25" s="304"/>
      <c r="BD25" s="305"/>
      <c r="BE25" s="304"/>
      <c r="BF25" s="305"/>
      <c r="BG25" s="306"/>
      <c r="BH25" s="307"/>
      <c r="BI25" s="306"/>
      <c r="BJ25" s="307"/>
      <c r="BK25" s="304"/>
      <c r="BL25" s="305"/>
      <c r="BM25" s="304"/>
      <c r="BN25" s="305"/>
      <c r="BO25" s="316"/>
      <c r="BP25" s="316"/>
      <c r="BQ25" s="316"/>
      <c r="BR25" s="55"/>
      <c r="BS25" s="317"/>
      <c r="BT25" s="318"/>
      <c r="BU25" s="319"/>
      <c r="BV25" s="319"/>
      <c r="BW25" s="319"/>
      <c r="BX25" s="319"/>
      <c r="BY25" s="319"/>
      <c r="BZ25" s="319"/>
      <c r="CA25" s="319"/>
      <c r="CB25" s="320"/>
      <c r="CC25" s="321"/>
      <c r="CD25" s="321"/>
      <c r="CE25" s="321"/>
      <c r="CF25" s="321"/>
      <c r="CG25" s="321"/>
      <c r="CH25" s="322"/>
      <c r="CI25" s="52">
        <f t="shared" si="0"/>
        <v>0</v>
      </c>
    </row>
    <row r="26" spans="1:87" ht="35.1" customHeight="1" x14ac:dyDescent="0.25">
      <c r="A26" s="31">
        <f t="shared" si="1"/>
        <v>14</v>
      </c>
      <c r="B26" s="323"/>
      <c r="C26" s="323"/>
      <c r="D26" s="308"/>
      <c r="E26" s="308"/>
      <c r="F26" s="308"/>
      <c r="G26" s="324"/>
      <c r="H26" s="325"/>
      <c r="I26" s="40"/>
      <c r="J26" s="60"/>
      <c r="K26" s="312"/>
      <c r="L26" s="312"/>
      <c r="M26" s="326"/>
      <c r="N26" s="326"/>
      <c r="O26" s="314"/>
      <c r="P26" s="314"/>
      <c r="Q26" s="327"/>
      <c r="R26" s="327"/>
      <c r="S26" s="306"/>
      <c r="T26" s="307"/>
      <c r="U26" s="306"/>
      <c r="V26" s="307"/>
      <c r="W26" s="328"/>
      <c r="X26" s="329"/>
      <c r="Y26" s="328"/>
      <c r="Z26" s="329"/>
      <c r="AA26" s="306"/>
      <c r="AB26" s="307"/>
      <c r="AC26" s="306"/>
      <c r="AD26" s="307"/>
      <c r="AE26" s="328"/>
      <c r="AF26" s="329"/>
      <c r="AG26" s="328"/>
      <c r="AH26" s="329"/>
      <c r="AI26" s="306"/>
      <c r="AJ26" s="307"/>
      <c r="AK26" s="306"/>
      <c r="AL26" s="307"/>
      <c r="AM26" s="328"/>
      <c r="AN26" s="329"/>
      <c r="AO26" s="328"/>
      <c r="AP26" s="329"/>
      <c r="AQ26" s="306"/>
      <c r="AR26" s="307"/>
      <c r="AS26" s="306"/>
      <c r="AT26" s="307"/>
      <c r="AU26" s="328"/>
      <c r="AV26" s="329"/>
      <c r="AW26" s="328"/>
      <c r="AX26" s="329"/>
      <c r="AY26" s="306"/>
      <c r="AZ26" s="307"/>
      <c r="BA26" s="306"/>
      <c r="BB26" s="307"/>
      <c r="BC26" s="328"/>
      <c r="BD26" s="329"/>
      <c r="BE26" s="328"/>
      <c r="BF26" s="329"/>
      <c r="BG26" s="306"/>
      <c r="BH26" s="307"/>
      <c r="BI26" s="306"/>
      <c r="BJ26" s="307"/>
      <c r="BK26" s="328"/>
      <c r="BL26" s="329"/>
      <c r="BM26" s="328"/>
      <c r="BN26" s="329"/>
      <c r="BO26" s="316"/>
      <c r="BP26" s="316"/>
      <c r="BQ26" s="316"/>
      <c r="BR26" s="55"/>
      <c r="BS26" s="330"/>
      <c r="BT26" s="331"/>
      <c r="BU26" s="319"/>
      <c r="BV26" s="319"/>
      <c r="BW26" s="319"/>
      <c r="BX26" s="319"/>
      <c r="BY26" s="319"/>
      <c r="BZ26" s="319"/>
      <c r="CA26" s="319"/>
      <c r="CB26" s="320"/>
      <c r="CC26" s="321"/>
      <c r="CD26" s="321"/>
      <c r="CE26" s="321"/>
      <c r="CF26" s="321"/>
      <c r="CG26" s="321"/>
      <c r="CH26" s="322"/>
      <c r="CI26" s="52">
        <f t="shared" si="0"/>
        <v>0</v>
      </c>
    </row>
    <row r="27" spans="1:87" ht="35.1" customHeight="1" x14ac:dyDescent="0.25">
      <c r="A27" s="31">
        <f>ROW(A15)</f>
        <v>15</v>
      </c>
      <c r="B27" s="308"/>
      <c r="C27" s="308"/>
      <c r="D27" s="309"/>
      <c r="E27" s="309"/>
      <c r="F27" s="309"/>
      <c r="G27" s="310"/>
      <c r="H27" s="311"/>
      <c r="I27" s="40"/>
      <c r="J27" s="59"/>
      <c r="K27" s="312"/>
      <c r="L27" s="312"/>
      <c r="M27" s="313"/>
      <c r="N27" s="313"/>
      <c r="O27" s="314"/>
      <c r="P27" s="314"/>
      <c r="Q27" s="315"/>
      <c r="R27" s="315"/>
      <c r="S27" s="306"/>
      <c r="T27" s="307"/>
      <c r="U27" s="306"/>
      <c r="V27" s="307"/>
      <c r="W27" s="304"/>
      <c r="X27" s="305"/>
      <c r="Y27" s="304"/>
      <c r="Z27" s="305"/>
      <c r="AA27" s="306"/>
      <c r="AB27" s="307"/>
      <c r="AC27" s="306"/>
      <c r="AD27" s="307"/>
      <c r="AE27" s="304"/>
      <c r="AF27" s="305"/>
      <c r="AG27" s="304"/>
      <c r="AH27" s="305"/>
      <c r="AI27" s="306"/>
      <c r="AJ27" s="307"/>
      <c r="AK27" s="306"/>
      <c r="AL27" s="307"/>
      <c r="AM27" s="304"/>
      <c r="AN27" s="305"/>
      <c r="AO27" s="304"/>
      <c r="AP27" s="305"/>
      <c r="AQ27" s="306"/>
      <c r="AR27" s="307"/>
      <c r="AS27" s="306"/>
      <c r="AT27" s="307"/>
      <c r="AU27" s="304"/>
      <c r="AV27" s="305"/>
      <c r="AW27" s="304"/>
      <c r="AX27" s="305"/>
      <c r="AY27" s="306"/>
      <c r="AZ27" s="307"/>
      <c r="BA27" s="306"/>
      <c r="BB27" s="307"/>
      <c r="BC27" s="304"/>
      <c r="BD27" s="305"/>
      <c r="BE27" s="304"/>
      <c r="BF27" s="305"/>
      <c r="BG27" s="306"/>
      <c r="BH27" s="307"/>
      <c r="BI27" s="306"/>
      <c r="BJ27" s="307"/>
      <c r="BK27" s="304"/>
      <c r="BL27" s="305"/>
      <c r="BM27" s="304"/>
      <c r="BN27" s="305"/>
      <c r="BO27" s="332"/>
      <c r="BP27" s="333"/>
      <c r="BQ27" s="334"/>
      <c r="BR27" s="55"/>
      <c r="BS27" s="317"/>
      <c r="BT27" s="318"/>
      <c r="BU27" s="319"/>
      <c r="BV27" s="319"/>
      <c r="BW27" s="319"/>
      <c r="BX27" s="319"/>
      <c r="BY27" s="319"/>
      <c r="BZ27" s="319"/>
      <c r="CA27" s="319"/>
      <c r="CB27" s="320"/>
      <c r="CC27" s="321"/>
      <c r="CD27" s="321"/>
      <c r="CE27" s="321"/>
      <c r="CF27" s="321"/>
      <c r="CG27" s="321"/>
      <c r="CH27" s="322"/>
      <c r="CI27" s="52">
        <f t="shared" si="0"/>
        <v>0</v>
      </c>
    </row>
    <row r="28" spans="1:87" ht="35.1" customHeight="1" x14ac:dyDescent="0.25">
      <c r="A28" s="31">
        <f t="shared" si="1"/>
        <v>16</v>
      </c>
      <c r="B28" s="323"/>
      <c r="C28" s="323"/>
      <c r="D28" s="308"/>
      <c r="E28" s="308"/>
      <c r="F28" s="308"/>
      <c r="G28" s="324"/>
      <c r="H28" s="325"/>
      <c r="I28" s="40"/>
      <c r="J28" s="60"/>
      <c r="K28" s="312"/>
      <c r="L28" s="312"/>
      <c r="M28" s="326"/>
      <c r="N28" s="326"/>
      <c r="O28" s="314"/>
      <c r="P28" s="314"/>
      <c r="Q28" s="327"/>
      <c r="R28" s="327"/>
      <c r="S28" s="306"/>
      <c r="T28" s="307"/>
      <c r="U28" s="306"/>
      <c r="V28" s="307"/>
      <c r="W28" s="328"/>
      <c r="X28" s="329"/>
      <c r="Y28" s="328"/>
      <c r="Z28" s="329"/>
      <c r="AA28" s="306"/>
      <c r="AB28" s="307"/>
      <c r="AC28" s="306"/>
      <c r="AD28" s="307"/>
      <c r="AE28" s="328"/>
      <c r="AF28" s="329"/>
      <c r="AG28" s="328"/>
      <c r="AH28" s="329"/>
      <c r="AI28" s="306"/>
      <c r="AJ28" s="307"/>
      <c r="AK28" s="306"/>
      <c r="AL28" s="307"/>
      <c r="AM28" s="328"/>
      <c r="AN28" s="329"/>
      <c r="AO28" s="328"/>
      <c r="AP28" s="329"/>
      <c r="AQ28" s="306"/>
      <c r="AR28" s="307"/>
      <c r="AS28" s="306"/>
      <c r="AT28" s="307"/>
      <c r="AU28" s="328"/>
      <c r="AV28" s="329"/>
      <c r="AW28" s="328"/>
      <c r="AX28" s="329"/>
      <c r="AY28" s="306"/>
      <c r="AZ28" s="307"/>
      <c r="BA28" s="306"/>
      <c r="BB28" s="307"/>
      <c r="BC28" s="328"/>
      <c r="BD28" s="329"/>
      <c r="BE28" s="328"/>
      <c r="BF28" s="329"/>
      <c r="BG28" s="306"/>
      <c r="BH28" s="307"/>
      <c r="BI28" s="306"/>
      <c r="BJ28" s="307"/>
      <c r="BK28" s="328"/>
      <c r="BL28" s="329"/>
      <c r="BM28" s="328"/>
      <c r="BN28" s="329"/>
      <c r="BO28" s="316"/>
      <c r="BP28" s="316"/>
      <c r="BQ28" s="316"/>
      <c r="BR28" s="55"/>
      <c r="BS28" s="330"/>
      <c r="BT28" s="331"/>
      <c r="BU28" s="319"/>
      <c r="BV28" s="319"/>
      <c r="BW28" s="319"/>
      <c r="BX28" s="319"/>
      <c r="BY28" s="319"/>
      <c r="BZ28" s="319"/>
      <c r="CA28" s="319"/>
      <c r="CB28" s="320"/>
      <c r="CC28" s="321"/>
      <c r="CD28" s="321"/>
      <c r="CE28" s="321"/>
      <c r="CF28" s="321"/>
      <c r="CG28" s="321"/>
      <c r="CH28" s="322"/>
      <c r="CI28" s="52">
        <f t="shared" si="0"/>
        <v>0</v>
      </c>
    </row>
    <row r="29" spans="1:87" ht="35.1" customHeight="1" x14ac:dyDescent="0.25">
      <c r="A29" s="31">
        <f t="shared" si="1"/>
        <v>17</v>
      </c>
      <c r="B29" s="308"/>
      <c r="C29" s="308"/>
      <c r="D29" s="309"/>
      <c r="E29" s="309"/>
      <c r="F29" s="309"/>
      <c r="G29" s="310"/>
      <c r="H29" s="311"/>
      <c r="I29" s="40"/>
      <c r="J29" s="59"/>
      <c r="K29" s="312"/>
      <c r="L29" s="312"/>
      <c r="M29" s="313"/>
      <c r="N29" s="313"/>
      <c r="O29" s="314"/>
      <c r="P29" s="314"/>
      <c r="Q29" s="315"/>
      <c r="R29" s="315"/>
      <c r="S29" s="306"/>
      <c r="T29" s="307"/>
      <c r="U29" s="306"/>
      <c r="V29" s="307"/>
      <c r="W29" s="304"/>
      <c r="X29" s="305"/>
      <c r="Y29" s="304"/>
      <c r="Z29" s="305"/>
      <c r="AA29" s="306"/>
      <c r="AB29" s="307"/>
      <c r="AC29" s="306"/>
      <c r="AD29" s="307"/>
      <c r="AE29" s="304"/>
      <c r="AF29" s="305"/>
      <c r="AG29" s="304"/>
      <c r="AH29" s="305"/>
      <c r="AI29" s="306"/>
      <c r="AJ29" s="307"/>
      <c r="AK29" s="306"/>
      <c r="AL29" s="307"/>
      <c r="AM29" s="304"/>
      <c r="AN29" s="305"/>
      <c r="AO29" s="304"/>
      <c r="AP29" s="305"/>
      <c r="AQ29" s="306"/>
      <c r="AR29" s="307"/>
      <c r="AS29" s="306"/>
      <c r="AT29" s="307"/>
      <c r="AU29" s="304"/>
      <c r="AV29" s="305"/>
      <c r="AW29" s="304"/>
      <c r="AX29" s="305"/>
      <c r="AY29" s="306"/>
      <c r="AZ29" s="307"/>
      <c r="BA29" s="306"/>
      <c r="BB29" s="307"/>
      <c r="BC29" s="304"/>
      <c r="BD29" s="305"/>
      <c r="BE29" s="304"/>
      <c r="BF29" s="305"/>
      <c r="BG29" s="306"/>
      <c r="BH29" s="307"/>
      <c r="BI29" s="306"/>
      <c r="BJ29" s="307"/>
      <c r="BK29" s="304"/>
      <c r="BL29" s="305"/>
      <c r="BM29" s="304"/>
      <c r="BN29" s="305"/>
      <c r="BO29" s="316"/>
      <c r="BP29" s="316"/>
      <c r="BQ29" s="316"/>
      <c r="BR29" s="55"/>
      <c r="BS29" s="317"/>
      <c r="BT29" s="318"/>
      <c r="BU29" s="319"/>
      <c r="BV29" s="319"/>
      <c r="BW29" s="319"/>
      <c r="BX29" s="319"/>
      <c r="BY29" s="319"/>
      <c r="BZ29" s="319"/>
      <c r="CA29" s="319"/>
      <c r="CB29" s="320"/>
      <c r="CC29" s="321"/>
      <c r="CD29" s="321"/>
      <c r="CE29" s="321"/>
      <c r="CF29" s="321"/>
      <c r="CG29" s="321"/>
      <c r="CH29" s="322"/>
      <c r="CI29" s="52">
        <f t="shared" si="0"/>
        <v>0</v>
      </c>
    </row>
    <row r="30" spans="1:87" ht="35.1" customHeight="1" x14ac:dyDescent="0.25">
      <c r="A30" s="31">
        <f t="shared" si="1"/>
        <v>18</v>
      </c>
      <c r="B30" s="323"/>
      <c r="C30" s="323"/>
      <c r="D30" s="308"/>
      <c r="E30" s="308"/>
      <c r="F30" s="308"/>
      <c r="G30" s="324"/>
      <c r="H30" s="325"/>
      <c r="I30" s="40"/>
      <c r="J30" s="60"/>
      <c r="K30" s="312"/>
      <c r="L30" s="312"/>
      <c r="M30" s="326"/>
      <c r="N30" s="326"/>
      <c r="O30" s="314"/>
      <c r="P30" s="314"/>
      <c r="Q30" s="327"/>
      <c r="R30" s="327"/>
      <c r="S30" s="306"/>
      <c r="T30" s="307"/>
      <c r="U30" s="306"/>
      <c r="V30" s="307"/>
      <c r="W30" s="328"/>
      <c r="X30" s="329"/>
      <c r="Y30" s="328"/>
      <c r="Z30" s="329"/>
      <c r="AA30" s="306"/>
      <c r="AB30" s="307"/>
      <c r="AC30" s="306"/>
      <c r="AD30" s="307"/>
      <c r="AE30" s="328"/>
      <c r="AF30" s="329"/>
      <c r="AG30" s="328"/>
      <c r="AH30" s="329"/>
      <c r="AI30" s="306"/>
      <c r="AJ30" s="307"/>
      <c r="AK30" s="306"/>
      <c r="AL30" s="307"/>
      <c r="AM30" s="328"/>
      <c r="AN30" s="329"/>
      <c r="AO30" s="328"/>
      <c r="AP30" s="329"/>
      <c r="AQ30" s="306"/>
      <c r="AR30" s="307"/>
      <c r="AS30" s="306"/>
      <c r="AT30" s="307"/>
      <c r="AU30" s="328"/>
      <c r="AV30" s="329"/>
      <c r="AW30" s="328"/>
      <c r="AX30" s="329"/>
      <c r="AY30" s="306"/>
      <c r="AZ30" s="307"/>
      <c r="BA30" s="306"/>
      <c r="BB30" s="307"/>
      <c r="BC30" s="328"/>
      <c r="BD30" s="329"/>
      <c r="BE30" s="328"/>
      <c r="BF30" s="329"/>
      <c r="BG30" s="306"/>
      <c r="BH30" s="307"/>
      <c r="BI30" s="306"/>
      <c r="BJ30" s="307"/>
      <c r="BK30" s="328"/>
      <c r="BL30" s="329"/>
      <c r="BM30" s="328"/>
      <c r="BN30" s="329"/>
      <c r="BO30" s="316"/>
      <c r="BP30" s="316"/>
      <c r="BQ30" s="316"/>
      <c r="BR30" s="55"/>
      <c r="BS30" s="330"/>
      <c r="BT30" s="331"/>
      <c r="BU30" s="319"/>
      <c r="BV30" s="319"/>
      <c r="BW30" s="319"/>
      <c r="BX30" s="319"/>
      <c r="BY30" s="319"/>
      <c r="BZ30" s="319"/>
      <c r="CA30" s="319"/>
      <c r="CB30" s="320"/>
      <c r="CC30" s="321"/>
      <c r="CD30" s="321"/>
      <c r="CE30" s="321"/>
      <c r="CF30" s="321"/>
      <c r="CG30" s="321"/>
      <c r="CH30" s="322"/>
      <c r="CI30" s="52">
        <f t="shared" si="0"/>
        <v>0</v>
      </c>
    </row>
    <row r="31" spans="1:87" ht="35.1" customHeight="1" x14ac:dyDescent="0.25">
      <c r="A31" s="31">
        <f t="shared" si="1"/>
        <v>19</v>
      </c>
      <c r="B31" s="308"/>
      <c r="C31" s="308"/>
      <c r="D31" s="309"/>
      <c r="E31" s="309"/>
      <c r="F31" s="309"/>
      <c r="G31" s="310"/>
      <c r="H31" s="311"/>
      <c r="I31" s="40"/>
      <c r="J31" s="59"/>
      <c r="K31" s="312"/>
      <c r="L31" s="312"/>
      <c r="M31" s="313"/>
      <c r="N31" s="313"/>
      <c r="O31" s="314"/>
      <c r="P31" s="314"/>
      <c r="Q31" s="315"/>
      <c r="R31" s="315"/>
      <c r="S31" s="306"/>
      <c r="T31" s="307"/>
      <c r="U31" s="306"/>
      <c r="V31" s="307"/>
      <c r="W31" s="304"/>
      <c r="X31" s="305"/>
      <c r="Y31" s="304"/>
      <c r="Z31" s="305"/>
      <c r="AA31" s="306"/>
      <c r="AB31" s="307"/>
      <c r="AC31" s="306"/>
      <c r="AD31" s="307"/>
      <c r="AE31" s="304"/>
      <c r="AF31" s="305"/>
      <c r="AG31" s="304"/>
      <c r="AH31" s="305"/>
      <c r="AI31" s="306"/>
      <c r="AJ31" s="307"/>
      <c r="AK31" s="306"/>
      <c r="AL31" s="307"/>
      <c r="AM31" s="304"/>
      <c r="AN31" s="305"/>
      <c r="AO31" s="304"/>
      <c r="AP31" s="305"/>
      <c r="AQ31" s="306"/>
      <c r="AR31" s="307"/>
      <c r="AS31" s="306"/>
      <c r="AT31" s="307"/>
      <c r="AU31" s="304"/>
      <c r="AV31" s="305"/>
      <c r="AW31" s="304"/>
      <c r="AX31" s="305"/>
      <c r="AY31" s="306"/>
      <c r="AZ31" s="307"/>
      <c r="BA31" s="306"/>
      <c r="BB31" s="307"/>
      <c r="BC31" s="304"/>
      <c r="BD31" s="305"/>
      <c r="BE31" s="304"/>
      <c r="BF31" s="305"/>
      <c r="BG31" s="306"/>
      <c r="BH31" s="307"/>
      <c r="BI31" s="306"/>
      <c r="BJ31" s="307"/>
      <c r="BK31" s="304"/>
      <c r="BL31" s="305"/>
      <c r="BM31" s="304"/>
      <c r="BN31" s="305"/>
      <c r="BO31" s="316"/>
      <c r="BP31" s="316"/>
      <c r="BQ31" s="316"/>
      <c r="BR31" s="55"/>
      <c r="BS31" s="317"/>
      <c r="BT31" s="318"/>
      <c r="BU31" s="319"/>
      <c r="BV31" s="319"/>
      <c r="BW31" s="319"/>
      <c r="BX31" s="319"/>
      <c r="BY31" s="319"/>
      <c r="BZ31" s="319"/>
      <c r="CA31" s="319"/>
      <c r="CB31" s="320"/>
      <c r="CC31" s="321"/>
      <c r="CD31" s="321"/>
      <c r="CE31" s="321"/>
      <c r="CF31" s="321"/>
      <c r="CG31" s="321"/>
      <c r="CH31" s="322"/>
      <c r="CI31" s="52">
        <f t="shared" si="0"/>
        <v>0</v>
      </c>
    </row>
    <row r="32" spans="1:87" ht="35.1" customHeight="1" x14ac:dyDescent="0.25">
      <c r="A32" s="31">
        <f t="shared" si="1"/>
        <v>20</v>
      </c>
      <c r="B32" s="323"/>
      <c r="C32" s="323"/>
      <c r="D32" s="308"/>
      <c r="E32" s="308"/>
      <c r="F32" s="308"/>
      <c r="G32" s="324"/>
      <c r="H32" s="325"/>
      <c r="I32" s="40"/>
      <c r="J32" s="60"/>
      <c r="K32" s="312"/>
      <c r="L32" s="312"/>
      <c r="M32" s="326"/>
      <c r="N32" s="326"/>
      <c r="O32" s="314"/>
      <c r="P32" s="314"/>
      <c r="Q32" s="327"/>
      <c r="R32" s="327"/>
      <c r="S32" s="306"/>
      <c r="T32" s="307"/>
      <c r="U32" s="306"/>
      <c r="V32" s="307"/>
      <c r="W32" s="328"/>
      <c r="X32" s="329"/>
      <c r="Y32" s="328"/>
      <c r="Z32" s="329"/>
      <c r="AA32" s="306"/>
      <c r="AB32" s="307"/>
      <c r="AC32" s="306"/>
      <c r="AD32" s="307"/>
      <c r="AE32" s="328"/>
      <c r="AF32" s="329"/>
      <c r="AG32" s="328"/>
      <c r="AH32" s="329"/>
      <c r="AI32" s="306"/>
      <c r="AJ32" s="307"/>
      <c r="AK32" s="306"/>
      <c r="AL32" s="307"/>
      <c r="AM32" s="328"/>
      <c r="AN32" s="329"/>
      <c r="AO32" s="328"/>
      <c r="AP32" s="329"/>
      <c r="AQ32" s="306"/>
      <c r="AR32" s="307"/>
      <c r="AS32" s="306"/>
      <c r="AT32" s="307"/>
      <c r="AU32" s="328"/>
      <c r="AV32" s="329"/>
      <c r="AW32" s="328"/>
      <c r="AX32" s="329"/>
      <c r="AY32" s="306"/>
      <c r="AZ32" s="307"/>
      <c r="BA32" s="306"/>
      <c r="BB32" s="307"/>
      <c r="BC32" s="328"/>
      <c r="BD32" s="329"/>
      <c r="BE32" s="328"/>
      <c r="BF32" s="329"/>
      <c r="BG32" s="306"/>
      <c r="BH32" s="307"/>
      <c r="BI32" s="306"/>
      <c r="BJ32" s="307"/>
      <c r="BK32" s="328"/>
      <c r="BL32" s="329"/>
      <c r="BM32" s="328"/>
      <c r="BN32" s="329"/>
      <c r="BO32" s="316"/>
      <c r="BP32" s="316"/>
      <c r="BQ32" s="316"/>
      <c r="BR32" s="55"/>
      <c r="BS32" s="330"/>
      <c r="BT32" s="331"/>
      <c r="BU32" s="319"/>
      <c r="BV32" s="319"/>
      <c r="BW32" s="319"/>
      <c r="BX32" s="319"/>
      <c r="BY32" s="319"/>
      <c r="BZ32" s="319"/>
      <c r="CA32" s="319"/>
      <c r="CB32" s="320"/>
      <c r="CC32" s="321"/>
      <c r="CD32" s="321"/>
      <c r="CE32" s="321"/>
      <c r="CF32" s="321"/>
      <c r="CG32" s="321"/>
      <c r="CH32" s="322"/>
      <c r="CI32" s="52">
        <f t="shared" si="0"/>
        <v>0</v>
      </c>
    </row>
    <row r="33" spans="1:87" ht="35.1" customHeight="1" x14ac:dyDescent="0.25">
      <c r="A33" s="31">
        <f t="shared" si="1"/>
        <v>21</v>
      </c>
      <c r="B33" s="308"/>
      <c r="C33" s="308"/>
      <c r="D33" s="309"/>
      <c r="E33" s="309"/>
      <c r="F33" s="309"/>
      <c r="G33" s="310"/>
      <c r="H33" s="311"/>
      <c r="I33" s="40"/>
      <c r="J33" s="59"/>
      <c r="K33" s="312"/>
      <c r="L33" s="312"/>
      <c r="M33" s="313"/>
      <c r="N33" s="313"/>
      <c r="O33" s="314"/>
      <c r="P33" s="314"/>
      <c r="Q33" s="315"/>
      <c r="R33" s="315"/>
      <c r="S33" s="306"/>
      <c r="T33" s="307"/>
      <c r="U33" s="306"/>
      <c r="V33" s="307"/>
      <c r="W33" s="304"/>
      <c r="X33" s="305"/>
      <c r="Y33" s="304"/>
      <c r="Z33" s="305"/>
      <c r="AA33" s="306"/>
      <c r="AB33" s="307"/>
      <c r="AC33" s="306"/>
      <c r="AD33" s="307"/>
      <c r="AE33" s="304"/>
      <c r="AF33" s="305"/>
      <c r="AG33" s="304"/>
      <c r="AH33" s="305"/>
      <c r="AI33" s="306"/>
      <c r="AJ33" s="307"/>
      <c r="AK33" s="306"/>
      <c r="AL33" s="307"/>
      <c r="AM33" s="304"/>
      <c r="AN33" s="305"/>
      <c r="AO33" s="304"/>
      <c r="AP33" s="305"/>
      <c r="AQ33" s="306"/>
      <c r="AR33" s="307"/>
      <c r="AS33" s="306"/>
      <c r="AT33" s="307"/>
      <c r="AU33" s="304"/>
      <c r="AV33" s="305"/>
      <c r="AW33" s="304"/>
      <c r="AX33" s="305"/>
      <c r="AY33" s="306"/>
      <c r="AZ33" s="307"/>
      <c r="BA33" s="306"/>
      <c r="BB33" s="307"/>
      <c r="BC33" s="304"/>
      <c r="BD33" s="305"/>
      <c r="BE33" s="304"/>
      <c r="BF33" s="305"/>
      <c r="BG33" s="306"/>
      <c r="BH33" s="307"/>
      <c r="BI33" s="306"/>
      <c r="BJ33" s="307"/>
      <c r="BK33" s="304"/>
      <c r="BL33" s="305"/>
      <c r="BM33" s="304"/>
      <c r="BN33" s="305"/>
      <c r="BO33" s="316"/>
      <c r="BP33" s="316"/>
      <c r="BQ33" s="316"/>
      <c r="BR33" s="55"/>
      <c r="BS33" s="317"/>
      <c r="BT33" s="318"/>
      <c r="BU33" s="319"/>
      <c r="BV33" s="319"/>
      <c r="BW33" s="319"/>
      <c r="BX33" s="319"/>
      <c r="BY33" s="319"/>
      <c r="BZ33" s="319"/>
      <c r="CA33" s="319"/>
      <c r="CB33" s="320"/>
      <c r="CC33" s="321"/>
      <c r="CD33" s="321"/>
      <c r="CE33" s="321"/>
      <c r="CF33" s="321"/>
      <c r="CG33" s="321"/>
      <c r="CH33" s="322"/>
      <c r="CI33" s="52">
        <f t="shared" si="0"/>
        <v>0</v>
      </c>
    </row>
    <row r="34" spans="1:87" ht="35.1" customHeight="1" x14ac:dyDescent="0.25">
      <c r="A34" s="31">
        <f t="shared" si="1"/>
        <v>22</v>
      </c>
      <c r="B34" s="323"/>
      <c r="C34" s="323"/>
      <c r="D34" s="308"/>
      <c r="E34" s="308"/>
      <c r="F34" s="308"/>
      <c r="G34" s="324"/>
      <c r="H34" s="325"/>
      <c r="I34" s="40"/>
      <c r="J34" s="60"/>
      <c r="K34" s="312"/>
      <c r="L34" s="312"/>
      <c r="M34" s="326"/>
      <c r="N34" s="326"/>
      <c r="O34" s="314"/>
      <c r="P34" s="314"/>
      <c r="Q34" s="327"/>
      <c r="R34" s="327"/>
      <c r="S34" s="306"/>
      <c r="T34" s="307"/>
      <c r="U34" s="306"/>
      <c r="V34" s="307"/>
      <c r="W34" s="328"/>
      <c r="X34" s="329"/>
      <c r="Y34" s="328"/>
      <c r="Z34" s="329"/>
      <c r="AA34" s="306"/>
      <c r="AB34" s="307"/>
      <c r="AC34" s="306"/>
      <c r="AD34" s="307"/>
      <c r="AE34" s="328"/>
      <c r="AF34" s="329"/>
      <c r="AG34" s="328"/>
      <c r="AH34" s="329"/>
      <c r="AI34" s="306"/>
      <c r="AJ34" s="307"/>
      <c r="AK34" s="306"/>
      <c r="AL34" s="307"/>
      <c r="AM34" s="328"/>
      <c r="AN34" s="329"/>
      <c r="AO34" s="328"/>
      <c r="AP34" s="329"/>
      <c r="AQ34" s="306"/>
      <c r="AR34" s="307"/>
      <c r="AS34" s="306"/>
      <c r="AT34" s="307"/>
      <c r="AU34" s="328"/>
      <c r="AV34" s="329"/>
      <c r="AW34" s="328"/>
      <c r="AX34" s="329"/>
      <c r="AY34" s="306"/>
      <c r="AZ34" s="307"/>
      <c r="BA34" s="306"/>
      <c r="BB34" s="307"/>
      <c r="BC34" s="328"/>
      <c r="BD34" s="329"/>
      <c r="BE34" s="328"/>
      <c r="BF34" s="329"/>
      <c r="BG34" s="306"/>
      <c r="BH34" s="307"/>
      <c r="BI34" s="306"/>
      <c r="BJ34" s="307"/>
      <c r="BK34" s="328"/>
      <c r="BL34" s="329"/>
      <c r="BM34" s="328"/>
      <c r="BN34" s="329"/>
      <c r="BO34" s="316"/>
      <c r="BP34" s="316"/>
      <c r="BQ34" s="316"/>
      <c r="BR34" s="55"/>
      <c r="BS34" s="330"/>
      <c r="BT34" s="331"/>
      <c r="BU34" s="319"/>
      <c r="BV34" s="319"/>
      <c r="BW34" s="319"/>
      <c r="BX34" s="319"/>
      <c r="BY34" s="319"/>
      <c r="BZ34" s="319"/>
      <c r="CA34" s="319"/>
      <c r="CB34" s="320"/>
      <c r="CC34" s="321"/>
      <c r="CD34" s="321"/>
      <c r="CE34" s="321"/>
      <c r="CF34" s="321"/>
      <c r="CG34" s="321"/>
      <c r="CH34" s="322"/>
      <c r="CI34" s="52">
        <f t="shared" si="0"/>
        <v>0</v>
      </c>
    </row>
    <row r="35" spans="1:87" ht="35.1" customHeight="1" x14ac:dyDescent="0.25">
      <c r="A35" s="31">
        <f t="shared" si="1"/>
        <v>23</v>
      </c>
      <c r="B35" s="308"/>
      <c r="C35" s="308"/>
      <c r="D35" s="309"/>
      <c r="E35" s="309"/>
      <c r="F35" s="309"/>
      <c r="G35" s="310"/>
      <c r="H35" s="311"/>
      <c r="I35" s="40"/>
      <c r="J35" s="59"/>
      <c r="K35" s="312"/>
      <c r="L35" s="312"/>
      <c r="M35" s="313"/>
      <c r="N35" s="313"/>
      <c r="O35" s="314"/>
      <c r="P35" s="314"/>
      <c r="Q35" s="315"/>
      <c r="R35" s="315"/>
      <c r="S35" s="306"/>
      <c r="T35" s="307"/>
      <c r="U35" s="306"/>
      <c r="V35" s="307"/>
      <c r="W35" s="304"/>
      <c r="X35" s="305"/>
      <c r="Y35" s="304"/>
      <c r="Z35" s="305"/>
      <c r="AA35" s="306"/>
      <c r="AB35" s="307"/>
      <c r="AC35" s="306"/>
      <c r="AD35" s="307"/>
      <c r="AE35" s="304"/>
      <c r="AF35" s="305"/>
      <c r="AG35" s="304"/>
      <c r="AH35" s="305"/>
      <c r="AI35" s="306"/>
      <c r="AJ35" s="307"/>
      <c r="AK35" s="306"/>
      <c r="AL35" s="307"/>
      <c r="AM35" s="304"/>
      <c r="AN35" s="305"/>
      <c r="AO35" s="304"/>
      <c r="AP35" s="305"/>
      <c r="AQ35" s="306"/>
      <c r="AR35" s="307"/>
      <c r="AS35" s="306"/>
      <c r="AT35" s="307"/>
      <c r="AU35" s="304"/>
      <c r="AV35" s="305"/>
      <c r="AW35" s="304"/>
      <c r="AX35" s="305"/>
      <c r="AY35" s="306"/>
      <c r="AZ35" s="307"/>
      <c r="BA35" s="306"/>
      <c r="BB35" s="307"/>
      <c r="BC35" s="304"/>
      <c r="BD35" s="305"/>
      <c r="BE35" s="304"/>
      <c r="BF35" s="305"/>
      <c r="BG35" s="306"/>
      <c r="BH35" s="307"/>
      <c r="BI35" s="306"/>
      <c r="BJ35" s="307"/>
      <c r="BK35" s="304"/>
      <c r="BL35" s="305"/>
      <c r="BM35" s="304"/>
      <c r="BN35" s="305"/>
      <c r="BO35" s="316"/>
      <c r="BP35" s="316"/>
      <c r="BQ35" s="316"/>
      <c r="BR35" s="55"/>
      <c r="BS35" s="317"/>
      <c r="BT35" s="318"/>
      <c r="BU35" s="319"/>
      <c r="BV35" s="319"/>
      <c r="BW35" s="319"/>
      <c r="BX35" s="319"/>
      <c r="BY35" s="319"/>
      <c r="BZ35" s="319"/>
      <c r="CA35" s="319"/>
      <c r="CB35" s="320"/>
      <c r="CC35" s="321"/>
      <c r="CD35" s="321"/>
      <c r="CE35" s="321"/>
      <c r="CF35" s="321"/>
      <c r="CG35" s="321"/>
      <c r="CH35" s="322"/>
      <c r="CI35" s="52">
        <f t="shared" si="0"/>
        <v>0</v>
      </c>
    </row>
    <row r="36" spans="1:87" ht="35.1" customHeight="1" x14ac:dyDescent="0.25">
      <c r="A36" s="31">
        <f t="shared" si="1"/>
        <v>24</v>
      </c>
      <c r="B36" s="323"/>
      <c r="C36" s="323"/>
      <c r="D36" s="308"/>
      <c r="E36" s="308"/>
      <c r="F36" s="308"/>
      <c r="G36" s="324"/>
      <c r="H36" s="325"/>
      <c r="I36" s="40"/>
      <c r="J36" s="60"/>
      <c r="K36" s="312"/>
      <c r="L36" s="312"/>
      <c r="M36" s="326"/>
      <c r="N36" s="326"/>
      <c r="O36" s="314"/>
      <c r="P36" s="314"/>
      <c r="Q36" s="327"/>
      <c r="R36" s="327"/>
      <c r="S36" s="306"/>
      <c r="T36" s="307"/>
      <c r="U36" s="306"/>
      <c r="V36" s="307"/>
      <c r="W36" s="328"/>
      <c r="X36" s="329"/>
      <c r="Y36" s="328"/>
      <c r="Z36" s="329"/>
      <c r="AA36" s="306"/>
      <c r="AB36" s="307"/>
      <c r="AC36" s="306"/>
      <c r="AD36" s="307"/>
      <c r="AE36" s="328"/>
      <c r="AF36" s="329"/>
      <c r="AG36" s="328"/>
      <c r="AH36" s="329"/>
      <c r="AI36" s="306"/>
      <c r="AJ36" s="307"/>
      <c r="AK36" s="306"/>
      <c r="AL36" s="307"/>
      <c r="AM36" s="328"/>
      <c r="AN36" s="329"/>
      <c r="AO36" s="328"/>
      <c r="AP36" s="329"/>
      <c r="AQ36" s="306"/>
      <c r="AR36" s="307"/>
      <c r="AS36" s="306"/>
      <c r="AT36" s="307"/>
      <c r="AU36" s="328"/>
      <c r="AV36" s="329"/>
      <c r="AW36" s="328"/>
      <c r="AX36" s="329"/>
      <c r="AY36" s="306"/>
      <c r="AZ36" s="307"/>
      <c r="BA36" s="306"/>
      <c r="BB36" s="307"/>
      <c r="BC36" s="328"/>
      <c r="BD36" s="329"/>
      <c r="BE36" s="328"/>
      <c r="BF36" s="329"/>
      <c r="BG36" s="306"/>
      <c r="BH36" s="307"/>
      <c r="BI36" s="306"/>
      <c r="BJ36" s="307"/>
      <c r="BK36" s="328"/>
      <c r="BL36" s="329"/>
      <c r="BM36" s="328"/>
      <c r="BN36" s="329"/>
      <c r="BO36" s="316"/>
      <c r="BP36" s="316"/>
      <c r="BQ36" s="316"/>
      <c r="BR36" s="55"/>
      <c r="BS36" s="330"/>
      <c r="BT36" s="331"/>
      <c r="BU36" s="319"/>
      <c r="BV36" s="319"/>
      <c r="BW36" s="319"/>
      <c r="BX36" s="319"/>
      <c r="BY36" s="319"/>
      <c r="BZ36" s="319"/>
      <c r="CA36" s="319"/>
      <c r="CB36" s="320"/>
      <c r="CC36" s="321"/>
      <c r="CD36" s="321"/>
      <c r="CE36" s="321"/>
      <c r="CF36" s="321"/>
      <c r="CG36" s="321"/>
      <c r="CH36" s="322"/>
      <c r="CI36" s="52">
        <f t="shared" si="0"/>
        <v>0</v>
      </c>
    </row>
    <row r="37" spans="1:87" ht="35.1" customHeight="1" x14ac:dyDescent="0.25">
      <c r="A37" s="31">
        <f t="shared" si="1"/>
        <v>25</v>
      </c>
      <c r="B37" s="308"/>
      <c r="C37" s="308"/>
      <c r="D37" s="309"/>
      <c r="E37" s="309"/>
      <c r="F37" s="309"/>
      <c r="G37" s="310"/>
      <c r="H37" s="311"/>
      <c r="I37" s="40"/>
      <c r="J37" s="59"/>
      <c r="K37" s="312"/>
      <c r="L37" s="312"/>
      <c r="M37" s="313"/>
      <c r="N37" s="313"/>
      <c r="O37" s="314"/>
      <c r="P37" s="314"/>
      <c r="Q37" s="315"/>
      <c r="R37" s="315"/>
      <c r="S37" s="306"/>
      <c r="T37" s="307"/>
      <c r="U37" s="306"/>
      <c r="V37" s="307"/>
      <c r="W37" s="304"/>
      <c r="X37" s="305"/>
      <c r="Y37" s="304"/>
      <c r="Z37" s="305"/>
      <c r="AA37" s="306"/>
      <c r="AB37" s="307"/>
      <c r="AC37" s="306"/>
      <c r="AD37" s="307"/>
      <c r="AE37" s="304"/>
      <c r="AF37" s="305"/>
      <c r="AG37" s="304"/>
      <c r="AH37" s="305"/>
      <c r="AI37" s="306"/>
      <c r="AJ37" s="307"/>
      <c r="AK37" s="306"/>
      <c r="AL37" s="307"/>
      <c r="AM37" s="304"/>
      <c r="AN37" s="305"/>
      <c r="AO37" s="304"/>
      <c r="AP37" s="305"/>
      <c r="AQ37" s="306"/>
      <c r="AR37" s="307"/>
      <c r="AS37" s="306"/>
      <c r="AT37" s="307"/>
      <c r="AU37" s="304"/>
      <c r="AV37" s="305"/>
      <c r="AW37" s="304"/>
      <c r="AX37" s="305"/>
      <c r="AY37" s="306"/>
      <c r="AZ37" s="307"/>
      <c r="BA37" s="306"/>
      <c r="BB37" s="307"/>
      <c r="BC37" s="304"/>
      <c r="BD37" s="305"/>
      <c r="BE37" s="304"/>
      <c r="BF37" s="305"/>
      <c r="BG37" s="306"/>
      <c r="BH37" s="307"/>
      <c r="BI37" s="306"/>
      <c r="BJ37" s="307"/>
      <c r="BK37" s="304"/>
      <c r="BL37" s="305"/>
      <c r="BM37" s="304"/>
      <c r="BN37" s="305"/>
      <c r="BO37" s="316"/>
      <c r="BP37" s="316"/>
      <c r="BQ37" s="316"/>
      <c r="BR37" s="55"/>
      <c r="BS37" s="317"/>
      <c r="BT37" s="318"/>
      <c r="BU37" s="319"/>
      <c r="BV37" s="319"/>
      <c r="BW37" s="319"/>
      <c r="BX37" s="319"/>
      <c r="BY37" s="319"/>
      <c r="BZ37" s="319"/>
      <c r="CA37" s="319"/>
      <c r="CB37" s="320"/>
      <c r="CC37" s="321"/>
      <c r="CD37" s="321"/>
      <c r="CE37" s="321"/>
      <c r="CF37" s="321"/>
      <c r="CG37" s="321"/>
      <c r="CH37" s="322"/>
      <c r="CI37" s="52">
        <f t="shared" si="0"/>
        <v>0</v>
      </c>
    </row>
    <row r="38" spans="1:87" ht="35.1" customHeight="1" x14ac:dyDescent="0.25">
      <c r="A38" s="31">
        <f t="shared" si="1"/>
        <v>26</v>
      </c>
      <c r="B38" s="323"/>
      <c r="C38" s="323"/>
      <c r="D38" s="308"/>
      <c r="E38" s="308"/>
      <c r="F38" s="308"/>
      <c r="G38" s="324"/>
      <c r="H38" s="325"/>
      <c r="I38" s="40"/>
      <c r="J38" s="60"/>
      <c r="K38" s="312"/>
      <c r="L38" s="312"/>
      <c r="M38" s="326"/>
      <c r="N38" s="326"/>
      <c r="O38" s="314"/>
      <c r="P38" s="314"/>
      <c r="Q38" s="327"/>
      <c r="R38" s="327"/>
      <c r="S38" s="306"/>
      <c r="T38" s="307"/>
      <c r="U38" s="306"/>
      <c r="V38" s="307"/>
      <c r="W38" s="328"/>
      <c r="X38" s="329"/>
      <c r="Y38" s="328"/>
      <c r="Z38" s="329"/>
      <c r="AA38" s="306"/>
      <c r="AB38" s="307"/>
      <c r="AC38" s="306"/>
      <c r="AD38" s="307"/>
      <c r="AE38" s="328"/>
      <c r="AF38" s="329"/>
      <c r="AG38" s="328"/>
      <c r="AH38" s="329"/>
      <c r="AI38" s="306"/>
      <c r="AJ38" s="307"/>
      <c r="AK38" s="306"/>
      <c r="AL38" s="307"/>
      <c r="AM38" s="328"/>
      <c r="AN38" s="329"/>
      <c r="AO38" s="328"/>
      <c r="AP38" s="329"/>
      <c r="AQ38" s="306"/>
      <c r="AR38" s="307"/>
      <c r="AS38" s="306"/>
      <c r="AT38" s="307"/>
      <c r="AU38" s="328"/>
      <c r="AV38" s="329"/>
      <c r="AW38" s="328"/>
      <c r="AX38" s="329"/>
      <c r="AY38" s="306"/>
      <c r="AZ38" s="307"/>
      <c r="BA38" s="306"/>
      <c r="BB38" s="307"/>
      <c r="BC38" s="328"/>
      <c r="BD38" s="329"/>
      <c r="BE38" s="328"/>
      <c r="BF38" s="329"/>
      <c r="BG38" s="306"/>
      <c r="BH38" s="307"/>
      <c r="BI38" s="306"/>
      <c r="BJ38" s="307"/>
      <c r="BK38" s="328"/>
      <c r="BL38" s="329"/>
      <c r="BM38" s="328"/>
      <c r="BN38" s="329"/>
      <c r="BO38" s="316"/>
      <c r="BP38" s="316"/>
      <c r="BQ38" s="316"/>
      <c r="BR38" s="55"/>
      <c r="BS38" s="330"/>
      <c r="BT38" s="331"/>
      <c r="BU38" s="319"/>
      <c r="BV38" s="319"/>
      <c r="BW38" s="319"/>
      <c r="BX38" s="319"/>
      <c r="BY38" s="319"/>
      <c r="BZ38" s="319"/>
      <c r="CA38" s="319"/>
      <c r="CB38" s="320"/>
      <c r="CC38" s="321"/>
      <c r="CD38" s="321"/>
      <c r="CE38" s="321"/>
      <c r="CF38" s="321"/>
      <c r="CG38" s="321"/>
      <c r="CH38" s="322"/>
      <c r="CI38" s="52">
        <f t="shared" si="0"/>
        <v>0</v>
      </c>
    </row>
    <row r="39" spans="1:87" ht="35.1" customHeight="1" x14ac:dyDescent="0.25">
      <c r="A39" s="31">
        <f t="shared" si="1"/>
        <v>27</v>
      </c>
      <c r="B39" s="308"/>
      <c r="C39" s="308"/>
      <c r="D39" s="309"/>
      <c r="E39" s="309"/>
      <c r="F39" s="309"/>
      <c r="G39" s="310"/>
      <c r="H39" s="311"/>
      <c r="I39" s="40"/>
      <c r="J39" s="59"/>
      <c r="K39" s="312"/>
      <c r="L39" s="312"/>
      <c r="M39" s="313"/>
      <c r="N39" s="313"/>
      <c r="O39" s="314"/>
      <c r="P39" s="314"/>
      <c r="Q39" s="315"/>
      <c r="R39" s="315"/>
      <c r="S39" s="306"/>
      <c r="T39" s="307"/>
      <c r="U39" s="306"/>
      <c r="V39" s="307"/>
      <c r="W39" s="304"/>
      <c r="X39" s="305"/>
      <c r="Y39" s="304"/>
      <c r="Z39" s="305"/>
      <c r="AA39" s="306"/>
      <c r="AB39" s="307"/>
      <c r="AC39" s="306"/>
      <c r="AD39" s="307"/>
      <c r="AE39" s="304"/>
      <c r="AF39" s="305"/>
      <c r="AG39" s="304"/>
      <c r="AH39" s="305"/>
      <c r="AI39" s="306"/>
      <c r="AJ39" s="307"/>
      <c r="AK39" s="306"/>
      <c r="AL39" s="307"/>
      <c r="AM39" s="304"/>
      <c r="AN39" s="305"/>
      <c r="AO39" s="304"/>
      <c r="AP39" s="305"/>
      <c r="AQ39" s="306"/>
      <c r="AR39" s="307"/>
      <c r="AS39" s="306"/>
      <c r="AT39" s="307"/>
      <c r="AU39" s="304"/>
      <c r="AV39" s="305"/>
      <c r="AW39" s="304"/>
      <c r="AX39" s="305"/>
      <c r="AY39" s="306"/>
      <c r="AZ39" s="307"/>
      <c r="BA39" s="306"/>
      <c r="BB39" s="307"/>
      <c r="BC39" s="304"/>
      <c r="BD39" s="305"/>
      <c r="BE39" s="304"/>
      <c r="BF39" s="305"/>
      <c r="BG39" s="306"/>
      <c r="BH39" s="307"/>
      <c r="BI39" s="306"/>
      <c r="BJ39" s="307"/>
      <c r="BK39" s="304"/>
      <c r="BL39" s="305"/>
      <c r="BM39" s="304"/>
      <c r="BN39" s="305"/>
      <c r="BO39" s="316"/>
      <c r="BP39" s="316"/>
      <c r="BQ39" s="316"/>
      <c r="BR39" s="55"/>
      <c r="BS39" s="317"/>
      <c r="BT39" s="318"/>
      <c r="BU39" s="319"/>
      <c r="BV39" s="319"/>
      <c r="BW39" s="319"/>
      <c r="BX39" s="319"/>
      <c r="BY39" s="319"/>
      <c r="BZ39" s="319"/>
      <c r="CA39" s="319"/>
      <c r="CB39" s="320"/>
      <c r="CC39" s="321"/>
      <c r="CD39" s="321"/>
      <c r="CE39" s="321"/>
      <c r="CF39" s="321"/>
      <c r="CG39" s="321"/>
      <c r="CH39" s="322"/>
      <c r="CI39" s="52">
        <f t="shared" si="0"/>
        <v>0</v>
      </c>
    </row>
    <row r="40" spans="1:87" ht="35.1" customHeight="1" x14ac:dyDescent="0.25">
      <c r="A40" s="31">
        <f t="shared" si="1"/>
        <v>28</v>
      </c>
      <c r="B40" s="323"/>
      <c r="C40" s="323"/>
      <c r="D40" s="308"/>
      <c r="E40" s="308"/>
      <c r="F40" s="308"/>
      <c r="G40" s="324"/>
      <c r="H40" s="325"/>
      <c r="I40" s="40"/>
      <c r="J40" s="60"/>
      <c r="K40" s="312"/>
      <c r="L40" s="312"/>
      <c r="M40" s="326"/>
      <c r="N40" s="326"/>
      <c r="O40" s="314"/>
      <c r="P40" s="314"/>
      <c r="Q40" s="327"/>
      <c r="R40" s="327"/>
      <c r="S40" s="306"/>
      <c r="T40" s="307"/>
      <c r="U40" s="306"/>
      <c r="V40" s="307"/>
      <c r="W40" s="328"/>
      <c r="X40" s="329"/>
      <c r="Y40" s="328"/>
      <c r="Z40" s="329"/>
      <c r="AA40" s="306"/>
      <c r="AB40" s="307"/>
      <c r="AC40" s="306"/>
      <c r="AD40" s="307"/>
      <c r="AE40" s="328"/>
      <c r="AF40" s="329"/>
      <c r="AG40" s="328"/>
      <c r="AH40" s="329"/>
      <c r="AI40" s="306"/>
      <c r="AJ40" s="307"/>
      <c r="AK40" s="306"/>
      <c r="AL40" s="307"/>
      <c r="AM40" s="328"/>
      <c r="AN40" s="329"/>
      <c r="AO40" s="328"/>
      <c r="AP40" s="329"/>
      <c r="AQ40" s="306"/>
      <c r="AR40" s="307"/>
      <c r="AS40" s="306"/>
      <c r="AT40" s="307"/>
      <c r="AU40" s="328"/>
      <c r="AV40" s="329"/>
      <c r="AW40" s="328"/>
      <c r="AX40" s="329"/>
      <c r="AY40" s="306"/>
      <c r="AZ40" s="307"/>
      <c r="BA40" s="306"/>
      <c r="BB40" s="307"/>
      <c r="BC40" s="328"/>
      <c r="BD40" s="329"/>
      <c r="BE40" s="328"/>
      <c r="BF40" s="329"/>
      <c r="BG40" s="306"/>
      <c r="BH40" s="307"/>
      <c r="BI40" s="306"/>
      <c r="BJ40" s="307"/>
      <c r="BK40" s="328"/>
      <c r="BL40" s="329"/>
      <c r="BM40" s="328"/>
      <c r="BN40" s="329"/>
      <c r="BO40" s="316"/>
      <c r="BP40" s="316"/>
      <c r="BQ40" s="316"/>
      <c r="BR40" s="55"/>
      <c r="BS40" s="330"/>
      <c r="BT40" s="331"/>
      <c r="BU40" s="319"/>
      <c r="BV40" s="319"/>
      <c r="BW40" s="319"/>
      <c r="BX40" s="319"/>
      <c r="BY40" s="319"/>
      <c r="BZ40" s="319"/>
      <c r="CA40" s="319"/>
      <c r="CB40" s="320"/>
      <c r="CC40" s="321"/>
      <c r="CD40" s="321"/>
      <c r="CE40" s="321"/>
      <c r="CF40" s="321"/>
      <c r="CG40" s="321"/>
      <c r="CH40" s="322"/>
      <c r="CI40" s="52">
        <f t="shared" si="0"/>
        <v>0</v>
      </c>
    </row>
    <row r="41" spans="1:87" ht="35.1" customHeight="1" x14ac:dyDescent="0.25">
      <c r="A41" s="31">
        <f>ROW(A29)</f>
        <v>29</v>
      </c>
      <c r="B41" s="308"/>
      <c r="C41" s="308"/>
      <c r="D41" s="309"/>
      <c r="E41" s="309"/>
      <c r="F41" s="309"/>
      <c r="G41" s="310"/>
      <c r="H41" s="311"/>
      <c r="I41" s="40"/>
      <c r="J41" s="59"/>
      <c r="K41" s="312"/>
      <c r="L41" s="312"/>
      <c r="M41" s="313"/>
      <c r="N41" s="313"/>
      <c r="O41" s="314"/>
      <c r="P41" s="314"/>
      <c r="Q41" s="315"/>
      <c r="R41" s="315"/>
      <c r="S41" s="306"/>
      <c r="T41" s="307"/>
      <c r="U41" s="306"/>
      <c r="V41" s="307"/>
      <c r="W41" s="304"/>
      <c r="X41" s="305"/>
      <c r="Y41" s="304"/>
      <c r="Z41" s="305"/>
      <c r="AA41" s="306"/>
      <c r="AB41" s="307"/>
      <c r="AC41" s="306"/>
      <c r="AD41" s="307"/>
      <c r="AE41" s="304"/>
      <c r="AF41" s="305"/>
      <c r="AG41" s="304"/>
      <c r="AH41" s="305"/>
      <c r="AI41" s="306"/>
      <c r="AJ41" s="307"/>
      <c r="AK41" s="306"/>
      <c r="AL41" s="307"/>
      <c r="AM41" s="304"/>
      <c r="AN41" s="305"/>
      <c r="AO41" s="304"/>
      <c r="AP41" s="305"/>
      <c r="AQ41" s="306"/>
      <c r="AR41" s="307"/>
      <c r="AS41" s="306"/>
      <c r="AT41" s="307"/>
      <c r="AU41" s="304"/>
      <c r="AV41" s="305"/>
      <c r="AW41" s="304"/>
      <c r="AX41" s="305"/>
      <c r="AY41" s="306"/>
      <c r="AZ41" s="307"/>
      <c r="BA41" s="306"/>
      <c r="BB41" s="307"/>
      <c r="BC41" s="304"/>
      <c r="BD41" s="305"/>
      <c r="BE41" s="304"/>
      <c r="BF41" s="305"/>
      <c r="BG41" s="306"/>
      <c r="BH41" s="307"/>
      <c r="BI41" s="306"/>
      <c r="BJ41" s="307"/>
      <c r="BK41" s="304"/>
      <c r="BL41" s="305"/>
      <c r="BM41" s="304"/>
      <c r="BN41" s="305"/>
      <c r="BO41" s="332"/>
      <c r="BP41" s="333"/>
      <c r="BQ41" s="334"/>
      <c r="BR41" s="55"/>
      <c r="BS41" s="317"/>
      <c r="BT41" s="318"/>
      <c r="BU41" s="319"/>
      <c r="BV41" s="319"/>
      <c r="BW41" s="319"/>
      <c r="BX41" s="319"/>
      <c r="BY41" s="319"/>
      <c r="BZ41" s="319"/>
      <c r="CA41" s="319"/>
      <c r="CB41" s="320"/>
      <c r="CC41" s="321"/>
      <c r="CD41" s="321"/>
      <c r="CE41" s="321"/>
      <c r="CF41" s="321"/>
      <c r="CG41" s="321"/>
      <c r="CH41" s="322"/>
      <c r="CI41" s="52">
        <f t="shared" si="0"/>
        <v>0</v>
      </c>
    </row>
    <row r="42" spans="1:87" ht="35.1" customHeight="1" x14ac:dyDescent="0.25">
      <c r="A42" s="31">
        <f t="shared" si="1"/>
        <v>30</v>
      </c>
      <c r="B42" s="323"/>
      <c r="C42" s="323"/>
      <c r="D42" s="308"/>
      <c r="E42" s="308"/>
      <c r="F42" s="308"/>
      <c r="G42" s="324"/>
      <c r="H42" s="325"/>
      <c r="I42" s="40"/>
      <c r="J42" s="60"/>
      <c r="K42" s="312"/>
      <c r="L42" s="312"/>
      <c r="M42" s="326"/>
      <c r="N42" s="326"/>
      <c r="O42" s="314"/>
      <c r="P42" s="314"/>
      <c r="Q42" s="327"/>
      <c r="R42" s="327"/>
      <c r="S42" s="306"/>
      <c r="T42" s="307"/>
      <c r="U42" s="306"/>
      <c r="V42" s="307"/>
      <c r="W42" s="328"/>
      <c r="X42" s="329"/>
      <c r="Y42" s="328"/>
      <c r="Z42" s="329"/>
      <c r="AA42" s="306"/>
      <c r="AB42" s="307"/>
      <c r="AC42" s="306"/>
      <c r="AD42" s="307"/>
      <c r="AE42" s="328"/>
      <c r="AF42" s="329"/>
      <c r="AG42" s="328"/>
      <c r="AH42" s="329"/>
      <c r="AI42" s="306"/>
      <c r="AJ42" s="307"/>
      <c r="AK42" s="306"/>
      <c r="AL42" s="307"/>
      <c r="AM42" s="328"/>
      <c r="AN42" s="329"/>
      <c r="AO42" s="328"/>
      <c r="AP42" s="329"/>
      <c r="AQ42" s="306"/>
      <c r="AR42" s="307"/>
      <c r="AS42" s="306"/>
      <c r="AT42" s="307"/>
      <c r="AU42" s="328"/>
      <c r="AV42" s="329"/>
      <c r="AW42" s="328"/>
      <c r="AX42" s="329"/>
      <c r="AY42" s="306"/>
      <c r="AZ42" s="307"/>
      <c r="BA42" s="306"/>
      <c r="BB42" s="307"/>
      <c r="BC42" s="328"/>
      <c r="BD42" s="329"/>
      <c r="BE42" s="328"/>
      <c r="BF42" s="329"/>
      <c r="BG42" s="306"/>
      <c r="BH42" s="307"/>
      <c r="BI42" s="306"/>
      <c r="BJ42" s="307"/>
      <c r="BK42" s="328"/>
      <c r="BL42" s="329"/>
      <c r="BM42" s="328"/>
      <c r="BN42" s="329"/>
      <c r="BO42" s="316"/>
      <c r="BP42" s="316"/>
      <c r="BQ42" s="316"/>
      <c r="BR42" s="55"/>
      <c r="BS42" s="330"/>
      <c r="BT42" s="331"/>
      <c r="BU42" s="319"/>
      <c r="BV42" s="319"/>
      <c r="BW42" s="319"/>
      <c r="BX42" s="319"/>
      <c r="BY42" s="319"/>
      <c r="BZ42" s="319"/>
      <c r="CA42" s="319"/>
      <c r="CB42" s="320"/>
      <c r="CC42" s="321"/>
      <c r="CD42" s="321"/>
      <c r="CE42" s="321"/>
      <c r="CF42" s="321"/>
      <c r="CG42" s="321"/>
      <c r="CH42" s="322"/>
      <c r="CI42" s="52">
        <f t="shared" si="0"/>
        <v>0</v>
      </c>
    </row>
    <row r="43" spans="1:87" ht="35.1" customHeight="1" x14ac:dyDescent="0.25">
      <c r="A43" s="31">
        <f t="shared" si="1"/>
        <v>31</v>
      </c>
      <c r="B43" s="308"/>
      <c r="C43" s="308"/>
      <c r="D43" s="309"/>
      <c r="E43" s="309"/>
      <c r="F43" s="309"/>
      <c r="G43" s="310"/>
      <c r="H43" s="311"/>
      <c r="I43" s="40"/>
      <c r="J43" s="59"/>
      <c r="K43" s="312"/>
      <c r="L43" s="312"/>
      <c r="M43" s="313"/>
      <c r="N43" s="313"/>
      <c r="O43" s="314"/>
      <c r="P43" s="314"/>
      <c r="Q43" s="315"/>
      <c r="R43" s="315"/>
      <c r="S43" s="306"/>
      <c r="T43" s="307"/>
      <c r="U43" s="306"/>
      <c r="V43" s="307"/>
      <c r="W43" s="304"/>
      <c r="X43" s="305"/>
      <c r="Y43" s="304"/>
      <c r="Z43" s="305"/>
      <c r="AA43" s="306"/>
      <c r="AB43" s="307"/>
      <c r="AC43" s="306"/>
      <c r="AD43" s="307"/>
      <c r="AE43" s="304"/>
      <c r="AF43" s="305"/>
      <c r="AG43" s="304"/>
      <c r="AH43" s="305"/>
      <c r="AI43" s="306"/>
      <c r="AJ43" s="307"/>
      <c r="AK43" s="306"/>
      <c r="AL43" s="307"/>
      <c r="AM43" s="304"/>
      <c r="AN43" s="305"/>
      <c r="AO43" s="304"/>
      <c r="AP43" s="305"/>
      <c r="AQ43" s="306"/>
      <c r="AR43" s="307"/>
      <c r="AS43" s="306"/>
      <c r="AT43" s="307"/>
      <c r="AU43" s="304"/>
      <c r="AV43" s="305"/>
      <c r="AW43" s="304"/>
      <c r="AX43" s="305"/>
      <c r="AY43" s="306"/>
      <c r="AZ43" s="307"/>
      <c r="BA43" s="306"/>
      <c r="BB43" s="307"/>
      <c r="BC43" s="304"/>
      <c r="BD43" s="305"/>
      <c r="BE43" s="304"/>
      <c r="BF43" s="305"/>
      <c r="BG43" s="306"/>
      <c r="BH43" s="307"/>
      <c r="BI43" s="306"/>
      <c r="BJ43" s="307"/>
      <c r="BK43" s="304"/>
      <c r="BL43" s="305"/>
      <c r="BM43" s="304"/>
      <c r="BN43" s="305"/>
      <c r="BO43" s="316"/>
      <c r="BP43" s="316"/>
      <c r="BQ43" s="316"/>
      <c r="BR43" s="55"/>
      <c r="BS43" s="317"/>
      <c r="BT43" s="318"/>
      <c r="BU43" s="319"/>
      <c r="BV43" s="319"/>
      <c r="BW43" s="319"/>
      <c r="BX43" s="319"/>
      <c r="BY43" s="319"/>
      <c r="BZ43" s="319"/>
      <c r="CA43" s="319"/>
      <c r="CB43" s="320"/>
      <c r="CC43" s="321"/>
      <c r="CD43" s="321"/>
      <c r="CE43" s="321"/>
      <c r="CF43" s="321"/>
      <c r="CG43" s="321"/>
      <c r="CH43" s="322"/>
      <c r="CI43" s="52">
        <f t="shared" si="0"/>
        <v>0</v>
      </c>
    </row>
    <row r="44" spans="1:87" ht="35.1" customHeight="1" x14ac:dyDescent="0.25">
      <c r="A44" s="31">
        <f t="shared" si="1"/>
        <v>32</v>
      </c>
      <c r="B44" s="323"/>
      <c r="C44" s="323"/>
      <c r="D44" s="308"/>
      <c r="E44" s="308"/>
      <c r="F44" s="308"/>
      <c r="G44" s="324"/>
      <c r="H44" s="325"/>
      <c r="I44" s="40"/>
      <c r="J44" s="60"/>
      <c r="K44" s="312"/>
      <c r="L44" s="312"/>
      <c r="M44" s="326"/>
      <c r="N44" s="326"/>
      <c r="O44" s="314"/>
      <c r="P44" s="314"/>
      <c r="Q44" s="327"/>
      <c r="R44" s="327"/>
      <c r="S44" s="306"/>
      <c r="T44" s="307"/>
      <c r="U44" s="306"/>
      <c r="V44" s="307"/>
      <c r="W44" s="328"/>
      <c r="X44" s="329"/>
      <c r="Y44" s="328"/>
      <c r="Z44" s="329"/>
      <c r="AA44" s="306"/>
      <c r="AB44" s="307"/>
      <c r="AC44" s="306"/>
      <c r="AD44" s="307"/>
      <c r="AE44" s="328"/>
      <c r="AF44" s="329"/>
      <c r="AG44" s="328"/>
      <c r="AH44" s="329"/>
      <c r="AI44" s="306"/>
      <c r="AJ44" s="307"/>
      <c r="AK44" s="306"/>
      <c r="AL44" s="307"/>
      <c r="AM44" s="328"/>
      <c r="AN44" s="329"/>
      <c r="AO44" s="328"/>
      <c r="AP44" s="329"/>
      <c r="AQ44" s="306"/>
      <c r="AR44" s="307"/>
      <c r="AS44" s="306"/>
      <c r="AT44" s="307"/>
      <c r="AU44" s="328"/>
      <c r="AV44" s="329"/>
      <c r="AW44" s="328"/>
      <c r="AX44" s="329"/>
      <c r="AY44" s="306"/>
      <c r="AZ44" s="307"/>
      <c r="BA44" s="306"/>
      <c r="BB44" s="307"/>
      <c r="BC44" s="328"/>
      <c r="BD44" s="329"/>
      <c r="BE44" s="328"/>
      <c r="BF44" s="329"/>
      <c r="BG44" s="306"/>
      <c r="BH44" s="307"/>
      <c r="BI44" s="306"/>
      <c r="BJ44" s="307"/>
      <c r="BK44" s="328"/>
      <c r="BL44" s="329"/>
      <c r="BM44" s="328"/>
      <c r="BN44" s="329"/>
      <c r="BO44" s="316"/>
      <c r="BP44" s="316"/>
      <c r="BQ44" s="316"/>
      <c r="BR44" s="55"/>
      <c r="BS44" s="330"/>
      <c r="BT44" s="331"/>
      <c r="BU44" s="319"/>
      <c r="BV44" s="319"/>
      <c r="BW44" s="319"/>
      <c r="BX44" s="319"/>
      <c r="BY44" s="319"/>
      <c r="BZ44" s="319"/>
      <c r="CA44" s="319"/>
      <c r="CB44" s="320"/>
      <c r="CC44" s="321"/>
      <c r="CD44" s="321"/>
      <c r="CE44" s="321"/>
      <c r="CF44" s="321"/>
      <c r="CG44" s="321"/>
      <c r="CH44" s="322"/>
      <c r="CI44" s="52">
        <f t="shared" si="0"/>
        <v>0</v>
      </c>
    </row>
    <row r="45" spans="1:87" ht="35.1" customHeight="1" x14ac:dyDescent="0.25">
      <c r="A45" s="31">
        <f t="shared" si="1"/>
        <v>33</v>
      </c>
      <c r="B45" s="308"/>
      <c r="C45" s="308"/>
      <c r="D45" s="309"/>
      <c r="E45" s="309"/>
      <c r="F45" s="309"/>
      <c r="G45" s="310"/>
      <c r="H45" s="311"/>
      <c r="I45" s="40"/>
      <c r="J45" s="59"/>
      <c r="K45" s="312"/>
      <c r="L45" s="312"/>
      <c r="M45" s="313"/>
      <c r="N45" s="313"/>
      <c r="O45" s="314"/>
      <c r="P45" s="314"/>
      <c r="Q45" s="315"/>
      <c r="R45" s="315"/>
      <c r="S45" s="306"/>
      <c r="T45" s="307"/>
      <c r="U45" s="306"/>
      <c r="V45" s="307"/>
      <c r="W45" s="304"/>
      <c r="X45" s="305"/>
      <c r="Y45" s="304"/>
      <c r="Z45" s="305"/>
      <c r="AA45" s="306"/>
      <c r="AB45" s="307"/>
      <c r="AC45" s="306"/>
      <c r="AD45" s="307"/>
      <c r="AE45" s="304"/>
      <c r="AF45" s="305"/>
      <c r="AG45" s="304"/>
      <c r="AH45" s="305"/>
      <c r="AI45" s="306"/>
      <c r="AJ45" s="307"/>
      <c r="AK45" s="306"/>
      <c r="AL45" s="307"/>
      <c r="AM45" s="304"/>
      <c r="AN45" s="305"/>
      <c r="AO45" s="304"/>
      <c r="AP45" s="305"/>
      <c r="AQ45" s="306"/>
      <c r="AR45" s="307"/>
      <c r="AS45" s="306"/>
      <c r="AT45" s="307"/>
      <c r="AU45" s="304"/>
      <c r="AV45" s="305"/>
      <c r="AW45" s="304"/>
      <c r="AX45" s="305"/>
      <c r="AY45" s="306"/>
      <c r="AZ45" s="307"/>
      <c r="BA45" s="306"/>
      <c r="BB45" s="307"/>
      <c r="BC45" s="304"/>
      <c r="BD45" s="305"/>
      <c r="BE45" s="304"/>
      <c r="BF45" s="305"/>
      <c r="BG45" s="306"/>
      <c r="BH45" s="307"/>
      <c r="BI45" s="306"/>
      <c r="BJ45" s="307"/>
      <c r="BK45" s="304"/>
      <c r="BL45" s="305"/>
      <c r="BM45" s="304"/>
      <c r="BN45" s="305"/>
      <c r="BO45" s="316"/>
      <c r="BP45" s="316"/>
      <c r="BQ45" s="316"/>
      <c r="BR45" s="55"/>
      <c r="BS45" s="317"/>
      <c r="BT45" s="318"/>
      <c r="BU45" s="319"/>
      <c r="BV45" s="319"/>
      <c r="BW45" s="319"/>
      <c r="BX45" s="319"/>
      <c r="BY45" s="319"/>
      <c r="BZ45" s="319"/>
      <c r="CA45" s="319"/>
      <c r="CB45" s="320"/>
      <c r="CC45" s="321"/>
      <c r="CD45" s="321"/>
      <c r="CE45" s="321"/>
      <c r="CF45" s="321"/>
      <c r="CG45" s="321"/>
      <c r="CH45" s="322"/>
      <c r="CI45" s="52">
        <f t="shared" si="0"/>
        <v>0</v>
      </c>
    </row>
    <row r="46" spans="1:87" ht="35.1" customHeight="1" x14ac:dyDescent="0.25">
      <c r="A46" s="31">
        <f t="shared" si="1"/>
        <v>34</v>
      </c>
      <c r="B46" s="323"/>
      <c r="C46" s="323"/>
      <c r="D46" s="308"/>
      <c r="E46" s="308"/>
      <c r="F46" s="308"/>
      <c r="G46" s="324"/>
      <c r="H46" s="325"/>
      <c r="I46" s="40"/>
      <c r="J46" s="60"/>
      <c r="K46" s="312"/>
      <c r="L46" s="312"/>
      <c r="M46" s="326"/>
      <c r="N46" s="326"/>
      <c r="O46" s="314"/>
      <c r="P46" s="314"/>
      <c r="Q46" s="327"/>
      <c r="R46" s="327"/>
      <c r="S46" s="306"/>
      <c r="T46" s="307"/>
      <c r="U46" s="306"/>
      <c r="V46" s="307"/>
      <c r="W46" s="328"/>
      <c r="X46" s="329"/>
      <c r="Y46" s="328"/>
      <c r="Z46" s="329"/>
      <c r="AA46" s="306"/>
      <c r="AB46" s="307"/>
      <c r="AC46" s="306"/>
      <c r="AD46" s="307"/>
      <c r="AE46" s="328"/>
      <c r="AF46" s="329"/>
      <c r="AG46" s="328"/>
      <c r="AH46" s="329"/>
      <c r="AI46" s="306"/>
      <c r="AJ46" s="307"/>
      <c r="AK46" s="306"/>
      <c r="AL46" s="307"/>
      <c r="AM46" s="328"/>
      <c r="AN46" s="329"/>
      <c r="AO46" s="328"/>
      <c r="AP46" s="329"/>
      <c r="AQ46" s="306"/>
      <c r="AR46" s="307"/>
      <c r="AS46" s="306"/>
      <c r="AT46" s="307"/>
      <c r="AU46" s="328"/>
      <c r="AV46" s="329"/>
      <c r="AW46" s="328"/>
      <c r="AX46" s="329"/>
      <c r="AY46" s="306"/>
      <c r="AZ46" s="307"/>
      <c r="BA46" s="306"/>
      <c r="BB46" s="307"/>
      <c r="BC46" s="328"/>
      <c r="BD46" s="329"/>
      <c r="BE46" s="328"/>
      <c r="BF46" s="329"/>
      <c r="BG46" s="306"/>
      <c r="BH46" s="307"/>
      <c r="BI46" s="306"/>
      <c r="BJ46" s="307"/>
      <c r="BK46" s="328"/>
      <c r="BL46" s="329"/>
      <c r="BM46" s="328"/>
      <c r="BN46" s="329"/>
      <c r="BO46" s="316"/>
      <c r="BP46" s="316"/>
      <c r="BQ46" s="316"/>
      <c r="BR46" s="55"/>
      <c r="BS46" s="330"/>
      <c r="BT46" s="331"/>
      <c r="BU46" s="319"/>
      <c r="BV46" s="319"/>
      <c r="BW46" s="319"/>
      <c r="BX46" s="319"/>
      <c r="BY46" s="319"/>
      <c r="BZ46" s="319"/>
      <c r="CA46" s="319"/>
      <c r="CB46" s="320"/>
      <c r="CC46" s="321"/>
      <c r="CD46" s="321"/>
      <c r="CE46" s="321"/>
      <c r="CF46" s="321"/>
      <c r="CG46" s="321"/>
      <c r="CH46" s="322"/>
      <c r="CI46" s="52">
        <f t="shared" si="0"/>
        <v>0</v>
      </c>
    </row>
    <row r="47" spans="1:87" ht="35.1" customHeight="1" x14ac:dyDescent="0.25">
      <c r="A47" s="31">
        <f t="shared" si="1"/>
        <v>35</v>
      </c>
      <c r="B47" s="308"/>
      <c r="C47" s="308"/>
      <c r="D47" s="309"/>
      <c r="E47" s="309"/>
      <c r="F47" s="309"/>
      <c r="G47" s="310"/>
      <c r="H47" s="311"/>
      <c r="I47" s="40"/>
      <c r="J47" s="59"/>
      <c r="K47" s="312"/>
      <c r="L47" s="312"/>
      <c r="M47" s="313"/>
      <c r="N47" s="313"/>
      <c r="O47" s="314"/>
      <c r="P47" s="314"/>
      <c r="Q47" s="315"/>
      <c r="R47" s="315"/>
      <c r="S47" s="306"/>
      <c r="T47" s="307"/>
      <c r="U47" s="306"/>
      <c r="V47" s="307"/>
      <c r="W47" s="304"/>
      <c r="X47" s="305"/>
      <c r="Y47" s="304"/>
      <c r="Z47" s="305"/>
      <c r="AA47" s="306"/>
      <c r="AB47" s="307"/>
      <c r="AC47" s="306"/>
      <c r="AD47" s="307"/>
      <c r="AE47" s="304"/>
      <c r="AF47" s="305"/>
      <c r="AG47" s="304"/>
      <c r="AH47" s="305"/>
      <c r="AI47" s="306"/>
      <c r="AJ47" s="307"/>
      <c r="AK47" s="306"/>
      <c r="AL47" s="307"/>
      <c r="AM47" s="304"/>
      <c r="AN47" s="305"/>
      <c r="AO47" s="304"/>
      <c r="AP47" s="305"/>
      <c r="AQ47" s="306"/>
      <c r="AR47" s="307"/>
      <c r="AS47" s="306"/>
      <c r="AT47" s="307"/>
      <c r="AU47" s="304"/>
      <c r="AV47" s="305"/>
      <c r="AW47" s="304"/>
      <c r="AX47" s="305"/>
      <c r="AY47" s="306"/>
      <c r="AZ47" s="307"/>
      <c r="BA47" s="306"/>
      <c r="BB47" s="307"/>
      <c r="BC47" s="304"/>
      <c r="BD47" s="305"/>
      <c r="BE47" s="304"/>
      <c r="BF47" s="305"/>
      <c r="BG47" s="306"/>
      <c r="BH47" s="307"/>
      <c r="BI47" s="306"/>
      <c r="BJ47" s="307"/>
      <c r="BK47" s="304"/>
      <c r="BL47" s="305"/>
      <c r="BM47" s="304"/>
      <c r="BN47" s="305"/>
      <c r="BO47" s="316"/>
      <c r="BP47" s="316"/>
      <c r="BQ47" s="316"/>
      <c r="BR47" s="55"/>
      <c r="BS47" s="317"/>
      <c r="BT47" s="318"/>
      <c r="BU47" s="319"/>
      <c r="BV47" s="319"/>
      <c r="BW47" s="319"/>
      <c r="BX47" s="319"/>
      <c r="BY47" s="319"/>
      <c r="BZ47" s="319"/>
      <c r="CA47" s="319"/>
      <c r="CB47" s="320"/>
      <c r="CC47" s="321"/>
      <c r="CD47" s="321"/>
      <c r="CE47" s="321"/>
      <c r="CF47" s="321"/>
      <c r="CG47" s="321"/>
      <c r="CH47" s="322"/>
      <c r="CI47" s="52">
        <f t="shared" si="0"/>
        <v>0</v>
      </c>
    </row>
    <row r="48" spans="1:87" ht="35.1" customHeight="1" x14ac:dyDescent="0.25">
      <c r="A48" s="31">
        <f t="shared" si="1"/>
        <v>36</v>
      </c>
      <c r="B48" s="323"/>
      <c r="C48" s="323"/>
      <c r="D48" s="308"/>
      <c r="E48" s="308"/>
      <c r="F48" s="308"/>
      <c r="G48" s="324"/>
      <c r="H48" s="325"/>
      <c r="I48" s="40"/>
      <c r="J48" s="60"/>
      <c r="K48" s="312"/>
      <c r="L48" s="312"/>
      <c r="M48" s="326"/>
      <c r="N48" s="326"/>
      <c r="O48" s="314"/>
      <c r="P48" s="314"/>
      <c r="Q48" s="327"/>
      <c r="R48" s="327"/>
      <c r="S48" s="306"/>
      <c r="T48" s="307"/>
      <c r="U48" s="306"/>
      <c r="V48" s="307"/>
      <c r="W48" s="328"/>
      <c r="X48" s="329"/>
      <c r="Y48" s="328"/>
      <c r="Z48" s="329"/>
      <c r="AA48" s="306"/>
      <c r="AB48" s="307"/>
      <c r="AC48" s="306"/>
      <c r="AD48" s="307"/>
      <c r="AE48" s="328"/>
      <c r="AF48" s="329"/>
      <c r="AG48" s="328"/>
      <c r="AH48" s="329"/>
      <c r="AI48" s="306"/>
      <c r="AJ48" s="307"/>
      <c r="AK48" s="306"/>
      <c r="AL48" s="307"/>
      <c r="AM48" s="328"/>
      <c r="AN48" s="329"/>
      <c r="AO48" s="328"/>
      <c r="AP48" s="329"/>
      <c r="AQ48" s="306"/>
      <c r="AR48" s="307"/>
      <c r="AS48" s="306"/>
      <c r="AT48" s="307"/>
      <c r="AU48" s="328"/>
      <c r="AV48" s="329"/>
      <c r="AW48" s="328"/>
      <c r="AX48" s="329"/>
      <c r="AY48" s="306"/>
      <c r="AZ48" s="307"/>
      <c r="BA48" s="306"/>
      <c r="BB48" s="307"/>
      <c r="BC48" s="328"/>
      <c r="BD48" s="329"/>
      <c r="BE48" s="328"/>
      <c r="BF48" s="329"/>
      <c r="BG48" s="306"/>
      <c r="BH48" s="307"/>
      <c r="BI48" s="306"/>
      <c r="BJ48" s="307"/>
      <c r="BK48" s="328"/>
      <c r="BL48" s="329"/>
      <c r="BM48" s="328"/>
      <c r="BN48" s="329"/>
      <c r="BO48" s="316"/>
      <c r="BP48" s="316"/>
      <c r="BQ48" s="316"/>
      <c r="BR48" s="55"/>
      <c r="BS48" s="330"/>
      <c r="BT48" s="331"/>
      <c r="BU48" s="319"/>
      <c r="BV48" s="319"/>
      <c r="BW48" s="319"/>
      <c r="BX48" s="319"/>
      <c r="BY48" s="319"/>
      <c r="BZ48" s="319"/>
      <c r="CA48" s="319"/>
      <c r="CB48" s="320"/>
      <c r="CC48" s="321"/>
      <c r="CD48" s="321"/>
      <c r="CE48" s="321"/>
      <c r="CF48" s="321"/>
      <c r="CG48" s="321"/>
      <c r="CH48" s="322"/>
      <c r="CI48" s="52">
        <f t="shared" si="0"/>
        <v>0</v>
      </c>
    </row>
    <row r="49" spans="1:87" ht="35.1" customHeight="1" x14ac:dyDescent="0.25">
      <c r="A49" s="31">
        <f t="shared" si="1"/>
        <v>37</v>
      </c>
      <c r="B49" s="308"/>
      <c r="C49" s="308"/>
      <c r="D49" s="309"/>
      <c r="E49" s="309"/>
      <c r="F49" s="309"/>
      <c r="G49" s="310"/>
      <c r="H49" s="311"/>
      <c r="I49" s="40"/>
      <c r="J49" s="59"/>
      <c r="K49" s="312"/>
      <c r="L49" s="312"/>
      <c r="M49" s="313"/>
      <c r="N49" s="313"/>
      <c r="O49" s="314"/>
      <c r="P49" s="314"/>
      <c r="Q49" s="315"/>
      <c r="R49" s="315"/>
      <c r="S49" s="306"/>
      <c r="T49" s="307"/>
      <c r="U49" s="306"/>
      <c r="V49" s="307"/>
      <c r="W49" s="304"/>
      <c r="X49" s="305"/>
      <c r="Y49" s="304"/>
      <c r="Z49" s="305"/>
      <c r="AA49" s="306"/>
      <c r="AB49" s="307"/>
      <c r="AC49" s="306"/>
      <c r="AD49" s="307"/>
      <c r="AE49" s="304"/>
      <c r="AF49" s="305"/>
      <c r="AG49" s="304"/>
      <c r="AH49" s="305"/>
      <c r="AI49" s="306"/>
      <c r="AJ49" s="307"/>
      <c r="AK49" s="306"/>
      <c r="AL49" s="307"/>
      <c r="AM49" s="304"/>
      <c r="AN49" s="305"/>
      <c r="AO49" s="304"/>
      <c r="AP49" s="305"/>
      <c r="AQ49" s="306"/>
      <c r="AR49" s="307"/>
      <c r="AS49" s="306"/>
      <c r="AT49" s="307"/>
      <c r="AU49" s="304"/>
      <c r="AV49" s="305"/>
      <c r="AW49" s="304"/>
      <c r="AX49" s="305"/>
      <c r="AY49" s="306"/>
      <c r="AZ49" s="307"/>
      <c r="BA49" s="306"/>
      <c r="BB49" s="307"/>
      <c r="BC49" s="304"/>
      <c r="BD49" s="305"/>
      <c r="BE49" s="304"/>
      <c r="BF49" s="305"/>
      <c r="BG49" s="306"/>
      <c r="BH49" s="307"/>
      <c r="BI49" s="306"/>
      <c r="BJ49" s="307"/>
      <c r="BK49" s="304"/>
      <c r="BL49" s="305"/>
      <c r="BM49" s="304"/>
      <c r="BN49" s="305"/>
      <c r="BO49" s="316"/>
      <c r="BP49" s="316"/>
      <c r="BQ49" s="316"/>
      <c r="BR49" s="55"/>
      <c r="BS49" s="317"/>
      <c r="BT49" s="318"/>
      <c r="BU49" s="319"/>
      <c r="BV49" s="319"/>
      <c r="BW49" s="319"/>
      <c r="BX49" s="319"/>
      <c r="BY49" s="319"/>
      <c r="BZ49" s="319"/>
      <c r="CA49" s="319"/>
      <c r="CB49" s="320"/>
      <c r="CC49" s="321"/>
      <c r="CD49" s="321"/>
      <c r="CE49" s="321"/>
      <c r="CF49" s="321"/>
      <c r="CG49" s="321"/>
      <c r="CH49" s="322"/>
      <c r="CI49" s="52">
        <f t="shared" si="0"/>
        <v>0</v>
      </c>
    </row>
    <row r="50" spans="1:87" ht="35.1" customHeight="1" x14ac:dyDescent="0.25">
      <c r="A50" s="31">
        <f t="shared" si="1"/>
        <v>38</v>
      </c>
      <c r="B50" s="323"/>
      <c r="C50" s="323"/>
      <c r="D50" s="308"/>
      <c r="E50" s="308"/>
      <c r="F50" s="308"/>
      <c r="G50" s="324"/>
      <c r="H50" s="325"/>
      <c r="I50" s="40"/>
      <c r="J50" s="60"/>
      <c r="K50" s="312"/>
      <c r="L50" s="312"/>
      <c r="M50" s="326"/>
      <c r="N50" s="326"/>
      <c r="O50" s="314"/>
      <c r="P50" s="314"/>
      <c r="Q50" s="327"/>
      <c r="R50" s="327"/>
      <c r="S50" s="306"/>
      <c r="T50" s="307"/>
      <c r="U50" s="306"/>
      <c r="V50" s="307"/>
      <c r="W50" s="328"/>
      <c r="X50" s="329"/>
      <c r="Y50" s="328"/>
      <c r="Z50" s="329"/>
      <c r="AA50" s="306"/>
      <c r="AB50" s="307"/>
      <c r="AC50" s="306"/>
      <c r="AD50" s="307"/>
      <c r="AE50" s="328"/>
      <c r="AF50" s="329"/>
      <c r="AG50" s="328"/>
      <c r="AH50" s="329"/>
      <c r="AI50" s="306"/>
      <c r="AJ50" s="307"/>
      <c r="AK50" s="306"/>
      <c r="AL50" s="307"/>
      <c r="AM50" s="328"/>
      <c r="AN50" s="329"/>
      <c r="AO50" s="328"/>
      <c r="AP50" s="329"/>
      <c r="AQ50" s="306"/>
      <c r="AR50" s="307"/>
      <c r="AS50" s="306"/>
      <c r="AT50" s="307"/>
      <c r="AU50" s="328"/>
      <c r="AV50" s="329"/>
      <c r="AW50" s="328"/>
      <c r="AX50" s="329"/>
      <c r="AY50" s="306"/>
      <c r="AZ50" s="307"/>
      <c r="BA50" s="306"/>
      <c r="BB50" s="307"/>
      <c r="BC50" s="328"/>
      <c r="BD50" s="329"/>
      <c r="BE50" s="328"/>
      <c r="BF50" s="329"/>
      <c r="BG50" s="306"/>
      <c r="BH50" s="307"/>
      <c r="BI50" s="306"/>
      <c r="BJ50" s="307"/>
      <c r="BK50" s="328"/>
      <c r="BL50" s="329"/>
      <c r="BM50" s="328"/>
      <c r="BN50" s="329"/>
      <c r="BO50" s="316"/>
      <c r="BP50" s="316"/>
      <c r="BQ50" s="316"/>
      <c r="BR50" s="55"/>
      <c r="BS50" s="330"/>
      <c r="BT50" s="331"/>
      <c r="BU50" s="319"/>
      <c r="BV50" s="319"/>
      <c r="BW50" s="319"/>
      <c r="BX50" s="319"/>
      <c r="BY50" s="319"/>
      <c r="BZ50" s="319"/>
      <c r="CA50" s="319"/>
      <c r="CB50" s="320"/>
      <c r="CC50" s="321"/>
      <c r="CD50" s="321"/>
      <c r="CE50" s="321"/>
      <c r="CF50" s="321"/>
      <c r="CG50" s="321"/>
      <c r="CH50" s="322"/>
      <c r="CI50" s="52">
        <f t="shared" si="0"/>
        <v>0</v>
      </c>
    </row>
    <row r="51" spans="1:87" ht="35.1" customHeight="1" x14ac:dyDescent="0.25">
      <c r="A51" s="31">
        <f t="shared" si="1"/>
        <v>39</v>
      </c>
      <c r="B51" s="308"/>
      <c r="C51" s="308"/>
      <c r="D51" s="309"/>
      <c r="E51" s="309"/>
      <c r="F51" s="309"/>
      <c r="G51" s="310"/>
      <c r="H51" s="311"/>
      <c r="I51" s="40"/>
      <c r="J51" s="59"/>
      <c r="K51" s="312"/>
      <c r="L51" s="312"/>
      <c r="M51" s="313"/>
      <c r="N51" s="313"/>
      <c r="O51" s="314"/>
      <c r="P51" s="314"/>
      <c r="Q51" s="315"/>
      <c r="R51" s="315"/>
      <c r="S51" s="306"/>
      <c r="T51" s="307"/>
      <c r="U51" s="306"/>
      <c r="V51" s="307"/>
      <c r="W51" s="304"/>
      <c r="X51" s="305"/>
      <c r="Y51" s="304"/>
      <c r="Z51" s="305"/>
      <c r="AA51" s="306"/>
      <c r="AB51" s="307"/>
      <c r="AC51" s="306"/>
      <c r="AD51" s="307"/>
      <c r="AE51" s="304"/>
      <c r="AF51" s="305"/>
      <c r="AG51" s="304"/>
      <c r="AH51" s="305"/>
      <c r="AI51" s="306"/>
      <c r="AJ51" s="307"/>
      <c r="AK51" s="306"/>
      <c r="AL51" s="307"/>
      <c r="AM51" s="304"/>
      <c r="AN51" s="305"/>
      <c r="AO51" s="304"/>
      <c r="AP51" s="305"/>
      <c r="AQ51" s="306"/>
      <c r="AR51" s="307"/>
      <c r="AS51" s="306"/>
      <c r="AT51" s="307"/>
      <c r="AU51" s="304"/>
      <c r="AV51" s="305"/>
      <c r="AW51" s="304"/>
      <c r="AX51" s="305"/>
      <c r="AY51" s="306"/>
      <c r="AZ51" s="307"/>
      <c r="BA51" s="306"/>
      <c r="BB51" s="307"/>
      <c r="BC51" s="304"/>
      <c r="BD51" s="305"/>
      <c r="BE51" s="304"/>
      <c r="BF51" s="305"/>
      <c r="BG51" s="306"/>
      <c r="BH51" s="307"/>
      <c r="BI51" s="306"/>
      <c r="BJ51" s="307"/>
      <c r="BK51" s="304"/>
      <c r="BL51" s="305"/>
      <c r="BM51" s="304"/>
      <c r="BN51" s="305"/>
      <c r="BO51" s="316"/>
      <c r="BP51" s="316"/>
      <c r="BQ51" s="316"/>
      <c r="BR51" s="55"/>
      <c r="BS51" s="317"/>
      <c r="BT51" s="318"/>
      <c r="BU51" s="319"/>
      <c r="BV51" s="319"/>
      <c r="BW51" s="319"/>
      <c r="BX51" s="319"/>
      <c r="BY51" s="319"/>
      <c r="BZ51" s="319"/>
      <c r="CA51" s="319"/>
      <c r="CB51" s="320"/>
      <c r="CC51" s="321"/>
      <c r="CD51" s="321"/>
      <c r="CE51" s="321"/>
      <c r="CF51" s="321"/>
      <c r="CG51" s="321"/>
      <c r="CH51" s="322"/>
      <c r="CI51" s="52">
        <f t="shared" si="0"/>
        <v>0</v>
      </c>
    </row>
    <row r="52" spans="1:87" ht="35.1" customHeight="1" x14ac:dyDescent="0.25">
      <c r="A52" s="31">
        <f t="shared" si="1"/>
        <v>40</v>
      </c>
      <c r="B52" s="323"/>
      <c r="C52" s="323"/>
      <c r="D52" s="308"/>
      <c r="E52" s="308"/>
      <c r="F52" s="308"/>
      <c r="G52" s="324"/>
      <c r="H52" s="325"/>
      <c r="I52" s="40"/>
      <c r="J52" s="60"/>
      <c r="K52" s="312"/>
      <c r="L52" s="312"/>
      <c r="M52" s="326"/>
      <c r="N52" s="326"/>
      <c r="O52" s="314"/>
      <c r="P52" s="314"/>
      <c r="Q52" s="327"/>
      <c r="R52" s="327"/>
      <c r="S52" s="306"/>
      <c r="T52" s="307"/>
      <c r="U52" s="306"/>
      <c r="V52" s="307"/>
      <c r="W52" s="328"/>
      <c r="X52" s="329"/>
      <c r="Y52" s="328"/>
      <c r="Z52" s="329"/>
      <c r="AA52" s="306"/>
      <c r="AB52" s="307"/>
      <c r="AC52" s="306"/>
      <c r="AD52" s="307"/>
      <c r="AE52" s="328"/>
      <c r="AF52" s="329"/>
      <c r="AG52" s="328"/>
      <c r="AH52" s="329"/>
      <c r="AI52" s="306"/>
      <c r="AJ52" s="307"/>
      <c r="AK52" s="306"/>
      <c r="AL52" s="307"/>
      <c r="AM52" s="328"/>
      <c r="AN52" s="329"/>
      <c r="AO52" s="328"/>
      <c r="AP52" s="329"/>
      <c r="AQ52" s="306"/>
      <c r="AR52" s="307"/>
      <c r="AS52" s="306"/>
      <c r="AT52" s="307"/>
      <c r="AU52" s="328"/>
      <c r="AV52" s="329"/>
      <c r="AW52" s="328"/>
      <c r="AX52" s="329"/>
      <c r="AY52" s="306"/>
      <c r="AZ52" s="307"/>
      <c r="BA52" s="306"/>
      <c r="BB52" s="307"/>
      <c r="BC52" s="328"/>
      <c r="BD52" s="329"/>
      <c r="BE52" s="328"/>
      <c r="BF52" s="329"/>
      <c r="BG52" s="306"/>
      <c r="BH52" s="307"/>
      <c r="BI52" s="306"/>
      <c r="BJ52" s="307"/>
      <c r="BK52" s="328"/>
      <c r="BL52" s="329"/>
      <c r="BM52" s="328"/>
      <c r="BN52" s="329"/>
      <c r="BO52" s="316"/>
      <c r="BP52" s="316"/>
      <c r="BQ52" s="316"/>
      <c r="BR52" s="55"/>
      <c r="BS52" s="330"/>
      <c r="BT52" s="331"/>
      <c r="BU52" s="319"/>
      <c r="BV52" s="319"/>
      <c r="BW52" s="319"/>
      <c r="BX52" s="319"/>
      <c r="BY52" s="319"/>
      <c r="BZ52" s="319"/>
      <c r="CA52" s="319"/>
      <c r="CB52" s="320"/>
      <c r="CC52" s="321"/>
      <c r="CD52" s="321"/>
      <c r="CE52" s="321"/>
      <c r="CF52" s="321"/>
      <c r="CG52" s="321"/>
      <c r="CH52" s="322"/>
      <c r="CI52" s="52">
        <f t="shared" si="0"/>
        <v>0</v>
      </c>
    </row>
    <row r="53" spans="1:87" ht="35.1" customHeight="1" x14ac:dyDescent="0.25">
      <c r="A53" s="31">
        <f t="shared" si="1"/>
        <v>41</v>
      </c>
      <c r="B53" s="308"/>
      <c r="C53" s="308"/>
      <c r="D53" s="309"/>
      <c r="E53" s="309"/>
      <c r="F53" s="309"/>
      <c r="G53" s="310"/>
      <c r="H53" s="311"/>
      <c r="I53" s="40"/>
      <c r="J53" s="59"/>
      <c r="K53" s="312"/>
      <c r="L53" s="312"/>
      <c r="M53" s="313"/>
      <c r="N53" s="313"/>
      <c r="O53" s="314"/>
      <c r="P53" s="314"/>
      <c r="Q53" s="315"/>
      <c r="R53" s="315"/>
      <c r="S53" s="306"/>
      <c r="T53" s="307"/>
      <c r="U53" s="306"/>
      <c r="V53" s="307"/>
      <c r="W53" s="304"/>
      <c r="X53" s="305"/>
      <c r="Y53" s="304"/>
      <c r="Z53" s="305"/>
      <c r="AA53" s="306"/>
      <c r="AB53" s="307"/>
      <c r="AC53" s="306"/>
      <c r="AD53" s="307"/>
      <c r="AE53" s="304"/>
      <c r="AF53" s="305"/>
      <c r="AG53" s="304"/>
      <c r="AH53" s="305"/>
      <c r="AI53" s="306"/>
      <c r="AJ53" s="307"/>
      <c r="AK53" s="306"/>
      <c r="AL53" s="307"/>
      <c r="AM53" s="304"/>
      <c r="AN53" s="305"/>
      <c r="AO53" s="304"/>
      <c r="AP53" s="305"/>
      <c r="AQ53" s="306"/>
      <c r="AR53" s="307"/>
      <c r="AS53" s="306"/>
      <c r="AT53" s="307"/>
      <c r="AU53" s="304"/>
      <c r="AV53" s="305"/>
      <c r="AW53" s="304"/>
      <c r="AX53" s="305"/>
      <c r="AY53" s="306"/>
      <c r="AZ53" s="307"/>
      <c r="BA53" s="306"/>
      <c r="BB53" s="307"/>
      <c r="BC53" s="304"/>
      <c r="BD53" s="305"/>
      <c r="BE53" s="304"/>
      <c r="BF53" s="305"/>
      <c r="BG53" s="306"/>
      <c r="BH53" s="307"/>
      <c r="BI53" s="306"/>
      <c r="BJ53" s="307"/>
      <c r="BK53" s="304"/>
      <c r="BL53" s="305"/>
      <c r="BM53" s="304"/>
      <c r="BN53" s="305"/>
      <c r="BO53" s="316"/>
      <c r="BP53" s="316"/>
      <c r="BQ53" s="316"/>
      <c r="BR53" s="55"/>
      <c r="BS53" s="317"/>
      <c r="BT53" s="318"/>
      <c r="BU53" s="319"/>
      <c r="BV53" s="319"/>
      <c r="BW53" s="319"/>
      <c r="BX53" s="319"/>
      <c r="BY53" s="319"/>
      <c r="BZ53" s="319"/>
      <c r="CA53" s="319"/>
      <c r="CB53" s="320"/>
      <c r="CC53" s="321"/>
      <c r="CD53" s="321"/>
      <c r="CE53" s="321"/>
      <c r="CF53" s="321"/>
      <c r="CG53" s="321"/>
      <c r="CH53" s="322"/>
      <c r="CI53" s="52">
        <f t="shared" si="0"/>
        <v>0</v>
      </c>
    </row>
    <row r="54" spans="1:87" ht="35.1" customHeight="1" x14ac:dyDescent="0.25">
      <c r="A54" s="31">
        <f t="shared" si="1"/>
        <v>42</v>
      </c>
      <c r="B54" s="323"/>
      <c r="C54" s="323"/>
      <c r="D54" s="308"/>
      <c r="E54" s="308"/>
      <c r="F54" s="308"/>
      <c r="G54" s="324"/>
      <c r="H54" s="325"/>
      <c r="I54" s="40"/>
      <c r="J54" s="60"/>
      <c r="K54" s="312"/>
      <c r="L54" s="312"/>
      <c r="M54" s="326"/>
      <c r="N54" s="326"/>
      <c r="O54" s="314"/>
      <c r="P54" s="314"/>
      <c r="Q54" s="327"/>
      <c r="R54" s="327"/>
      <c r="S54" s="306"/>
      <c r="T54" s="307"/>
      <c r="U54" s="306"/>
      <c r="V54" s="307"/>
      <c r="W54" s="328"/>
      <c r="X54" s="329"/>
      <c r="Y54" s="328"/>
      <c r="Z54" s="329"/>
      <c r="AA54" s="306"/>
      <c r="AB54" s="307"/>
      <c r="AC54" s="306"/>
      <c r="AD54" s="307"/>
      <c r="AE54" s="328"/>
      <c r="AF54" s="329"/>
      <c r="AG54" s="328"/>
      <c r="AH54" s="329"/>
      <c r="AI54" s="306"/>
      <c r="AJ54" s="307"/>
      <c r="AK54" s="306"/>
      <c r="AL54" s="307"/>
      <c r="AM54" s="328"/>
      <c r="AN54" s="329"/>
      <c r="AO54" s="328"/>
      <c r="AP54" s="329"/>
      <c r="AQ54" s="306"/>
      <c r="AR54" s="307"/>
      <c r="AS54" s="306"/>
      <c r="AT54" s="307"/>
      <c r="AU54" s="328"/>
      <c r="AV54" s="329"/>
      <c r="AW54" s="328"/>
      <c r="AX54" s="329"/>
      <c r="AY54" s="306"/>
      <c r="AZ54" s="307"/>
      <c r="BA54" s="306"/>
      <c r="BB54" s="307"/>
      <c r="BC54" s="328"/>
      <c r="BD54" s="329"/>
      <c r="BE54" s="328"/>
      <c r="BF54" s="329"/>
      <c r="BG54" s="306"/>
      <c r="BH54" s="307"/>
      <c r="BI54" s="306"/>
      <c r="BJ54" s="307"/>
      <c r="BK54" s="328"/>
      <c r="BL54" s="329"/>
      <c r="BM54" s="328"/>
      <c r="BN54" s="329"/>
      <c r="BO54" s="316"/>
      <c r="BP54" s="316"/>
      <c r="BQ54" s="316"/>
      <c r="BR54" s="55"/>
      <c r="BS54" s="330"/>
      <c r="BT54" s="331"/>
      <c r="BU54" s="319"/>
      <c r="BV54" s="319"/>
      <c r="BW54" s="319"/>
      <c r="BX54" s="319"/>
      <c r="BY54" s="319"/>
      <c r="BZ54" s="319"/>
      <c r="CA54" s="319"/>
      <c r="CB54" s="320"/>
      <c r="CC54" s="321"/>
      <c r="CD54" s="321"/>
      <c r="CE54" s="321"/>
      <c r="CF54" s="321"/>
      <c r="CG54" s="321"/>
      <c r="CH54" s="322"/>
      <c r="CI54" s="52">
        <f t="shared" si="0"/>
        <v>0</v>
      </c>
    </row>
    <row r="55" spans="1:87" ht="35.1" customHeight="1" x14ac:dyDescent="0.25">
      <c r="A55" s="31">
        <f>ROW(A43)</f>
        <v>43</v>
      </c>
      <c r="B55" s="308"/>
      <c r="C55" s="308"/>
      <c r="D55" s="309"/>
      <c r="E55" s="309"/>
      <c r="F55" s="309"/>
      <c r="G55" s="310"/>
      <c r="H55" s="311"/>
      <c r="I55" s="40"/>
      <c r="J55" s="59"/>
      <c r="K55" s="312"/>
      <c r="L55" s="312"/>
      <c r="M55" s="313"/>
      <c r="N55" s="313"/>
      <c r="O55" s="314"/>
      <c r="P55" s="314"/>
      <c r="Q55" s="315"/>
      <c r="R55" s="315"/>
      <c r="S55" s="306"/>
      <c r="T55" s="307"/>
      <c r="U55" s="306"/>
      <c r="V55" s="307"/>
      <c r="W55" s="304"/>
      <c r="X55" s="305"/>
      <c r="Y55" s="304"/>
      <c r="Z55" s="305"/>
      <c r="AA55" s="306"/>
      <c r="AB55" s="307"/>
      <c r="AC55" s="306"/>
      <c r="AD55" s="307"/>
      <c r="AE55" s="304"/>
      <c r="AF55" s="305"/>
      <c r="AG55" s="304"/>
      <c r="AH55" s="305"/>
      <c r="AI55" s="306"/>
      <c r="AJ55" s="307"/>
      <c r="AK55" s="306"/>
      <c r="AL55" s="307"/>
      <c r="AM55" s="304"/>
      <c r="AN55" s="305"/>
      <c r="AO55" s="304"/>
      <c r="AP55" s="305"/>
      <c r="AQ55" s="306"/>
      <c r="AR55" s="307"/>
      <c r="AS55" s="306"/>
      <c r="AT55" s="307"/>
      <c r="AU55" s="304"/>
      <c r="AV55" s="305"/>
      <c r="AW55" s="304"/>
      <c r="AX55" s="305"/>
      <c r="AY55" s="306"/>
      <c r="AZ55" s="307"/>
      <c r="BA55" s="306"/>
      <c r="BB55" s="307"/>
      <c r="BC55" s="304"/>
      <c r="BD55" s="305"/>
      <c r="BE55" s="304"/>
      <c r="BF55" s="305"/>
      <c r="BG55" s="306"/>
      <c r="BH55" s="307"/>
      <c r="BI55" s="306"/>
      <c r="BJ55" s="307"/>
      <c r="BK55" s="304"/>
      <c r="BL55" s="305"/>
      <c r="BM55" s="304"/>
      <c r="BN55" s="305"/>
      <c r="BO55" s="332"/>
      <c r="BP55" s="333"/>
      <c r="BQ55" s="334"/>
      <c r="BR55" s="55"/>
      <c r="BS55" s="317"/>
      <c r="BT55" s="318"/>
      <c r="BU55" s="319"/>
      <c r="BV55" s="319"/>
      <c r="BW55" s="319"/>
      <c r="BX55" s="319"/>
      <c r="BY55" s="319"/>
      <c r="BZ55" s="319"/>
      <c r="CA55" s="319"/>
      <c r="CB55" s="320"/>
      <c r="CC55" s="321"/>
      <c r="CD55" s="321"/>
      <c r="CE55" s="321"/>
      <c r="CF55" s="321"/>
      <c r="CG55" s="321"/>
      <c r="CH55" s="322"/>
      <c r="CI55" s="52">
        <f t="shared" si="0"/>
        <v>0</v>
      </c>
    </row>
    <row r="56" spans="1:87" ht="35.1" customHeight="1" x14ac:dyDescent="0.25">
      <c r="A56" s="31">
        <f t="shared" si="1"/>
        <v>44</v>
      </c>
      <c r="B56" s="323"/>
      <c r="C56" s="323"/>
      <c r="D56" s="308"/>
      <c r="E56" s="308"/>
      <c r="F56" s="308"/>
      <c r="G56" s="324"/>
      <c r="H56" s="325"/>
      <c r="I56" s="40"/>
      <c r="J56" s="60"/>
      <c r="K56" s="312"/>
      <c r="L56" s="312"/>
      <c r="M56" s="326"/>
      <c r="N56" s="326"/>
      <c r="O56" s="314"/>
      <c r="P56" s="314"/>
      <c r="Q56" s="327"/>
      <c r="R56" s="327"/>
      <c r="S56" s="306"/>
      <c r="T56" s="307"/>
      <c r="U56" s="306"/>
      <c r="V56" s="307"/>
      <c r="W56" s="328"/>
      <c r="X56" s="329"/>
      <c r="Y56" s="328"/>
      <c r="Z56" s="329"/>
      <c r="AA56" s="306"/>
      <c r="AB56" s="307"/>
      <c r="AC56" s="306"/>
      <c r="AD56" s="307"/>
      <c r="AE56" s="328"/>
      <c r="AF56" s="329"/>
      <c r="AG56" s="328"/>
      <c r="AH56" s="329"/>
      <c r="AI56" s="306"/>
      <c r="AJ56" s="307"/>
      <c r="AK56" s="306"/>
      <c r="AL56" s="307"/>
      <c r="AM56" s="328"/>
      <c r="AN56" s="329"/>
      <c r="AO56" s="328"/>
      <c r="AP56" s="329"/>
      <c r="AQ56" s="306"/>
      <c r="AR56" s="307"/>
      <c r="AS56" s="306"/>
      <c r="AT56" s="307"/>
      <c r="AU56" s="328"/>
      <c r="AV56" s="329"/>
      <c r="AW56" s="328"/>
      <c r="AX56" s="329"/>
      <c r="AY56" s="306"/>
      <c r="AZ56" s="307"/>
      <c r="BA56" s="306"/>
      <c r="BB56" s="307"/>
      <c r="BC56" s="328"/>
      <c r="BD56" s="329"/>
      <c r="BE56" s="328"/>
      <c r="BF56" s="329"/>
      <c r="BG56" s="306"/>
      <c r="BH56" s="307"/>
      <c r="BI56" s="306"/>
      <c r="BJ56" s="307"/>
      <c r="BK56" s="328"/>
      <c r="BL56" s="329"/>
      <c r="BM56" s="328"/>
      <c r="BN56" s="329"/>
      <c r="BO56" s="316"/>
      <c r="BP56" s="316"/>
      <c r="BQ56" s="316"/>
      <c r="BR56" s="55"/>
      <c r="BS56" s="330"/>
      <c r="BT56" s="331"/>
      <c r="BU56" s="319"/>
      <c r="BV56" s="319"/>
      <c r="BW56" s="319"/>
      <c r="BX56" s="319"/>
      <c r="BY56" s="319"/>
      <c r="BZ56" s="319"/>
      <c r="CA56" s="319"/>
      <c r="CB56" s="320"/>
      <c r="CC56" s="321"/>
      <c r="CD56" s="321"/>
      <c r="CE56" s="321"/>
      <c r="CF56" s="321"/>
      <c r="CG56" s="321"/>
      <c r="CH56" s="322"/>
      <c r="CI56" s="52">
        <f t="shared" si="0"/>
        <v>0</v>
      </c>
    </row>
    <row r="57" spans="1:87" ht="35.1" customHeight="1" x14ac:dyDescent="0.25">
      <c r="A57" s="31">
        <f t="shared" si="1"/>
        <v>45</v>
      </c>
      <c r="B57" s="308"/>
      <c r="C57" s="308"/>
      <c r="D57" s="309"/>
      <c r="E57" s="309"/>
      <c r="F57" s="309"/>
      <c r="G57" s="310"/>
      <c r="H57" s="311"/>
      <c r="I57" s="40"/>
      <c r="J57" s="59"/>
      <c r="K57" s="312"/>
      <c r="L57" s="312"/>
      <c r="M57" s="313"/>
      <c r="N57" s="313"/>
      <c r="O57" s="314"/>
      <c r="P57" s="314"/>
      <c r="Q57" s="315"/>
      <c r="R57" s="315"/>
      <c r="S57" s="306"/>
      <c r="T57" s="307"/>
      <c r="U57" s="306"/>
      <c r="V57" s="307"/>
      <c r="W57" s="304"/>
      <c r="X57" s="305"/>
      <c r="Y57" s="304"/>
      <c r="Z57" s="305"/>
      <c r="AA57" s="306"/>
      <c r="AB57" s="307"/>
      <c r="AC57" s="306"/>
      <c r="AD57" s="307"/>
      <c r="AE57" s="304"/>
      <c r="AF57" s="305"/>
      <c r="AG57" s="304"/>
      <c r="AH57" s="305"/>
      <c r="AI57" s="306"/>
      <c r="AJ57" s="307"/>
      <c r="AK57" s="306"/>
      <c r="AL57" s="307"/>
      <c r="AM57" s="304"/>
      <c r="AN57" s="305"/>
      <c r="AO57" s="304"/>
      <c r="AP57" s="305"/>
      <c r="AQ57" s="306"/>
      <c r="AR57" s="307"/>
      <c r="AS57" s="306"/>
      <c r="AT57" s="307"/>
      <c r="AU57" s="304"/>
      <c r="AV57" s="305"/>
      <c r="AW57" s="304"/>
      <c r="AX57" s="305"/>
      <c r="AY57" s="306"/>
      <c r="AZ57" s="307"/>
      <c r="BA57" s="306"/>
      <c r="BB57" s="307"/>
      <c r="BC57" s="304"/>
      <c r="BD57" s="305"/>
      <c r="BE57" s="304"/>
      <c r="BF57" s="305"/>
      <c r="BG57" s="306"/>
      <c r="BH57" s="307"/>
      <c r="BI57" s="306"/>
      <c r="BJ57" s="307"/>
      <c r="BK57" s="304"/>
      <c r="BL57" s="305"/>
      <c r="BM57" s="304"/>
      <c r="BN57" s="305"/>
      <c r="BO57" s="316"/>
      <c r="BP57" s="316"/>
      <c r="BQ57" s="316"/>
      <c r="BR57" s="55"/>
      <c r="BS57" s="317"/>
      <c r="BT57" s="318"/>
      <c r="BU57" s="319"/>
      <c r="BV57" s="319"/>
      <c r="BW57" s="319"/>
      <c r="BX57" s="319"/>
      <c r="BY57" s="319"/>
      <c r="BZ57" s="319"/>
      <c r="CA57" s="319"/>
      <c r="CB57" s="320"/>
      <c r="CC57" s="321"/>
      <c r="CD57" s="321"/>
      <c r="CE57" s="321"/>
      <c r="CF57" s="321"/>
      <c r="CG57" s="321"/>
      <c r="CH57" s="322"/>
      <c r="CI57" s="52">
        <f t="shared" si="0"/>
        <v>0</v>
      </c>
    </row>
    <row r="58" spans="1:87" ht="35.1" customHeight="1" x14ac:dyDescent="0.25">
      <c r="A58" s="31">
        <f t="shared" si="1"/>
        <v>46</v>
      </c>
      <c r="B58" s="323"/>
      <c r="C58" s="323"/>
      <c r="D58" s="308"/>
      <c r="E58" s="308"/>
      <c r="F58" s="308"/>
      <c r="G58" s="324"/>
      <c r="H58" s="325"/>
      <c r="I58" s="40"/>
      <c r="J58" s="60"/>
      <c r="K58" s="312"/>
      <c r="L58" s="312"/>
      <c r="M58" s="326"/>
      <c r="N58" s="326"/>
      <c r="O58" s="314"/>
      <c r="P58" s="314"/>
      <c r="Q58" s="327"/>
      <c r="R58" s="327"/>
      <c r="S58" s="306"/>
      <c r="T58" s="307"/>
      <c r="U58" s="306"/>
      <c r="V58" s="307"/>
      <c r="W58" s="328"/>
      <c r="X58" s="329"/>
      <c r="Y58" s="328"/>
      <c r="Z58" s="329"/>
      <c r="AA58" s="306"/>
      <c r="AB58" s="307"/>
      <c r="AC58" s="306"/>
      <c r="AD58" s="307"/>
      <c r="AE58" s="328"/>
      <c r="AF58" s="329"/>
      <c r="AG58" s="328"/>
      <c r="AH58" s="329"/>
      <c r="AI58" s="306"/>
      <c r="AJ58" s="307"/>
      <c r="AK58" s="306"/>
      <c r="AL58" s="307"/>
      <c r="AM58" s="328"/>
      <c r="AN58" s="329"/>
      <c r="AO58" s="328"/>
      <c r="AP58" s="329"/>
      <c r="AQ58" s="306"/>
      <c r="AR58" s="307"/>
      <c r="AS58" s="306"/>
      <c r="AT58" s="307"/>
      <c r="AU58" s="328"/>
      <c r="AV58" s="329"/>
      <c r="AW58" s="328"/>
      <c r="AX58" s="329"/>
      <c r="AY58" s="306"/>
      <c r="AZ58" s="307"/>
      <c r="BA58" s="306"/>
      <c r="BB58" s="307"/>
      <c r="BC58" s="328"/>
      <c r="BD58" s="329"/>
      <c r="BE58" s="328"/>
      <c r="BF58" s="329"/>
      <c r="BG58" s="306"/>
      <c r="BH58" s="307"/>
      <c r="BI58" s="306"/>
      <c r="BJ58" s="307"/>
      <c r="BK58" s="328"/>
      <c r="BL58" s="329"/>
      <c r="BM58" s="328"/>
      <c r="BN58" s="329"/>
      <c r="BO58" s="316"/>
      <c r="BP58" s="316"/>
      <c r="BQ58" s="316"/>
      <c r="BR58" s="55"/>
      <c r="BS58" s="330"/>
      <c r="BT58" s="331"/>
      <c r="BU58" s="319"/>
      <c r="BV58" s="319"/>
      <c r="BW58" s="319"/>
      <c r="BX58" s="319"/>
      <c r="BY58" s="319"/>
      <c r="BZ58" s="319"/>
      <c r="CA58" s="319"/>
      <c r="CB58" s="320"/>
      <c r="CC58" s="321"/>
      <c r="CD58" s="321"/>
      <c r="CE58" s="321"/>
      <c r="CF58" s="321"/>
      <c r="CG58" s="321"/>
      <c r="CH58" s="322"/>
      <c r="CI58" s="52">
        <f t="shared" si="0"/>
        <v>0</v>
      </c>
    </row>
    <row r="59" spans="1:87" ht="35.1" customHeight="1" x14ac:dyDescent="0.25">
      <c r="A59" s="31">
        <f t="shared" si="1"/>
        <v>47</v>
      </c>
      <c r="B59" s="308"/>
      <c r="C59" s="308"/>
      <c r="D59" s="309"/>
      <c r="E59" s="309"/>
      <c r="F59" s="309"/>
      <c r="G59" s="310"/>
      <c r="H59" s="311"/>
      <c r="I59" s="40"/>
      <c r="J59" s="59"/>
      <c r="K59" s="312"/>
      <c r="L59" s="312"/>
      <c r="M59" s="313"/>
      <c r="N59" s="313"/>
      <c r="O59" s="314"/>
      <c r="P59" s="314"/>
      <c r="Q59" s="315"/>
      <c r="R59" s="315"/>
      <c r="S59" s="306"/>
      <c r="T59" s="307"/>
      <c r="U59" s="306"/>
      <c r="V59" s="307"/>
      <c r="W59" s="304"/>
      <c r="X59" s="305"/>
      <c r="Y59" s="304"/>
      <c r="Z59" s="305"/>
      <c r="AA59" s="306"/>
      <c r="AB59" s="307"/>
      <c r="AC59" s="306"/>
      <c r="AD59" s="307"/>
      <c r="AE59" s="304"/>
      <c r="AF59" s="305"/>
      <c r="AG59" s="304"/>
      <c r="AH59" s="305"/>
      <c r="AI59" s="306"/>
      <c r="AJ59" s="307"/>
      <c r="AK59" s="306"/>
      <c r="AL59" s="307"/>
      <c r="AM59" s="304"/>
      <c r="AN59" s="305"/>
      <c r="AO59" s="304"/>
      <c r="AP59" s="305"/>
      <c r="AQ59" s="306"/>
      <c r="AR59" s="307"/>
      <c r="AS59" s="306"/>
      <c r="AT59" s="307"/>
      <c r="AU59" s="304"/>
      <c r="AV59" s="305"/>
      <c r="AW59" s="304"/>
      <c r="AX59" s="305"/>
      <c r="AY59" s="306"/>
      <c r="AZ59" s="307"/>
      <c r="BA59" s="306"/>
      <c r="BB59" s="307"/>
      <c r="BC59" s="304"/>
      <c r="BD59" s="305"/>
      <c r="BE59" s="304"/>
      <c r="BF59" s="305"/>
      <c r="BG59" s="306"/>
      <c r="BH59" s="307"/>
      <c r="BI59" s="306"/>
      <c r="BJ59" s="307"/>
      <c r="BK59" s="304"/>
      <c r="BL59" s="305"/>
      <c r="BM59" s="304"/>
      <c r="BN59" s="305"/>
      <c r="BO59" s="316"/>
      <c r="BP59" s="316"/>
      <c r="BQ59" s="316"/>
      <c r="BR59" s="55"/>
      <c r="BS59" s="317"/>
      <c r="BT59" s="318"/>
      <c r="BU59" s="319"/>
      <c r="BV59" s="319"/>
      <c r="BW59" s="319"/>
      <c r="BX59" s="319"/>
      <c r="BY59" s="319"/>
      <c r="BZ59" s="319"/>
      <c r="CA59" s="319"/>
      <c r="CB59" s="320"/>
      <c r="CC59" s="321"/>
      <c r="CD59" s="321"/>
      <c r="CE59" s="321"/>
      <c r="CF59" s="321"/>
      <c r="CG59" s="321"/>
      <c r="CH59" s="322"/>
      <c r="CI59" s="52">
        <f t="shared" si="0"/>
        <v>0</v>
      </c>
    </row>
    <row r="60" spans="1:87" ht="35.1" customHeight="1" x14ac:dyDescent="0.25">
      <c r="A60" s="31">
        <f t="shared" si="1"/>
        <v>48</v>
      </c>
      <c r="B60" s="323"/>
      <c r="C60" s="323"/>
      <c r="D60" s="308"/>
      <c r="E60" s="308"/>
      <c r="F60" s="308"/>
      <c r="G60" s="324"/>
      <c r="H60" s="325"/>
      <c r="I60" s="40"/>
      <c r="J60" s="60"/>
      <c r="K60" s="312"/>
      <c r="L60" s="312"/>
      <c r="M60" s="326"/>
      <c r="N60" s="326"/>
      <c r="O60" s="314"/>
      <c r="P60" s="314"/>
      <c r="Q60" s="327"/>
      <c r="R60" s="327"/>
      <c r="S60" s="306"/>
      <c r="T60" s="307"/>
      <c r="U60" s="306"/>
      <c r="V60" s="307"/>
      <c r="W60" s="328"/>
      <c r="X60" s="329"/>
      <c r="Y60" s="328"/>
      <c r="Z60" s="329"/>
      <c r="AA60" s="306"/>
      <c r="AB60" s="307"/>
      <c r="AC60" s="306"/>
      <c r="AD60" s="307"/>
      <c r="AE60" s="328"/>
      <c r="AF60" s="329"/>
      <c r="AG60" s="328"/>
      <c r="AH60" s="329"/>
      <c r="AI60" s="306"/>
      <c r="AJ60" s="307"/>
      <c r="AK60" s="306"/>
      <c r="AL60" s="307"/>
      <c r="AM60" s="328"/>
      <c r="AN60" s="329"/>
      <c r="AO60" s="328"/>
      <c r="AP60" s="329"/>
      <c r="AQ60" s="306"/>
      <c r="AR60" s="307"/>
      <c r="AS60" s="306"/>
      <c r="AT60" s="307"/>
      <c r="AU60" s="328"/>
      <c r="AV60" s="329"/>
      <c r="AW60" s="328"/>
      <c r="AX60" s="329"/>
      <c r="AY60" s="306"/>
      <c r="AZ60" s="307"/>
      <c r="BA60" s="306"/>
      <c r="BB60" s="307"/>
      <c r="BC60" s="328"/>
      <c r="BD60" s="329"/>
      <c r="BE60" s="328"/>
      <c r="BF60" s="329"/>
      <c r="BG60" s="306"/>
      <c r="BH60" s="307"/>
      <c r="BI60" s="306"/>
      <c r="BJ60" s="307"/>
      <c r="BK60" s="328"/>
      <c r="BL60" s="329"/>
      <c r="BM60" s="328"/>
      <c r="BN60" s="329"/>
      <c r="BO60" s="316"/>
      <c r="BP60" s="316"/>
      <c r="BQ60" s="316"/>
      <c r="BR60" s="55"/>
      <c r="BS60" s="330"/>
      <c r="BT60" s="331"/>
      <c r="BU60" s="319"/>
      <c r="BV60" s="319"/>
      <c r="BW60" s="319"/>
      <c r="BX60" s="319"/>
      <c r="BY60" s="319"/>
      <c r="BZ60" s="319"/>
      <c r="CA60" s="319"/>
      <c r="CB60" s="320"/>
      <c r="CC60" s="321"/>
      <c r="CD60" s="321"/>
      <c r="CE60" s="321"/>
      <c r="CF60" s="321"/>
      <c r="CG60" s="321"/>
      <c r="CH60" s="322"/>
      <c r="CI60" s="52">
        <f t="shared" si="0"/>
        <v>0</v>
      </c>
    </row>
    <row r="61" spans="1:87" ht="35.1" customHeight="1" x14ac:dyDescent="0.25">
      <c r="A61" s="31">
        <f t="shared" si="1"/>
        <v>49</v>
      </c>
      <c r="B61" s="308"/>
      <c r="C61" s="308"/>
      <c r="D61" s="309"/>
      <c r="E61" s="309"/>
      <c r="F61" s="309"/>
      <c r="G61" s="310"/>
      <c r="H61" s="311"/>
      <c r="I61" s="40"/>
      <c r="J61" s="59"/>
      <c r="K61" s="312"/>
      <c r="L61" s="312"/>
      <c r="M61" s="313"/>
      <c r="N61" s="313"/>
      <c r="O61" s="314"/>
      <c r="P61" s="314"/>
      <c r="Q61" s="315"/>
      <c r="R61" s="315"/>
      <c r="S61" s="306"/>
      <c r="T61" s="307"/>
      <c r="U61" s="306"/>
      <c r="V61" s="307"/>
      <c r="W61" s="304"/>
      <c r="X61" s="305"/>
      <c r="Y61" s="304"/>
      <c r="Z61" s="305"/>
      <c r="AA61" s="306"/>
      <c r="AB61" s="307"/>
      <c r="AC61" s="306"/>
      <c r="AD61" s="307"/>
      <c r="AE61" s="304"/>
      <c r="AF61" s="305"/>
      <c r="AG61" s="304"/>
      <c r="AH61" s="305"/>
      <c r="AI61" s="306"/>
      <c r="AJ61" s="307"/>
      <c r="AK61" s="306"/>
      <c r="AL61" s="307"/>
      <c r="AM61" s="304"/>
      <c r="AN61" s="305"/>
      <c r="AO61" s="304"/>
      <c r="AP61" s="305"/>
      <c r="AQ61" s="306"/>
      <c r="AR61" s="307"/>
      <c r="AS61" s="306"/>
      <c r="AT61" s="307"/>
      <c r="AU61" s="304"/>
      <c r="AV61" s="305"/>
      <c r="AW61" s="304"/>
      <c r="AX61" s="305"/>
      <c r="AY61" s="306"/>
      <c r="AZ61" s="307"/>
      <c r="BA61" s="306"/>
      <c r="BB61" s="307"/>
      <c r="BC61" s="304"/>
      <c r="BD61" s="305"/>
      <c r="BE61" s="304"/>
      <c r="BF61" s="305"/>
      <c r="BG61" s="306"/>
      <c r="BH61" s="307"/>
      <c r="BI61" s="306"/>
      <c r="BJ61" s="307"/>
      <c r="BK61" s="304"/>
      <c r="BL61" s="305"/>
      <c r="BM61" s="304"/>
      <c r="BN61" s="305"/>
      <c r="BO61" s="316"/>
      <c r="BP61" s="316"/>
      <c r="BQ61" s="316"/>
      <c r="BR61" s="55"/>
      <c r="BS61" s="317"/>
      <c r="BT61" s="318"/>
      <c r="BU61" s="319"/>
      <c r="BV61" s="319"/>
      <c r="BW61" s="319"/>
      <c r="BX61" s="319"/>
      <c r="BY61" s="319"/>
      <c r="BZ61" s="319"/>
      <c r="CA61" s="319"/>
      <c r="CB61" s="320"/>
      <c r="CC61" s="321"/>
      <c r="CD61" s="321"/>
      <c r="CE61" s="321"/>
      <c r="CF61" s="321"/>
      <c r="CG61" s="321"/>
      <c r="CH61" s="322"/>
      <c r="CI61" s="52">
        <f t="shared" si="0"/>
        <v>0</v>
      </c>
    </row>
    <row r="62" spans="1:87" ht="35.1" customHeight="1" x14ac:dyDescent="0.25">
      <c r="A62" s="31">
        <f t="shared" si="1"/>
        <v>50</v>
      </c>
      <c r="B62" s="323"/>
      <c r="C62" s="323"/>
      <c r="D62" s="308"/>
      <c r="E62" s="308"/>
      <c r="F62" s="308"/>
      <c r="G62" s="324"/>
      <c r="H62" s="325"/>
      <c r="I62" s="40"/>
      <c r="J62" s="60"/>
      <c r="K62" s="312"/>
      <c r="L62" s="312"/>
      <c r="M62" s="326"/>
      <c r="N62" s="326"/>
      <c r="O62" s="314"/>
      <c r="P62" s="314"/>
      <c r="Q62" s="327"/>
      <c r="R62" s="327"/>
      <c r="S62" s="306"/>
      <c r="T62" s="307"/>
      <c r="U62" s="306"/>
      <c r="V62" s="307"/>
      <c r="W62" s="328"/>
      <c r="X62" s="329"/>
      <c r="Y62" s="328"/>
      <c r="Z62" s="329"/>
      <c r="AA62" s="306"/>
      <c r="AB62" s="307"/>
      <c r="AC62" s="306"/>
      <c r="AD62" s="307"/>
      <c r="AE62" s="328"/>
      <c r="AF62" s="329"/>
      <c r="AG62" s="328"/>
      <c r="AH62" s="329"/>
      <c r="AI62" s="306"/>
      <c r="AJ62" s="307"/>
      <c r="AK62" s="306"/>
      <c r="AL62" s="307"/>
      <c r="AM62" s="328"/>
      <c r="AN62" s="329"/>
      <c r="AO62" s="328"/>
      <c r="AP62" s="329"/>
      <c r="AQ62" s="306"/>
      <c r="AR62" s="307"/>
      <c r="AS62" s="306"/>
      <c r="AT62" s="307"/>
      <c r="AU62" s="328"/>
      <c r="AV62" s="329"/>
      <c r="AW62" s="328"/>
      <c r="AX62" s="329"/>
      <c r="AY62" s="306"/>
      <c r="AZ62" s="307"/>
      <c r="BA62" s="306"/>
      <c r="BB62" s="307"/>
      <c r="BC62" s="328"/>
      <c r="BD62" s="329"/>
      <c r="BE62" s="328"/>
      <c r="BF62" s="329"/>
      <c r="BG62" s="306"/>
      <c r="BH62" s="307"/>
      <c r="BI62" s="306"/>
      <c r="BJ62" s="307"/>
      <c r="BK62" s="328"/>
      <c r="BL62" s="329"/>
      <c r="BM62" s="328"/>
      <c r="BN62" s="329"/>
      <c r="BO62" s="316"/>
      <c r="BP62" s="316"/>
      <c r="BQ62" s="316"/>
      <c r="BR62" s="55"/>
      <c r="BS62" s="330"/>
      <c r="BT62" s="331"/>
      <c r="BU62" s="319"/>
      <c r="BV62" s="319"/>
      <c r="BW62" s="319"/>
      <c r="BX62" s="319"/>
      <c r="BY62" s="319"/>
      <c r="BZ62" s="319"/>
      <c r="CA62" s="319"/>
      <c r="CB62" s="320"/>
      <c r="CC62" s="321"/>
      <c r="CD62" s="321"/>
      <c r="CE62" s="321"/>
      <c r="CF62" s="321"/>
      <c r="CG62" s="321"/>
      <c r="CH62" s="322"/>
      <c r="CI62" s="52">
        <f t="shared" si="0"/>
        <v>0</v>
      </c>
    </row>
    <row r="63" spans="1:87" ht="35.1" customHeight="1" x14ac:dyDescent="0.25">
      <c r="A63" s="31">
        <f t="shared" si="1"/>
        <v>51</v>
      </c>
      <c r="B63" s="308"/>
      <c r="C63" s="308"/>
      <c r="D63" s="309"/>
      <c r="E63" s="309"/>
      <c r="F63" s="309"/>
      <c r="G63" s="310"/>
      <c r="H63" s="311"/>
      <c r="I63" s="40"/>
      <c r="J63" s="59"/>
      <c r="K63" s="312"/>
      <c r="L63" s="312"/>
      <c r="M63" s="313"/>
      <c r="N63" s="313"/>
      <c r="O63" s="314"/>
      <c r="P63" s="314"/>
      <c r="Q63" s="315"/>
      <c r="R63" s="315"/>
      <c r="S63" s="306"/>
      <c r="T63" s="307"/>
      <c r="U63" s="306"/>
      <c r="V63" s="307"/>
      <c r="W63" s="304"/>
      <c r="X63" s="305"/>
      <c r="Y63" s="304"/>
      <c r="Z63" s="305"/>
      <c r="AA63" s="306"/>
      <c r="AB63" s="307"/>
      <c r="AC63" s="306"/>
      <c r="AD63" s="307"/>
      <c r="AE63" s="304"/>
      <c r="AF63" s="305"/>
      <c r="AG63" s="304"/>
      <c r="AH63" s="305"/>
      <c r="AI63" s="306"/>
      <c r="AJ63" s="307"/>
      <c r="AK63" s="306"/>
      <c r="AL63" s="307"/>
      <c r="AM63" s="304"/>
      <c r="AN63" s="305"/>
      <c r="AO63" s="304"/>
      <c r="AP63" s="305"/>
      <c r="AQ63" s="306"/>
      <c r="AR63" s="307"/>
      <c r="AS63" s="306"/>
      <c r="AT63" s="307"/>
      <c r="AU63" s="304"/>
      <c r="AV63" s="305"/>
      <c r="AW63" s="304"/>
      <c r="AX63" s="305"/>
      <c r="AY63" s="306"/>
      <c r="AZ63" s="307"/>
      <c r="BA63" s="306"/>
      <c r="BB63" s="307"/>
      <c r="BC63" s="304"/>
      <c r="BD63" s="305"/>
      <c r="BE63" s="304"/>
      <c r="BF63" s="305"/>
      <c r="BG63" s="306"/>
      <c r="BH63" s="307"/>
      <c r="BI63" s="306"/>
      <c r="BJ63" s="307"/>
      <c r="BK63" s="304"/>
      <c r="BL63" s="305"/>
      <c r="BM63" s="304"/>
      <c r="BN63" s="305"/>
      <c r="BO63" s="316"/>
      <c r="BP63" s="316"/>
      <c r="BQ63" s="316"/>
      <c r="BR63" s="55"/>
      <c r="BS63" s="317"/>
      <c r="BT63" s="318"/>
      <c r="BU63" s="319"/>
      <c r="BV63" s="319"/>
      <c r="BW63" s="319"/>
      <c r="BX63" s="319"/>
      <c r="BY63" s="319"/>
      <c r="BZ63" s="319"/>
      <c r="CA63" s="319"/>
      <c r="CB63" s="320"/>
      <c r="CC63" s="321"/>
      <c r="CD63" s="321"/>
      <c r="CE63" s="321"/>
      <c r="CF63" s="321"/>
      <c r="CG63" s="321"/>
      <c r="CH63" s="322"/>
      <c r="CI63" s="52">
        <f t="shared" si="0"/>
        <v>0</v>
      </c>
    </row>
    <row r="64" spans="1:87" ht="35.1" customHeight="1" x14ac:dyDescent="0.25">
      <c r="A64" s="31">
        <f t="shared" si="1"/>
        <v>52</v>
      </c>
      <c r="B64" s="323"/>
      <c r="C64" s="323"/>
      <c r="D64" s="308"/>
      <c r="E64" s="308"/>
      <c r="F64" s="308"/>
      <c r="G64" s="324"/>
      <c r="H64" s="325"/>
      <c r="I64" s="40"/>
      <c r="J64" s="60"/>
      <c r="K64" s="312"/>
      <c r="L64" s="312"/>
      <c r="M64" s="326"/>
      <c r="N64" s="326"/>
      <c r="O64" s="314"/>
      <c r="P64" s="314"/>
      <c r="Q64" s="327"/>
      <c r="R64" s="327"/>
      <c r="S64" s="306"/>
      <c r="T64" s="307"/>
      <c r="U64" s="306"/>
      <c r="V64" s="307"/>
      <c r="W64" s="328"/>
      <c r="X64" s="329"/>
      <c r="Y64" s="328"/>
      <c r="Z64" s="329"/>
      <c r="AA64" s="306"/>
      <c r="AB64" s="307"/>
      <c r="AC64" s="306"/>
      <c r="AD64" s="307"/>
      <c r="AE64" s="328"/>
      <c r="AF64" s="329"/>
      <c r="AG64" s="328"/>
      <c r="AH64" s="329"/>
      <c r="AI64" s="306"/>
      <c r="AJ64" s="307"/>
      <c r="AK64" s="306"/>
      <c r="AL64" s="307"/>
      <c r="AM64" s="328"/>
      <c r="AN64" s="329"/>
      <c r="AO64" s="328"/>
      <c r="AP64" s="329"/>
      <c r="AQ64" s="306"/>
      <c r="AR64" s="307"/>
      <c r="AS64" s="306"/>
      <c r="AT64" s="307"/>
      <c r="AU64" s="328"/>
      <c r="AV64" s="329"/>
      <c r="AW64" s="328"/>
      <c r="AX64" s="329"/>
      <c r="AY64" s="306"/>
      <c r="AZ64" s="307"/>
      <c r="BA64" s="306"/>
      <c r="BB64" s="307"/>
      <c r="BC64" s="328"/>
      <c r="BD64" s="329"/>
      <c r="BE64" s="328"/>
      <c r="BF64" s="329"/>
      <c r="BG64" s="306"/>
      <c r="BH64" s="307"/>
      <c r="BI64" s="306"/>
      <c r="BJ64" s="307"/>
      <c r="BK64" s="328"/>
      <c r="BL64" s="329"/>
      <c r="BM64" s="328"/>
      <c r="BN64" s="329"/>
      <c r="BO64" s="316"/>
      <c r="BP64" s="316"/>
      <c r="BQ64" s="316"/>
      <c r="BR64" s="55"/>
      <c r="BS64" s="330"/>
      <c r="BT64" s="331"/>
      <c r="BU64" s="319"/>
      <c r="BV64" s="319"/>
      <c r="BW64" s="319"/>
      <c r="BX64" s="319"/>
      <c r="BY64" s="319"/>
      <c r="BZ64" s="319"/>
      <c r="CA64" s="319"/>
      <c r="CB64" s="320"/>
      <c r="CC64" s="321"/>
      <c r="CD64" s="321"/>
      <c r="CE64" s="321"/>
      <c r="CF64" s="321"/>
      <c r="CG64" s="321"/>
      <c r="CH64" s="322"/>
      <c r="CI64" s="52">
        <f t="shared" si="0"/>
        <v>0</v>
      </c>
    </row>
    <row r="65" spans="1:87" ht="35.1" customHeight="1" x14ac:dyDescent="0.25">
      <c r="A65" s="31">
        <f t="shared" si="1"/>
        <v>53</v>
      </c>
      <c r="B65" s="308"/>
      <c r="C65" s="308"/>
      <c r="D65" s="309"/>
      <c r="E65" s="309"/>
      <c r="F65" s="309"/>
      <c r="G65" s="310"/>
      <c r="H65" s="311"/>
      <c r="I65" s="40"/>
      <c r="J65" s="59"/>
      <c r="K65" s="312"/>
      <c r="L65" s="312"/>
      <c r="M65" s="313"/>
      <c r="N65" s="313"/>
      <c r="O65" s="314"/>
      <c r="P65" s="314"/>
      <c r="Q65" s="315"/>
      <c r="R65" s="315"/>
      <c r="S65" s="306"/>
      <c r="T65" s="307"/>
      <c r="U65" s="306"/>
      <c r="V65" s="307"/>
      <c r="W65" s="304"/>
      <c r="X65" s="305"/>
      <c r="Y65" s="304"/>
      <c r="Z65" s="305"/>
      <c r="AA65" s="306"/>
      <c r="AB65" s="307"/>
      <c r="AC65" s="306"/>
      <c r="AD65" s="307"/>
      <c r="AE65" s="304"/>
      <c r="AF65" s="305"/>
      <c r="AG65" s="304"/>
      <c r="AH65" s="305"/>
      <c r="AI65" s="306"/>
      <c r="AJ65" s="307"/>
      <c r="AK65" s="306"/>
      <c r="AL65" s="307"/>
      <c r="AM65" s="304"/>
      <c r="AN65" s="305"/>
      <c r="AO65" s="304"/>
      <c r="AP65" s="305"/>
      <c r="AQ65" s="306"/>
      <c r="AR65" s="307"/>
      <c r="AS65" s="306"/>
      <c r="AT65" s="307"/>
      <c r="AU65" s="304"/>
      <c r="AV65" s="305"/>
      <c r="AW65" s="304"/>
      <c r="AX65" s="305"/>
      <c r="AY65" s="306"/>
      <c r="AZ65" s="307"/>
      <c r="BA65" s="306"/>
      <c r="BB65" s="307"/>
      <c r="BC65" s="304"/>
      <c r="BD65" s="305"/>
      <c r="BE65" s="304"/>
      <c r="BF65" s="305"/>
      <c r="BG65" s="306"/>
      <c r="BH65" s="307"/>
      <c r="BI65" s="306"/>
      <c r="BJ65" s="307"/>
      <c r="BK65" s="304"/>
      <c r="BL65" s="305"/>
      <c r="BM65" s="304"/>
      <c r="BN65" s="305"/>
      <c r="BO65" s="316"/>
      <c r="BP65" s="316"/>
      <c r="BQ65" s="316"/>
      <c r="BR65" s="55"/>
      <c r="BS65" s="317"/>
      <c r="BT65" s="318"/>
      <c r="BU65" s="319"/>
      <c r="BV65" s="319"/>
      <c r="BW65" s="319"/>
      <c r="BX65" s="319"/>
      <c r="BY65" s="319"/>
      <c r="BZ65" s="319"/>
      <c r="CA65" s="319"/>
      <c r="CB65" s="320"/>
      <c r="CC65" s="321"/>
      <c r="CD65" s="321"/>
      <c r="CE65" s="321"/>
      <c r="CF65" s="321"/>
      <c r="CG65" s="321"/>
      <c r="CH65" s="322"/>
      <c r="CI65" s="52">
        <f t="shared" si="0"/>
        <v>0</v>
      </c>
    </row>
    <row r="66" spans="1:87" ht="35.1" customHeight="1" x14ac:dyDescent="0.25">
      <c r="A66" s="31">
        <f t="shared" si="1"/>
        <v>54</v>
      </c>
      <c r="B66" s="323"/>
      <c r="C66" s="323"/>
      <c r="D66" s="308"/>
      <c r="E66" s="308"/>
      <c r="F66" s="308"/>
      <c r="G66" s="324"/>
      <c r="H66" s="325"/>
      <c r="I66" s="40"/>
      <c r="J66" s="60"/>
      <c r="K66" s="312"/>
      <c r="L66" s="312"/>
      <c r="M66" s="326"/>
      <c r="N66" s="326"/>
      <c r="O66" s="314"/>
      <c r="P66" s="314"/>
      <c r="Q66" s="327"/>
      <c r="R66" s="327"/>
      <c r="S66" s="306"/>
      <c r="T66" s="307"/>
      <c r="U66" s="306"/>
      <c r="V66" s="307"/>
      <c r="W66" s="328"/>
      <c r="X66" s="329"/>
      <c r="Y66" s="328"/>
      <c r="Z66" s="329"/>
      <c r="AA66" s="306"/>
      <c r="AB66" s="307"/>
      <c r="AC66" s="306"/>
      <c r="AD66" s="307"/>
      <c r="AE66" s="328"/>
      <c r="AF66" s="329"/>
      <c r="AG66" s="328"/>
      <c r="AH66" s="329"/>
      <c r="AI66" s="306"/>
      <c r="AJ66" s="307"/>
      <c r="AK66" s="306"/>
      <c r="AL66" s="307"/>
      <c r="AM66" s="328"/>
      <c r="AN66" s="329"/>
      <c r="AO66" s="328"/>
      <c r="AP66" s="329"/>
      <c r="AQ66" s="306"/>
      <c r="AR66" s="307"/>
      <c r="AS66" s="306"/>
      <c r="AT66" s="307"/>
      <c r="AU66" s="328"/>
      <c r="AV66" s="329"/>
      <c r="AW66" s="328"/>
      <c r="AX66" s="329"/>
      <c r="AY66" s="306"/>
      <c r="AZ66" s="307"/>
      <c r="BA66" s="306"/>
      <c r="BB66" s="307"/>
      <c r="BC66" s="328"/>
      <c r="BD66" s="329"/>
      <c r="BE66" s="328"/>
      <c r="BF66" s="329"/>
      <c r="BG66" s="306"/>
      <c r="BH66" s="307"/>
      <c r="BI66" s="306"/>
      <c r="BJ66" s="307"/>
      <c r="BK66" s="328"/>
      <c r="BL66" s="329"/>
      <c r="BM66" s="328"/>
      <c r="BN66" s="329"/>
      <c r="BO66" s="316"/>
      <c r="BP66" s="316"/>
      <c r="BQ66" s="316"/>
      <c r="BR66" s="55"/>
      <c r="BS66" s="330"/>
      <c r="BT66" s="331"/>
      <c r="BU66" s="319"/>
      <c r="BV66" s="319"/>
      <c r="BW66" s="319"/>
      <c r="BX66" s="319"/>
      <c r="BY66" s="319"/>
      <c r="BZ66" s="319"/>
      <c r="CA66" s="319"/>
      <c r="CB66" s="320"/>
      <c r="CC66" s="321"/>
      <c r="CD66" s="321"/>
      <c r="CE66" s="321"/>
      <c r="CF66" s="321"/>
      <c r="CG66" s="321"/>
      <c r="CH66" s="322"/>
      <c r="CI66" s="52">
        <f t="shared" si="0"/>
        <v>0</v>
      </c>
    </row>
    <row r="67" spans="1:87" ht="35.1" customHeight="1" x14ac:dyDescent="0.25">
      <c r="A67" s="31">
        <f t="shared" si="1"/>
        <v>55</v>
      </c>
      <c r="B67" s="308"/>
      <c r="C67" s="308"/>
      <c r="D67" s="309"/>
      <c r="E67" s="309"/>
      <c r="F67" s="309"/>
      <c r="G67" s="310"/>
      <c r="H67" s="311"/>
      <c r="I67" s="40"/>
      <c r="J67" s="59"/>
      <c r="K67" s="312"/>
      <c r="L67" s="312"/>
      <c r="M67" s="313"/>
      <c r="N67" s="313"/>
      <c r="O67" s="314"/>
      <c r="P67" s="314"/>
      <c r="Q67" s="315"/>
      <c r="R67" s="315"/>
      <c r="S67" s="306"/>
      <c r="T67" s="307"/>
      <c r="U67" s="306"/>
      <c r="V67" s="307"/>
      <c r="W67" s="304"/>
      <c r="X67" s="305"/>
      <c r="Y67" s="304"/>
      <c r="Z67" s="305"/>
      <c r="AA67" s="306"/>
      <c r="AB67" s="307"/>
      <c r="AC67" s="306"/>
      <c r="AD67" s="307"/>
      <c r="AE67" s="304"/>
      <c r="AF67" s="305"/>
      <c r="AG67" s="304"/>
      <c r="AH67" s="305"/>
      <c r="AI67" s="306"/>
      <c r="AJ67" s="307"/>
      <c r="AK67" s="306"/>
      <c r="AL67" s="307"/>
      <c r="AM67" s="304"/>
      <c r="AN67" s="305"/>
      <c r="AO67" s="304"/>
      <c r="AP67" s="305"/>
      <c r="AQ67" s="306"/>
      <c r="AR67" s="307"/>
      <c r="AS67" s="306"/>
      <c r="AT67" s="307"/>
      <c r="AU67" s="304"/>
      <c r="AV67" s="305"/>
      <c r="AW67" s="304"/>
      <c r="AX67" s="305"/>
      <c r="AY67" s="306"/>
      <c r="AZ67" s="307"/>
      <c r="BA67" s="306"/>
      <c r="BB67" s="307"/>
      <c r="BC67" s="304"/>
      <c r="BD67" s="305"/>
      <c r="BE67" s="304"/>
      <c r="BF67" s="305"/>
      <c r="BG67" s="306"/>
      <c r="BH67" s="307"/>
      <c r="BI67" s="306"/>
      <c r="BJ67" s="307"/>
      <c r="BK67" s="304"/>
      <c r="BL67" s="305"/>
      <c r="BM67" s="304"/>
      <c r="BN67" s="305"/>
      <c r="BO67" s="316"/>
      <c r="BP67" s="316"/>
      <c r="BQ67" s="316"/>
      <c r="BR67" s="55"/>
      <c r="BS67" s="317"/>
      <c r="BT67" s="318"/>
      <c r="BU67" s="319"/>
      <c r="BV67" s="319"/>
      <c r="BW67" s="319"/>
      <c r="BX67" s="319"/>
      <c r="BY67" s="319"/>
      <c r="BZ67" s="319"/>
      <c r="CA67" s="319"/>
      <c r="CB67" s="320"/>
      <c r="CC67" s="321"/>
      <c r="CD67" s="321"/>
      <c r="CE67" s="321"/>
      <c r="CF67" s="321"/>
      <c r="CG67" s="321"/>
      <c r="CH67" s="322"/>
      <c r="CI67" s="52">
        <f t="shared" si="0"/>
        <v>0</v>
      </c>
    </row>
    <row r="68" spans="1:87" ht="35.1" customHeight="1" x14ac:dyDescent="0.25">
      <c r="A68" s="31">
        <f t="shared" si="1"/>
        <v>56</v>
      </c>
      <c r="B68" s="323"/>
      <c r="C68" s="323"/>
      <c r="D68" s="308"/>
      <c r="E68" s="308"/>
      <c r="F68" s="308"/>
      <c r="G68" s="324"/>
      <c r="H68" s="325"/>
      <c r="I68" s="40"/>
      <c r="J68" s="60"/>
      <c r="K68" s="312"/>
      <c r="L68" s="312"/>
      <c r="M68" s="326"/>
      <c r="N68" s="326"/>
      <c r="O68" s="314"/>
      <c r="P68" s="314"/>
      <c r="Q68" s="327"/>
      <c r="R68" s="327"/>
      <c r="S68" s="306"/>
      <c r="T68" s="307"/>
      <c r="U68" s="306"/>
      <c r="V68" s="307"/>
      <c r="W68" s="328"/>
      <c r="X68" s="329"/>
      <c r="Y68" s="328"/>
      <c r="Z68" s="329"/>
      <c r="AA68" s="306"/>
      <c r="AB68" s="307"/>
      <c r="AC68" s="306"/>
      <c r="AD68" s="307"/>
      <c r="AE68" s="328"/>
      <c r="AF68" s="329"/>
      <c r="AG68" s="328"/>
      <c r="AH68" s="329"/>
      <c r="AI68" s="306"/>
      <c r="AJ68" s="307"/>
      <c r="AK68" s="306"/>
      <c r="AL68" s="307"/>
      <c r="AM68" s="328"/>
      <c r="AN68" s="329"/>
      <c r="AO68" s="328"/>
      <c r="AP68" s="329"/>
      <c r="AQ68" s="306"/>
      <c r="AR68" s="307"/>
      <c r="AS68" s="306"/>
      <c r="AT68" s="307"/>
      <c r="AU68" s="328"/>
      <c r="AV68" s="329"/>
      <c r="AW68" s="328"/>
      <c r="AX68" s="329"/>
      <c r="AY68" s="306"/>
      <c r="AZ68" s="307"/>
      <c r="BA68" s="306"/>
      <c r="BB68" s="307"/>
      <c r="BC68" s="328"/>
      <c r="BD68" s="329"/>
      <c r="BE68" s="328"/>
      <c r="BF68" s="329"/>
      <c r="BG68" s="306"/>
      <c r="BH68" s="307"/>
      <c r="BI68" s="306"/>
      <c r="BJ68" s="307"/>
      <c r="BK68" s="328"/>
      <c r="BL68" s="329"/>
      <c r="BM68" s="328"/>
      <c r="BN68" s="329"/>
      <c r="BO68" s="316"/>
      <c r="BP68" s="316"/>
      <c r="BQ68" s="316"/>
      <c r="BR68" s="55"/>
      <c r="BS68" s="330"/>
      <c r="BT68" s="331"/>
      <c r="BU68" s="319"/>
      <c r="BV68" s="319"/>
      <c r="BW68" s="319"/>
      <c r="BX68" s="319"/>
      <c r="BY68" s="319"/>
      <c r="BZ68" s="319"/>
      <c r="CA68" s="319"/>
      <c r="CB68" s="320"/>
      <c r="CC68" s="321"/>
      <c r="CD68" s="321"/>
      <c r="CE68" s="321"/>
      <c r="CF68" s="321"/>
      <c r="CG68" s="321"/>
      <c r="CH68" s="322"/>
      <c r="CI68" s="52">
        <f t="shared" si="0"/>
        <v>0</v>
      </c>
    </row>
    <row r="69" spans="1:87" ht="35.1" customHeight="1" x14ac:dyDescent="0.25">
      <c r="A69" s="31">
        <f>ROW(A57)</f>
        <v>57</v>
      </c>
      <c r="B69" s="308"/>
      <c r="C69" s="308"/>
      <c r="D69" s="309"/>
      <c r="E69" s="309"/>
      <c r="F69" s="309"/>
      <c r="G69" s="310"/>
      <c r="H69" s="311"/>
      <c r="I69" s="40"/>
      <c r="J69" s="59"/>
      <c r="K69" s="312"/>
      <c r="L69" s="312"/>
      <c r="M69" s="313"/>
      <c r="N69" s="313"/>
      <c r="O69" s="314"/>
      <c r="P69" s="314"/>
      <c r="Q69" s="315"/>
      <c r="R69" s="315"/>
      <c r="S69" s="306"/>
      <c r="T69" s="307"/>
      <c r="U69" s="306"/>
      <c r="V69" s="307"/>
      <c r="W69" s="304"/>
      <c r="X69" s="305"/>
      <c r="Y69" s="304"/>
      <c r="Z69" s="305"/>
      <c r="AA69" s="306"/>
      <c r="AB69" s="307"/>
      <c r="AC69" s="306"/>
      <c r="AD69" s="307"/>
      <c r="AE69" s="304"/>
      <c r="AF69" s="305"/>
      <c r="AG69" s="304"/>
      <c r="AH69" s="305"/>
      <c r="AI69" s="306"/>
      <c r="AJ69" s="307"/>
      <c r="AK69" s="306"/>
      <c r="AL69" s="307"/>
      <c r="AM69" s="304"/>
      <c r="AN69" s="305"/>
      <c r="AO69" s="304"/>
      <c r="AP69" s="305"/>
      <c r="AQ69" s="306"/>
      <c r="AR69" s="307"/>
      <c r="AS69" s="306"/>
      <c r="AT69" s="307"/>
      <c r="AU69" s="304"/>
      <c r="AV69" s="305"/>
      <c r="AW69" s="304"/>
      <c r="AX69" s="305"/>
      <c r="AY69" s="306"/>
      <c r="AZ69" s="307"/>
      <c r="BA69" s="306"/>
      <c r="BB69" s="307"/>
      <c r="BC69" s="304"/>
      <c r="BD69" s="305"/>
      <c r="BE69" s="304"/>
      <c r="BF69" s="305"/>
      <c r="BG69" s="306"/>
      <c r="BH69" s="307"/>
      <c r="BI69" s="306"/>
      <c r="BJ69" s="307"/>
      <c r="BK69" s="304"/>
      <c r="BL69" s="305"/>
      <c r="BM69" s="304"/>
      <c r="BN69" s="305"/>
      <c r="BO69" s="332"/>
      <c r="BP69" s="333"/>
      <c r="BQ69" s="334"/>
      <c r="BR69" s="55"/>
      <c r="BS69" s="317"/>
      <c r="BT69" s="318"/>
      <c r="BU69" s="319"/>
      <c r="BV69" s="319"/>
      <c r="BW69" s="319"/>
      <c r="BX69" s="319"/>
      <c r="BY69" s="319"/>
      <c r="BZ69" s="319"/>
      <c r="CA69" s="319"/>
      <c r="CB69" s="320"/>
      <c r="CC69" s="321"/>
      <c r="CD69" s="321"/>
      <c r="CE69" s="321"/>
      <c r="CF69" s="321"/>
      <c r="CG69" s="321"/>
      <c r="CH69" s="322"/>
      <c r="CI69" s="52">
        <f t="shared" si="0"/>
        <v>0</v>
      </c>
    </row>
    <row r="70" spans="1:87" ht="35.1" customHeight="1" x14ac:dyDescent="0.25">
      <c r="A70" s="31">
        <f t="shared" si="1"/>
        <v>58</v>
      </c>
      <c r="B70" s="323"/>
      <c r="C70" s="323"/>
      <c r="D70" s="308"/>
      <c r="E70" s="308"/>
      <c r="F70" s="308"/>
      <c r="G70" s="324"/>
      <c r="H70" s="325"/>
      <c r="I70" s="40"/>
      <c r="J70" s="60"/>
      <c r="K70" s="312"/>
      <c r="L70" s="312"/>
      <c r="M70" s="326"/>
      <c r="N70" s="326"/>
      <c r="O70" s="314"/>
      <c r="P70" s="314"/>
      <c r="Q70" s="327"/>
      <c r="R70" s="327"/>
      <c r="S70" s="306"/>
      <c r="T70" s="307"/>
      <c r="U70" s="306"/>
      <c r="V70" s="307"/>
      <c r="W70" s="328"/>
      <c r="X70" s="329"/>
      <c r="Y70" s="328"/>
      <c r="Z70" s="329"/>
      <c r="AA70" s="306"/>
      <c r="AB70" s="307"/>
      <c r="AC70" s="306"/>
      <c r="AD70" s="307"/>
      <c r="AE70" s="328"/>
      <c r="AF70" s="329"/>
      <c r="AG70" s="328"/>
      <c r="AH70" s="329"/>
      <c r="AI70" s="306"/>
      <c r="AJ70" s="307"/>
      <c r="AK70" s="306"/>
      <c r="AL70" s="307"/>
      <c r="AM70" s="328"/>
      <c r="AN70" s="329"/>
      <c r="AO70" s="328"/>
      <c r="AP70" s="329"/>
      <c r="AQ70" s="306"/>
      <c r="AR70" s="307"/>
      <c r="AS70" s="306"/>
      <c r="AT70" s="307"/>
      <c r="AU70" s="328"/>
      <c r="AV70" s="329"/>
      <c r="AW70" s="328"/>
      <c r="AX70" s="329"/>
      <c r="AY70" s="306"/>
      <c r="AZ70" s="307"/>
      <c r="BA70" s="306"/>
      <c r="BB70" s="307"/>
      <c r="BC70" s="328"/>
      <c r="BD70" s="329"/>
      <c r="BE70" s="328"/>
      <c r="BF70" s="329"/>
      <c r="BG70" s="306"/>
      <c r="BH70" s="307"/>
      <c r="BI70" s="306"/>
      <c r="BJ70" s="307"/>
      <c r="BK70" s="328"/>
      <c r="BL70" s="329"/>
      <c r="BM70" s="328"/>
      <c r="BN70" s="329"/>
      <c r="BO70" s="316"/>
      <c r="BP70" s="316"/>
      <c r="BQ70" s="316"/>
      <c r="BR70" s="55"/>
      <c r="BS70" s="330"/>
      <c r="BT70" s="331"/>
      <c r="BU70" s="319"/>
      <c r="BV70" s="319"/>
      <c r="BW70" s="319"/>
      <c r="BX70" s="319"/>
      <c r="BY70" s="319"/>
      <c r="BZ70" s="319"/>
      <c r="CA70" s="319"/>
      <c r="CB70" s="320"/>
      <c r="CC70" s="321"/>
      <c r="CD70" s="321"/>
      <c r="CE70" s="321"/>
      <c r="CF70" s="321"/>
      <c r="CG70" s="321"/>
      <c r="CH70" s="322"/>
      <c r="CI70" s="52">
        <f t="shared" si="0"/>
        <v>0</v>
      </c>
    </row>
    <row r="71" spans="1:87" ht="35.1" customHeight="1" x14ac:dyDescent="0.25">
      <c r="A71" s="31">
        <f t="shared" si="1"/>
        <v>59</v>
      </c>
      <c r="B71" s="308"/>
      <c r="C71" s="308"/>
      <c r="D71" s="309"/>
      <c r="E71" s="309"/>
      <c r="F71" s="309"/>
      <c r="G71" s="310"/>
      <c r="H71" s="311"/>
      <c r="I71" s="40"/>
      <c r="J71" s="59"/>
      <c r="K71" s="312"/>
      <c r="L71" s="312"/>
      <c r="M71" s="313"/>
      <c r="N71" s="313"/>
      <c r="O71" s="314"/>
      <c r="P71" s="314"/>
      <c r="Q71" s="315"/>
      <c r="R71" s="315"/>
      <c r="S71" s="306"/>
      <c r="T71" s="307"/>
      <c r="U71" s="306"/>
      <c r="V71" s="307"/>
      <c r="W71" s="304"/>
      <c r="X71" s="305"/>
      <c r="Y71" s="304"/>
      <c r="Z71" s="305"/>
      <c r="AA71" s="306"/>
      <c r="AB71" s="307"/>
      <c r="AC71" s="306"/>
      <c r="AD71" s="307"/>
      <c r="AE71" s="304"/>
      <c r="AF71" s="305"/>
      <c r="AG71" s="304"/>
      <c r="AH71" s="305"/>
      <c r="AI71" s="306"/>
      <c r="AJ71" s="307"/>
      <c r="AK71" s="306"/>
      <c r="AL71" s="307"/>
      <c r="AM71" s="304"/>
      <c r="AN71" s="305"/>
      <c r="AO71" s="304"/>
      <c r="AP71" s="305"/>
      <c r="AQ71" s="306"/>
      <c r="AR71" s="307"/>
      <c r="AS71" s="306"/>
      <c r="AT71" s="307"/>
      <c r="AU71" s="304"/>
      <c r="AV71" s="305"/>
      <c r="AW71" s="304"/>
      <c r="AX71" s="305"/>
      <c r="AY71" s="306"/>
      <c r="AZ71" s="307"/>
      <c r="BA71" s="306"/>
      <c r="BB71" s="307"/>
      <c r="BC71" s="304"/>
      <c r="BD71" s="305"/>
      <c r="BE71" s="304"/>
      <c r="BF71" s="305"/>
      <c r="BG71" s="306"/>
      <c r="BH71" s="307"/>
      <c r="BI71" s="306"/>
      <c r="BJ71" s="307"/>
      <c r="BK71" s="304"/>
      <c r="BL71" s="305"/>
      <c r="BM71" s="304"/>
      <c r="BN71" s="305"/>
      <c r="BO71" s="316"/>
      <c r="BP71" s="316"/>
      <c r="BQ71" s="316"/>
      <c r="BR71" s="55"/>
      <c r="BS71" s="317"/>
      <c r="BT71" s="318"/>
      <c r="BU71" s="319"/>
      <c r="BV71" s="319"/>
      <c r="BW71" s="319"/>
      <c r="BX71" s="319"/>
      <c r="BY71" s="319"/>
      <c r="BZ71" s="319"/>
      <c r="CA71" s="319"/>
      <c r="CB71" s="320"/>
      <c r="CC71" s="321"/>
      <c r="CD71" s="321"/>
      <c r="CE71" s="321"/>
      <c r="CF71" s="321"/>
      <c r="CG71" s="321"/>
      <c r="CH71" s="322"/>
      <c r="CI71" s="52">
        <f t="shared" si="0"/>
        <v>0</v>
      </c>
    </row>
    <row r="72" spans="1:87" ht="35.1" customHeight="1" x14ac:dyDescent="0.25">
      <c r="A72" s="31">
        <f t="shared" si="1"/>
        <v>60</v>
      </c>
      <c r="B72" s="323"/>
      <c r="C72" s="323"/>
      <c r="D72" s="308"/>
      <c r="E72" s="308"/>
      <c r="F72" s="308"/>
      <c r="G72" s="324"/>
      <c r="H72" s="325"/>
      <c r="I72" s="40"/>
      <c r="J72" s="60"/>
      <c r="K72" s="312"/>
      <c r="L72" s="312"/>
      <c r="M72" s="326"/>
      <c r="N72" s="326"/>
      <c r="O72" s="314"/>
      <c r="P72" s="314"/>
      <c r="Q72" s="327"/>
      <c r="R72" s="327"/>
      <c r="S72" s="306"/>
      <c r="T72" s="307"/>
      <c r="U72" s="306"/>
      <c r="V72" s="307"/>
      <c r="W72" s="328"/>
      <c r="X72" s="329"/>
      <c r="Y72" s="328"/>
      <c r="Z72" s="329"/>
      <c r="AA72" s="306"/>
      <c r="AB72" s="307"/>
      <c r="AC72" s="306"/>
      <c r="AD72" s="307"/>
      <c r="AE72" s="328"/>
      <c r="AF72" s="329"/>
      <c r="AG72" s="328"/>
      <c r="AH72" s="329"/>
      <c r="AI72" s="306"/>
      <c r="AJ72" s="307"/>
      <c r="AK72" s="306"/>
      <c r="AL72" s="307"/>
      <c r="AM72" s="328"/>
      <c r="AN72" s="329"/>
      <c r="AO72" s="328"/>
      <c r="AP72" s="329"/>
      <c r="AQ72" s="306"/>
      <c r="AR72" s="307"/>
      <c r="AS72" s="306"/>
      <c r="AT72" s="307"/>
      <c r="AU72" s="328"/>
      <c r="AV72" s="329"/>
      <c r="AW72" s="328"/>
      <c r="AX72" s="329"/>
      <c r="AY72" s="306"/>
      <c r="AZ72" s="307"/>
      <c r="BA72" s="306"/>
      <c r="BB72" s="307"/>
      <c r="BC72" s="328"/>
      <c r="BD72" s="329"/>
      <c r="BE72" s="328"/>
      <c r="BF72" s="329"/>
      <c r="BG72" s="306"/>
      <c r="BH72" s="307"/>
      <c r="BI72" s="306"/>
      <c r="BJ72" s="307"/>
      <c r="BK72" s="328"/>
      <c r="BL72" s="329"/>
      <c r="BM72" s="328"/>
      <c r="BN72" s="329"/>
      <c r="BO72" s="316"/>
      <c r="BP72" s="316"/>
      <c r="BQ72" s="316"/>
      <c r="BR72" s="55"/>
      <c r="BS72" s="330"/>
      <c r="BT72" s="331"/>
      <c r="BU72" s="319"/>
      <c r="BV72" s="319"/>
      <c r="BW72" s="319"/>
      <c r="BX72" s="319"/>
      <c r="BY72" s="319"/>
      <c r="BZ72" s="319"/>
      <c r="CA72" s="319"/>
      <c r="CB72" s="320"/>
      <c r="CC72" s="321"/>
      <c r="CD72" s="321"/>
      <c r="CE72" s="321"/>
      <c r="CF72" s="321"/>
      <c r="CG72" s="321"/>
      <c r="CH72" s="322"/>
      <c r="CI72" s="52">
        <f t="shared" si="0"/>
        <v>0</v>
      </c>
    </row>
    <row r="73" spans="1:87" ht="35.1" customHeight="1" x14ac:dyDescent="0.25">
      <c r="A73" s="31">
        <f t="shared" si="1"/>
        <v>61</v>
      </c>
      <c r="B73" s="308"/>
      <c r="C73" s="308"/>
      <c r="D73" s="309"/>
      <c r="E73" s="309"/>
      <c r="F73" s="309"/>
      <c r="G73" s="310"/>
      <c r="H73" s="311"/>
      <c r="I73" s="40"/>
      <c r="J73" s="59"/>
      <c r="K73" s="312"/>
      <c r="L73" s="312"/>
      <c r="M73" s="313"/>
      <c r="N73" s="313"/>
      <c r="O73" s="314"/>
      <c r="P73" s="314"/>
      <c r="Q73" s="315"/>
      <c r="R73" s="315"/>
      <c r="S73" s="306"/>
      <c r="T73" s="307"/>
      <c r="U73" s="306"/>
      <c r="V73" s="307"/>
      <c r="W73" s="304"/>
      <c r="X73" s="305"/>
      <c r="Y73" s="304"/>
      <c r="Z73" s="305"/>
      <c r="AA73" s="306"/>
      <c r="AB73" s="307"/>
      <c r="AC73" s="306"/>
      <c r="AD73" s="307"/>
      <c r="AE73" s="304"/>
      <c r="AF73" s="305"/>
      <c r="AG73" s="304"/>
      <c r="AH73" s="305"/>
      <c r="AI73" s="306"/>
      <c r="AJ73" s="307"/>
      <c r="AK73" s="306"/>
      <c r="AL73" s="307"/>
      <c r="AM73" s="304"/>
      <c r="AN73" s="305"/>
      <c r="AO73" s="304"/>
      <c r="AP73" s="305"/>
      <c r="AQ73" s="306"/>
      <c r="AR73" s="307"/>
      <c r="AS73" s="306"/>
      <c r="AT73" s="307"/>
      <c r="AU73" s="304"/>
      <c r="AV73" s="305"/>
      <c r="AW73" s="304"/>
      <c r="AX73" s="305"/>
      <c r="AY73" s="306"/>
      <c r="AZ73" s="307"/>
      <c r="BA73" s="306"/>
      <c r="BB73" s="307"/>
      <c r="BC73" s="304"/>
      <c r="BD73" s="305"/>
      <c r="BE73" s="304"/>
      <c r="BF73" s="305"/>
      <c r="BG73" s="306"/>
      <c r="BH73" s="307"/>
      <c r="BI73" s="306"/>
      <c r="BJ73" s="307"/>
      <c r="BK73" s="304"/>
      <c r="BL73" s="305"/>
      <c r="BM73" s="304"/>
      <c r="BN73" s="305"/>
      <c r="BO73" s="316"/>
      <c r="BP73" s="316"/>
      <c r="BQ73" s="316"/>
      <c r="BR73" s="55"/>
      <c r="BS73" s="317"/>
      <c r="BT73" s="318"/>
      <c r="BU73" s="319"/>
      <c r="BV73" s="319"/>
      <c r="BW73" s="319"/>
      <c r="BX73" s="319"/>
      <c r="BY73" s="319"/>
      <c r="BZ73" s="319"/>
      <c r="CA73" s="319"/>
      <c r="CB73" s="320"/>
      <c r="CC73" s="321"/>
      <c r="CD73" s="321"/>
      <c r="CE73" s="321"/>
      <c r="CF73" s="321"/>
      <c r="CG73" s="321"/>
      <c r="CH73" s="322"/>
      <c r="CI73" s="52">
        <f t="shared" si="0"/>
        <v>0</v>
      </c>
    </row>
    <row r="74" spans="1:87" ht="35.1" customHeight="1" x14ac:dyDescent="0.25">
      <c r="A74" s="31">
        <f t="shared" si="1"/>
        <v>62</v>
      </c>
      <c r="B74" s="323"/>
      <c r="C74" s="323"/>
      <c r="D74" s="308"/>
      <c r="E74" s="308"/>
      <c r="F74" s="308"/>
      <c r="G74" s="324"/>
      <c r="H74" s="325"/>
      <c r="I74" s="40"/>
      <c r="J74" s="60"/>
      <c r="K74" s="312"/>
      <c r="L74" s="312"/>
      <c r="M74" s="326"/>
      <c r="N74" s="326"/>
      <c r="O74" s="314"/>
      <c r="P74" s="314"/>
      <c r="Q74" s="327"/>
      <c r="R74" s="327"/>
      <c r="S74" s="306"/>
      <c r="T74" s="307"/>
      <c r="U74" s="306"/>
      <c r="V74" s="307"/>
      <c r="W74" s="328"/>
      <c r="X74" s="329"/>
      <c r="Y74" s="328"/>
      <c r="Z74" s="329"/>
      <c r="AA74" s="306"/>
      <c r="AB74" s="307"/>
      <c r="AC74" s="306"/>
      <c r="AD74" s="307"/>
      <c r="AE74" s="328"/>
      <c r="AF74" s="329"/>
      <c r="AG74" s="328"/>
      <c r="AH74" s="329"/>
      <c r="AI74" s="306"/>
      <c r="AJ74" s="307"/>
      <c r="AK74" s="306"/>
      <c r="AL74" s="307"/>
      <c r="AM74" s="328"/>
      <c r="AN74" s="329"/>
      <c r="AO74" s="328"/>
      <c r="AP74" s="329"/>
      <c r="AQ74" s="306"/>
      <c r="AR74" s="307"/>
      <c r="AS74" s="306"/>
      <c r="AT74" s="307"/>
      <c r="AU74" s="328"/>
      <c r="AV74" s="329"/>
      <c r="AW74" s="328"/>
      <c r="AX74" s="329"/>
      <c r="AY74" s="306"/>
      <c r="AZ74" s="307"/>
      <c r="BA74" s="306"/>
      <c r="BB74" s="307"/>
      <c r="BC74" s="328"/>
      <c r="BD74" s="329"/>
      <c r="BE74" s="328"/>
      <c r="BF74" s="329"/>
      <c r="BG74" s="306"/>
      <c r="BH74" s="307"/>
      <c r="BI74" s="306"/>
      <c r="BJ74" s="307"/>
      <c r="BK74" s="328"/>
      <c r="BL74" s="329"/>
      <c r="BM74" s="328"/>
      <c r="BN74" s="329"/>
      <c r="BO74" s="316"/>
      <c r="BP74" s="316"/>
      <c r="BQ74" s="316"/>
      <c r="BR74" s="55"/>
      <c r="BS74" s="330"/>
      <c r="BT74" s="331"/>
      <c r="BU74" s="319"/>
      <c r="BV74" s="319"/>
      <c r="BW74" s="319"/>
      <c r="BX74" s="319"/>
      <c r="BY74" s="319"/>
      <c r="BZ74" s="319"/>
      <c r="CA74" s="319"/>
      <c r="CB74" s="320"/>
      <c r="CC74" s="321"/>
      <c r="CD74" s="321"/>
      <c r="CE74" s="321"/>
      <c r="CF74" s="321"/>
      <c r="CG74" s="321"/>
      <c r="CH74" s="322"/>
      <c r="CI74" s="52">
        <f t="shared" si="0"/>
        <v>0</v>
      </c>
    </row>
    <row r="75" spans="1:87" ht="35.1" customHeight="1" x14ac:dyDescent="0.25">
      <c r="A75" s="31">
        <f t="shared" si="1"/>
        <v>63</v>
      </c>
      <c r="B75" s="308"/>
      <c r="C75" s="308"/>
      <c r="D75" s="309"/>
      <c r="E75" s="309"/>
      <c r="F75" s="309"/>
      <c r="G75" s="310"/>
      <c r="H75" s="311"/>
      <c r="I75" s="40"/>
      <c r="J75" s="59"/>
      <c r="K75" s="312"/>
      <c r="L75" s="312"/>
      <c r="M75" s="313"/>
      <c r="N75" s="313"/>
      <c r="O75" s="314"/>
      <c r="P75" s="314"/>
      <c r="Q75" s="315"/>
      <c r="R75" s="315"/>
      <c r="S75" s="306"/>
      <c r="T75" s="307"/>
      <c r="U75" s="306"/>
      <c r="V75" s="307"/>
      <c r="W75" s="304"/>
      <c r="X75" s="305"/>
      <c r="Y75" s="304"/>
      <c r="Z75" s="305"/>
      <c r="AA75" s="306"/>
      <c r="AB75" s="307"/>
      <c r="AC75" s="306"/>
      <c r="AD75" s="307"/>
      <c r="AE75" s="304"/>
      <c r="AF75" s="305"/>
      <c r="AG75" s="304"/>
      <c r="AH75" s="305"/>
      <c r="AI75" s="306"/>
      <c r="AJ75" s="307"/>
      <c r="AK75" s="306"/>
      <c r="AL75" s="307"/>
      <c r="AM75" s="304"/>
      <c r="AN75" s="305"/>
      <c r="AO75" s="304"/>
      <c r="AP75" s="305"/>
      <c r="AQ75" s="306"/>
      <c r="AR75" s="307"/>
      <c r="AS75" s="306"/>
      <c r="AT75" s="307"/>
      <c r="AU75" s="304"/>
      <c r="AV75" s="305"/>
      <c r="AW75" s="304"/>
      <c r="AX75" s="305"/>
      <c r="AY75" s="306"/>
      <c r="AZ75" s="307"/>
      <c r="BA75" s="306"/>
      <c r="BB75" s="307"/>
      <c r="BC75" s="304"/>
      <c r="BD75" s="305"/>
      <c r="BE75" s="304"/>
      <c r="BF75" s="305"/>
      <c r="BG75" s="306"/>
      <c r="BH75" s="307"/>
      <c r="BI75" s="306"/>
      <c r="BJ75" s="307"/>
      <c r="BK75" s="304"/>
      <c r="BL75" s="305"/>
      <c r="BM75" s="304"/>
      <c r="BN75" s="305"/>
      <c r="BO75" s="316"/>
      <c r="BP75" s="316"/>
      <c r="BQ75" s="316"/>
      <c r="BR75" s="55"/>
      <c r="BS75" s="317"/>
      <c r="BT75" s="318"/>
      <c r="BU75" s="319"/>
      <c r="BV75" s="319"/>
      <c r="BW75" s="319"/>
      <c r="BX75" s="319"/>
      <c r="BY75" s="319"/>
      <c r="BZ75" s="319"/>
      <c r="CA75" s="319"/>
      <c r="CB75" s="320"/>
      <c r="CC75" s="321"/>
      <c r="CD75" s="321"/>
      <c r="CE75" s="321"/>
      <c r="CF75" s="321"/>
      <c r="CG75" s="321"/>
      <c r="CH75" s="322"/>
      <c r="CI75" s="52">
        <f t="shared" si="0"/>
        <v>0</v>
      </c>
    </row>
    <row r="76" spans="1:87" ht="35.1" customHeight="1" x14ac:dyDescent="0.25">
      <c r="A76" s="31">
        <f t="shared" si="1"/>
        <v>64</v>
      </c>
      <c r="B76" s="323"/>
      <c r="C76" s="323"/>
      <c r="D76" s="308"/>
      <c r="E76" s="308"/>
      <c r="F76" s="308"/>
      <c r="G76" s="324"/>
      <c r="H76" s="325"/>
      <c r="I76" s="40"/>
      <c r="J76" s="60"/>
      <c r="K76" s="312"/>
      <c r="L76" s="312"/>
      <c r="M76" s="326"/>
      <c r="N76" s="326"/>
      <c r="O76" s="314"/>
      <c r="P76" s="314"/>
      <c r="Q76" s="327"/>
      <c r="R76" s="327"/>
      <c r="S76" s="306"/>
      <c r="T76" s="307"/>
      <c r="U76" s="306"/>
      <c r="V76" s="307"/>
      <c r="W76" s="328"/>
      <c r="X76" s="329"/>
      <c r="Y76" s="328"/>
      <c r="Z76" s="329"/>
      <c r="AA76" s="306"/>
      <c r="AB76" s="307"/>
      <c r="AC76" s="306"/>
      <c r="AD76" s="307"/>
      <c r="AE76" s="328"/>
      <c r="AF76" s="329"/>
      <c r="AG76" s="328"/>
      <c r="AH76" s="329"/>
      <c r="AI76" s="306"/>
      <c r="AJ76" s="307"/>
      <c r="AK76" s="306"/>
      <c r="AL76" s="307"/>
      <c r="AM76" s="328"/>
      <c r="AN76" s="329"/>
      <c r="AO76" s="328"/>
      <c r="AP76" s="329"/>
      <c r="AQ76" s="306"/>
      <c r="AR76" s="307"/>
      <c r="AS76" s="306"/>
      <c r="AT76" s="307"/>
      <c r="AU76" s="328"/>
      <c r="AV76" s="329"/>
      <c r="AW76" s="328"/>
      <c r="AX76" s="329"/>
      <c r="AY76" s="306"/>
      <c r="AZ76" s="307"/>
      <c r="BA76" s="306"/>
      <c r="BB76" s="307"/>
      <c r="BC76" s="328"/>
      <c r="BD76" s="329"/>
      <c r="BE76" s="328"/>
      <c r="BF76" s="329"/>
      <c r="BG76" s="306"/>
      <c r="BH76" s="307"/>
      <c r="BI76" s="306"/>
      <c r="BJ76" s="307"/>
      <c r="BK76" s="328"/>
      <c r="BL76" s="329"/>
      <c r="BM76" s="328"/>
      <c r="BN76" s="329"/>
      <c r="BO76" s="316"/>
      <c r="BP76" s="316"/>
      <c r="BQ76" s="316"/>
      <c r="BR76" s="55"/>
      <c r="BS76" s="330"/>
      <c r="BT76" s="331"/>
      <c r="BU76" s="319"/>
      <c r="BV76" s="319"/>
      <c r="BW76" s="319"/>
      <c r="BX76" s="319"/>
      <c r="BY76" s="319"/>
      <c r="BZ76" s="319"/>
      <c r="CA76" s="319"/>
      <c r="CB76" s="320"/>
      <c r="CC76" s="321"/>
      <c r="CD76" s="321"/>
      <c r="CE76" s="321"/>
      <c r="CF76" s="321"/>
      <c r="CG76" s="321"/>
      <c r="CH76" s="322"/>
      <c r="CI76" s="52">
        <f t="shared" si="0"/>
        <v>0</v>
      </c>
    </row>
    <row r="77" spans="1:87" ht="35.1" customHeight="1" x14ac:dyDescent="0.25">
      <c r="A77" s="31">
        <f t="shared" si="1"/>
        <v>65</v>
      </c>
      <c r="B77" s="308"/>
      <c r="C77" s="308"/>
      <c r="D77" s="309"/>
      <c r="E77" s="309"/>
      <c r="F77" s="309"/>
      <c r="G77" s="310"/>
      <c r="H77" s="311"/>
      <c r="I77" s="40"/>
      <c r="J77" s="59"/>
      <c r="K77" s="312"/>
      <c r="L77" s="312"/>
      <c r="M77" s="313"/>
      <c r="N77" s="313"/>
      <c r="O77" s="314"/>
      <c r="P77" s="314"/>
      <c r="Q77" s="315"/>
      <c r="R77" s="315"/>
      <c r="S77" s="306"/>
      <c r="T77" s="307"/>
      <c r="U77" s="306"/>
      <c r="V77" s="307"/>
      <c r="W77" s="304"/>
      <c r="X77" s="305"/>
      <c r="Y77" s="304"/>
      <c r="Z77" s="305"/>
      <c r="AA77" s="306"/>
      <c r="AB77" s="307"/>
      <c r="AC77" s="306"/>
      <c r="AD77" s="307"/>
      <c r="AE77" s="304"/>
      <c r="AF77" s="305"/>
      <c r="AG77" s="304"/>
      <c r="AH77" s="305"/>
      <c r="AI77" s="306"/>
      <c r="AJ77" s="307"/>
      <c r="AK77" s="306"/>
      <c r="AL77" s="307"/>
      <c r="AM77" s="304"/>
      <c r="AN77" s="305"/>
      <c r="AO77" s="304"/>
      <c r="AP77" s="305"/>
      <c r="AQ77" s="306"/>
      <c r="AR77" s="307"/>
      <c r="AS77" s="306"/>
      <c r="AT77" s="307"/>
      <c r="AU77" s="304"/>
      <c r="AV77" s="305"/>
      <c r="AW77" s="304"/>
      <c r="AX77" s="305"/>
      <c r="AY77" s="306"/>
      <c r="AZ77" s="307"/>
      <c r="BA77" s="306"/>
      <c r="BB77" s="307"/>
      <c r="BC77" s="304"/>
      <c r="BD77" s="305"/>
      <c r="BE77" s="304"/>
      <c r="BF77" s="305"/>
      <c r="BG77" s="306"/>
      <c r="BH77" s="307"/>
      <c r="BI77" s="306"/>
      <c r="BJ77" s="307"/>
      <c r="BK77" s="304"/>
      <c r="BL77" s="305"/>
      <c r="BM77" s="304"/>
      <c r="BN77" s="305"/>
      <c r="BO77" s="316"/>
      <c r="BP77" s="316"/>
      <c r="BQ77" s="316"/>
      <c r="BR77" s="55"/>
      <c r="BS77" s="317"/>
      <c r="BT77" s="318"/>
      <c r="BU77" s="319"/>
      <c r="BV77" s="319"/>
      <c r="BW77" s="319"/>
      <c r="BX77" s="319"/>
      <c r="BY77" s="319"/>
      <c r="BZ77" s="319"/>
      <c r="CA77" s="319"/>
      <c r="CB77" s="320"/>
      <c r="CC77" s="321"/>
      <c r="CD77" s="321"/>
      <c r="CE77" s="321"/>
      <c r="CF77" s="321"/>
      <c r="CG77" s="321"/>
      <c r="CH77" s="322"/>
      <c r="CI77" s="52">
        <f t="shared" si="0"/>
        <v>0</v>
      </c>
    </row>
    <row r="78" spans="1:87" ht="35.1" customHeight="1" x14ac:dyDescent="0.25">
      <c r="A78" s="31">
        <f t="shared" ref="A78:A96" si="2">ROW(A66)</f>
        <v>66</v>
      </c>
      <c r="B78" s="323"/>
      <c r="C78" s="323"/>
      <c r="D78" s="308"/>
      <c r="E78" s="308"/>
      <c r="F78" s="308"/>
      <c r="G78" s="324"/>
      <c r="H78" s="325"/>
      <c r="I78" s="40"/>
      <c r="J78" s="60"/>
      <c r="K78" s="312"/>
      <c r="L78" s="312"/>
      <c r="M78" s="326"/>
      <c r="N78" s="326"/>
      <c r="O78" s="314"/>
      <c r="P78" s="314"/>
      <c r="Q78" s="327"/>
      <c r="R78" s="327"/>
      <c r="S78" s="306"/>
      <c r="T78" s="307"/>
      <c r="U78" s="306"/>
      <c r="V78" s="307"/>
      <c r="W78" s="328"/>
      <c r="X78" s="329"/>
      <c r="Y78" s="328"/>
      <c r="Z78" s="329"/>
      <c r="AA78" s="306"/>
      <c r="AB78" s="307"/>
      <c r="AC78" s="306"/>
      <c r="AD78" s="307"/>
      <c r="AE78" s="328"/>
      <c r="AF78" s="329"/>
      <c r="AG78" s="328"/>
      <c r="AH78" s="329"/>
      <c r="AI78" s="306"/>
      <c r="AJ78" s="307"/>
      <c r="AK78" s="306"/>
      <c r="AL78" s="307"/>
      <c r="AM78" s="328"/>
      <c r="AN78" s="329"/>
      <c r="AO78" s="328"/>
      <c r="AP78" s="329"/>
      <c r="AQ78" s="306"/>
      <c r="AR78" s="307"/>
      <c r="AS78" s="306"/>
      <c r="AT78" s="307"/>
      <c r="AU78" s="328"/>
      <c r="AV78" s="329"/>
      <c r="AW78" s="328"/>
      <c r="AX78" s="329"/>
      <c r="AY78" s="306"/>
      <c r="AZ78" s="307"/>
      <c r="BA78" s="306"/>
      <c r="BB78" s="307"/>
      <c r="BC78" s="328"/>
      <c r="BD78" s="329"/>
      <c r="BE78" s="328"/>
      <c r="BF78" s="329"/>
      <c r="BG78" s="306"/>
      <c r="BH78" s="307"/>
      <c r="BI78" s="306"/>
      <c r="BJ78" s="307"/>
      <c r="BK78" s="328"/>
      <c r="BL78" s="329"/>
      <c r="BM78" s="328"/>
      <c r="BN78" s="329"/>
      <c r="BO78" s="316"/>
      <c r="BP78" s="316"/>
      <c r="BQ78" s="316"/>
      <c r="BR78" s="55"/>
      <c r="BS78" s="330"/>
      <c r="BT78" s="331"/>
      <c r="BU78" s="319"/>
      <c r="BV78" s="319"/>
      <c r="BW78" s="319"/>
      <c r="BX78" s="319"/>
      <c r="BY78" s="319"/>
      <c r="BZ78" s="319"/>
      <c r="CA78" s="319"/>
      <c r="CB78" s="320"/>
      <c r="CC78" s="321"/>
      <c r="CD78" s="321"/>
      <c r="CE78" s="321"/>
      <c r="CF78" s="321"/>
      <c r="CG78" s="321"/>
      <c r="CH78" s="322"/>
      <c r="CI78" s="52">
        <f t="shared" ref="CI78:CI141" si="3">BS78-G78</f>
        <v>0</v>
      </c>
    </row>
    <row r="79" spans="1:87" ht="35.1" customHeight="1" x14ac:dyDescent="0.25">
      <c r="A79" s="31">
        <f t="shared" si="2"/>
        <v>67</v>
      </c>
      <c r="B79" s="308"/>
      <c r="C79" s="308"/>
      <c r="D79" s="309"/>
      <c r="E79" s="309"/>
      <c r="F79" s="309"/>
      <c r="G79" s="310"/>
      <c r="H79" s="311"/>
      <c r="I79" s="40"/>
      <c r="J79" s="59"/>
      <c r="K79" s="312"/>
      <c r="L79" s="312"/>
      <c r="M79" s="313"/>
      <c r="N79" s="313"/>
      <c r="O79" s="314"/>
      <c r="P79" s="314"/>
      <c r="Q79" s="315"/>
      <c r="R79" s="315"/>
      <c r="S79" s="306"/>
      <c r="T79" s="307"/>
      <c r="U79" s="306"/>
      <c r="V79" s="307"/>
      <c r="W79" s="304"/>
      <c r="X79" s="305"/>
      <c r="Y79" s="304"/>
      <c r="Z79" s="305"/>
      <c r="AA79" s="306"/>
      <c r="AB79" s="307"/>
      <c r="AC79" s="306"/>
      <c r="AD79" s="307"/>
      <c r="AE79" s="304"/>
      <c r="AF79" s="305"/>
      <c r="AG79" s="304"/>
      <c r="AH79" s="305"/>
      <c r="AI79" s="306"/>
      <c r="AJ79" s="307"/>
      <c r="AK79" s="306"/>
      <c r="AL79" s="307"/>
      <c r="AM79" s="304"/>
      <c r="AN79" s="305"/>
      <c r="AO79" s="304"/>
      <c r="AP79" s="305"/>
      <c r="AQ79" s="306"/>
      <c r="AR79" s="307"/>
      <c r="AS79" s="306"/>
      <c r="AT79" s="307"/>
      <c r="AU79" s="304"/>
      <c r="AV79" s="305"/>
      <c r="AW79" s="304"/>
      <c r="AX79" s="305"/>
      <c r="AY79" s="306"/>
      <c r="AZ79" s="307"/>
      <c r="BA79" s="306"/>
      <c r="BB79" s="307"/>
      <c r="BC79" s="304"/>
      <c r="BD79" s="305"/>
      <c r="BE79" s="304"/>
      <c r="BF79" s="305"/>
      <c r="BG79" s="306"/>
      <c r="BH79" s="307"/>
      <c r="BI79" s="306"/>
      <c r="BJ79" s="307"/>
      <c r="BK79" s="304"/>
      <c r="BL79" s="305"/>
      <c r="BM79" s="304"/>
      <c r="BN79" s="305"/>
      <c r="BO79" s="316"/>
      <c r="BP79" s="316"/>
      <c r="BQ79" s="316"/>
      <c r="BR79" s="55"/>
      <c r="BS79" s="317"/>
      <c r="BT79" s="318"/>
      <c r="BU79" s="319"/>
      <c r="BV79" s="319"/>
      <c r="BW79" s="319"/>
      <c r="BX79" s="319"/>
      <c r="BY79" s="319"/>
      <c r="BZ79" s="319"/>
      <c r="CA79" s="319"/>
      <c r="CB79" s="320"/>
      <c r="CC79" s="321"/>
      <c r="CD79" s="321"/>
      <c r="CE79" s="321"/>
      <c r="CF79" s="321"/>
      <c r="CG79" s="321"/>
      <c r="CH79" s="322"/>
      <c r="CI79" s="52">
        <f t="shared" si="3"/>
        <v>0</v>
      </c>
    </row>
    <row r="80" spans="1:87" ht="35.1" customHeight="1" x14ac:dyDescent="0.25">
      <c r="A80" s="31">
        <f t="shared" si="2"/>
        <v>68</v>
      </c>
      <c r="B80" s="323"/>
      <c r="C80" s="323"/>
      <c r="D80" s="308"/>
      <c r="E80" s="308"/>
      <c r="F80" s="308"/>
      <c r="G80" s="324"/>
      <c r="H80" s="325"/>
      <c r="I80" s="40"/>
      <c r="J80" s="60"/>
      <c r="K80" s="312"/>
      <c r="L80" s="312"/>
      <c r="M80" s="326"/>
      <c r="N80" s="326"/>
      <c r="O80" s="314"/>
      <c r="P80" s="314"/>
      <c r="Q80" s="327"/>
      <c r="R80" s="327"/>
      <c r="S80" s="306"/>
      <c r="T80" s="307"/>
      <c r="U80" s="306"/>
      <c r="V80" s="307"/>
      <c r="W80" s="328"/>
      <c r="X80" s="329"/>
      <c r="Y80" s="328"/>
      <c r="Z80" s="329"/>
      <c r="AA80" s="306"/>
      <c r="AB80" s="307"/>
      <c r="AC80" s="306"/>
      <c r="AD80" s="307"/>
      <c r="AE80" s="328"/>
      <c r="AF80" s="329"/>
      <c r="AG80" s="328"/>
      <c r="AH80" s="329"/>
      <c r="AI80" s="306"/>
      <c r="AJ80" s="307"/>
      <c r="AK80" s="306"/>
      <c r="AL80" s="307"/>
      <c r="AM80" s="328"/>
      <c r="AN80" s="329"/>
      <c r="AO80" s="328"/>
      <c r="AP80" s="329"/>
      <c r="AQ80" s="306"/>
      <c r="AR80" s="307"/>
      <c r="AS80" s="306"/>
      <c r="AT80" s="307"/>
      <c r="AU80" s="328"/>
      <c r="AV80" s="329"/>
      <c r="AW80" s="328"/>
      <c r="AX80" s="329"/>
      <c r="AY80" s="306"/>
      <c r="AZ80" s="307"/>
      <c r="BA80" s="306"/>
      <c r="BB80" s="307"/>
      <c r="BC80" s="328"/>
      <c r="BD80" s="329"/>
      <c r="BE80" s="328"/>
      <c r="BF80" s="329"/>
      <c r="BG80" s="306"/>
      <c r="BH80" s="307"/>
      <c r="BI80" s="306"/>
      <c r="BJ80" s="307"/>
      <c r="BK80" s="328"/>
      <c r="BL80" s="329"/>
      <c r="BM80" s="328"/>
      <c r="BN80" s="329"/>
      <c r="BO80" s="316"/>
      <c r="BP80" s="316"/>
      <c r="BQ80" s="316"/>
      <c r="BR80" s="55"/>
      <c r="BS80" s="330"/>
      <c r="BT80" s="331"/>
      <c r="BU80" s="319"/>
      <c r="BV80" s="319"/>
      <c r="BW80" s="319"/>
      <c r="BX80" s="319"/>
      <c r="BY80" s="319"/>
      <c r="BZ80" s="319"/>
      <c r="CA80" s="319"/>
      <c r="CB80" s="320"/>
      <c r="CC80" s="321"/>
      <c r="CD80" s="321"/>
      <c r="CE80" s="321"/>
      <c r="CF80" s="321"/>
      <c r="CG80" s="321"/>
      <c r="CH80" s="322"/>
      <c r="CI80" s="52">
        <f t="shared" si="3"/>
        <v>0</v>
      </c>
    </row>
    <row r="81" spans="1:87" ht="35.1" customHeight="1" x14ac:dyDescent="0.25">
      <c r="A81" s="31">
        <f t="shared" si="2"/>
        <v>69</v>
      </c>
      <c r="B81" s="308"/>
      <c r="C81" s="308"/>
      <c r="D81" s="309"/>
      <c r="E81" s="309"/>
      <c r="F81" s="309"/>
      <c r="G81" s="310"/>
      <c r="H81" s="311"/>
      <c r="I81" s="40"/>
      <c r="J81" s="59"/>
      <c r="K81" s="312"/>
      <c r="L81" s="312"/>
      <c r="M81" s="313"/>
      <c r="N81" s="313"/>
      <c r="O81" s="314"/>
      <c r="P81" s="314"/>
      <c r="Q81" s="315"/>
      <c r="R81" s="315"/>
      <c r="S81" s="306"/>
      <c r="T81" s="307"/>
      <c r="U81" s="306"/>
      <c r="V81" s="307"/>
      <c r="W81" s="304"/>
      <c r="X81" s="305"/>
      <c r="Y81" s="304"/>
      <c r="Z81" s="305"/>
      <c r="AA81" s="306"/>
      <c r="AB81" s="307"/>
      <c r="AC81" s="306"/>
      <c r="AD81" s="307"/>
      <c r="AE81" s="304"/>
      <c r="AF81" s="305"/>
      <c r="AG81" s="304"/>
      <c r="AH81" s="305"/>
      <c r="AI81" s="306"/>
      <c r="AJ81" s="307"/>
      <c r="AK81" s="306"/>
      <c r="AL81" s="307"/>
      <c r="AM81" s="304"/>
      <c r="AN81" s="305"/>
      <c r="AO81" s="304"/>
      <c r="AP81" s="305"/>
      <c r="AQ81" s="306"/>
      <c r="AR81" s="307"/>
      <c r="AS81" s="306"/>
      <c r="AT81" s="307"/>
      <c r="AU81" s="304"/>
      <c r="AV81" s="305"/>
      <c r="AW81" s="304"/>
      <c r="AX81" s="305"/>
      <c r="AY81" s="306"/>
      <c r="AZ81" s="307"/>
      <c r="BA81" s="306"/>
      <c r="BB81" s="307"/>
      <c r="BC81" s="304"/>
      <c r="BD81" s="305"/>
      <c r="BE81" s="304"/>
      <c r="BF81" s="305"/>
      <c r="BG81" s="306"/>
      <c r="BH81" s="307"/>
      <c r="BI81" s="306"/>
      <c r="BJ81" s="307"/>
      <c r="BK81" s="304"/>
      <c r="BL81" s="305"/>
      <c r="BM81" s="304"/>
      <c r="BN81" s="305"/>
      <c r="BO81" s="316"/>
      <c r="BP81" s="316"/>
      <c r="BQ81" s="316"/>
      <c r="BR81" s="55"/>
      <c r="BS81" s="317"/>
      <c r="BT81" s="318"/>
      <c r="BU81" s="319"/>
      <c r="BV81" s="319"/>
      <c r="BW81" s="319"/>
      <c r="BX81" s="319"/>
      <c r="BY81" s="319"/>
      <c r="BZ81" s="319"/>
      <c r="CA81" s="319"/>
      <c r="CB81" s="320"/>
      <c r="CC81" s="321"/>
      <c r="CD81" s="321"/>
      <c r="CE81" s="321"/>
      <c r="CF81" s="321"/>
      <c r="CG81" s="321"/>
      <c r="CH81" s="322"/>
      <c r="CI81" s="52">
        <f t="shared" si="3"/>
        <v>0</v>
      </c>
    </row>
    <row r="82" spans="1:87" ht="35.1" customHeight="1" x14ac:dyDescent="0.25">
      <c r="A82" s="31">
        <f t="shared" si="2"/>
        <v>70</v>
      </c>
      <c r="B82" s="323"/>
      <c r="C82" s="323"/>
      <c r="D82" s="308"/>
      <c r="E82" s="308"/>
      <c r="F82" s="308"/>
      <c r="G82" s="324"/>
      <c r="H82" s="325"/>
      <c r="I82" s="40"/>
      <c r="J82" s="60"/>
      <c r="K82" s="312"/>
      <c r="L82" s="312"/>
      <c r="M82" s="326"/>
      <c r="N82" s="326"/>
      <c r="O82" s="314"/>
      <c r="P82" s="314"/>
      <c r="Q82" s="327"/>
      <c r="R82" s="327"/>
      <c r="S82" s="306"/>
      <c r="T82" s="307"/>
      <c r="U82" s="306"/>
      <c r="V82" s="307"/>
      <c r="W82" s="328"/>
      <c r="X82" s="329"/>
      <c r="Y82" s="328"/>
      <c r="Z82" s="329"/>
      <c r="AA82" s="306"/>
      <c r="AB82" s="307"/>
      <c r="AC82" s="306"/>
      <c r="AD82" s="307"/>
      <c r="AE82" s="328"/>
      <c r="AF82" s="329"/>
      <c r="AG82" s="328"/>
      <c r="AH82" s="329"/>
      <c r="AI82" s="306"/>
      <c r="AJ82" s="307"/>
      <c r="AK82" s="306"/>
      <c r="AL82" s="307"/>
      <c r="AM82" s="328"/>
      <c r="AN82" s="329"/>
      <c r="AO82" s="328"/>
      <c r="AP82" s="329"/>
      <c r="AQ82" s="306"/>
      <c r="AR82" s="307"/>
      <c r="AS82" s="306"/>
      <c r="AT82" s="307"/>
      <c r="AU82" s="328"/>
      <c r="AV82" s="329"/>
      <c r="AW82" s="328"/>
      <c r="AX82" s="329"/>
      <c r="AY82" s="306"/>
      <c r="AZ82" s="307"/>
      <c r="BA82" s="306"/>
      <c r="BB82" s="307"/>
      <c r="BC82" s="328"/>
      <c r="BD82" s="329"/>
      <c r="BE82" s="328"/>
      <c r="BF82" s="329"/>
      <c r="BG82" s="306"/>
      <c r="BH82" s="307"/>
      <c r="BI82" s="306"/>
      <c r="BJ82" s="307"/>
      <c r="BK82" s="328"/>
      <c r="BL82" s="329"/>
      <c r="BM82" s="328"/>
      <c r="BN82" s="329"/>
      <c r="BO82" s="316"/>
      <c r="BP82" s="316"/>
      <c r="BQ82" s="316"/>
      <c r="BR82" s="55"/>
      <c r="BS82" s="330"/>
      <c r="BT82" s="331"/>
      <c r="BU82" s="319"/>
      <c r="BV82" s="319"/>
      <c r="BW82" s="319"/>
      <c r="BX82" s="319"/>
      <c r="BY82" s="319"/>
      <c r="BZ82" s="319"/>
      <c r="CA82" s="319"/>
      <c r="CB82" s="320"/>
      <c r="CC82" s="321"/>
      <c r="CD82" s="321"/>
      <c r="CE82" s="321"/>
      <c r="CF82" s="321"/>
      <c r="CG82" s="321"/>
      <c r="CH82" s="322"/>
      <c r="CI82" s="52">
        <f t="shared" si="3"/>
        <v>0</v>
      </c>
    </row>
    <row r="83" spans="1:87" ht="35.1" customHeight="1" x14ac:dyDescent="0.25">
      <c r="A83" s="31">
        <f>ROW(A71)</f>
        <v>71</v>
      </c>
      <c r="B83" s="308"/>
      <c r="C83" s="308"/>
      <c r="D83" s="309"/>
      <c r="E83" s="309"/>
      <c r="F83" s="309"/>
      <c r="G83" s="310"/>
      <c r="H83" s="311"/>
      <c r="I83" s="40"/>
      <c r="J83" s="59"/>
      <c r="K83" s="312"/>
      <c r="L83" s="312"/>
      <c r="M83" s="313"/>
      <c r="N83" s="313"/>
      <c r="O83" s="314"/>
      <c r="P83" s="314"/>
      <c r="Q83" s="315"/>
      <c r="R83" s="315"/>
      <c r="S83" s="306"/>
      <c r="T83" s="307"/>
      <c r="U83" s="306"/>
      <c r="V83" s="307"/>
      <c r="W83" s="304"/>
      <c r="X83" s="305"/>
      <c r="Y83" s="304"/>
      <c r="Z83" s="305"/>
      <c r="AA83" s="306"/>
      <c r="AB83" s="307"/>
      <c r="AC83" s="306"/>
      <c r="AD83" s="307"/>
      <c r="AE83" s="304"/>
      <c r="AF83" s="305"/>
      <c r="AG83" s="304"/>
      <c r="AH83" s="305"/>
      <c r="AI83" s="306"/>
      <c r="AJ83" s="307"/>
      <c r="AK83" s="306"/>
      <c r="AL83" s="307"/>
      <c r="AM83" s="304"/>
      <c r="AN83" s="305"/>
      <c r="AO83" s="304"/>
      <c r="AP83" s="305"/>
      <c r="AQ83" s="306"/>
      <c r="AR83" s="307"/>
      <c r="AS83" s="306"/>
      <c r="AT83" s="307"/>
      <c r="AU83" s="304"/>
      <c r="AV83" s="305"/>
      <c r="AW83" s="304"/>
      <c r="AX83" s="305"/>
      <c r="AY83" s="306"/>
      <c r="AZ83" s="307"/>
      <c r="BA83" s="306"/>
      <c r="BB83" s="307"/>
      <c r="BC83" s="304"/>
      <c r="BD83" s="305"/>
      <c r="BE83" s="304"/>
      <c r="BF83" s="305"/>
      <c r="BG83" s="306"/>
      <c r="BH83" s="307"/>
      <c r="BI83" s="306"/>
      <c r="BJ83" s="307"/>
      <c r="BK83" s="304"/>
      <c r="BL83" s="305"/>
      <c r="BM83" s="304"/>
      <c r="BN83" s="305"/>
      <c r="BO83" s="332"/>
      <c r="BP83" s="333"/>
      <c r="BQ83" s="334"/>
      <c r="BR83" s="55"/>
      <c r="BS83" s="317"/>
      <c r="BT83" s="318"/>
      <c r="BU83" s="319"/>
      <c r="BV83" s="319"/>
      <c r="BW83" s="319"/>
      <c r="BX83" s="319"/>
      <c r="BY83" s="319"/>
      <c r="BZ83" s="319"/>
      <c r="CA83" s="319"/>
      <c r="CB83" s="320"/>
      <c r="CC83" s="321"/>
      <c r="CD83" s="321"/>
      <c r="CE83" s="321"/>
      <c r="CF83" s="321"/>
      <c r="CG83" s="321"/>
      <c r="CH83" s="322"/>
      <c r="CI83" s="52">
        <f t="shared" si="3"/>
        <v>0</v>
      </c>
    </row>
    <row r="84" spans="1:87" ht="35.1" customHeight="1" x14ac:dyDescent="0.25">
      <c r="A84" s="31">
        <f t="shared" si="2"/>
        <v>72</v>
      </c>
      <c r="B84" s="323"/>
      <c r="C84" s="323"/>
      <c r="D84" s="308"/>
      <c r="E84" s="308"/>
      <c r="F84" s="308"/>
      <c r="G84" s="324"/>
      <c r="H84" s="325"/>
      <c r="I84" s="40"/>
      <c r="J84" s="60"/>
      <c r="K84" s="312"/>
      <c r="L84" s="312"/>
      <c r="M84" s="326"/>
      <c r="N84" s="326"/>
      <c r="O84" s="314"/>
      <c r="P84" s="314"/>
      <c r="Q84" s="327"/>
      <c r="R84" s="327"/>
      <c r="S84" s="306"/>
      <c r="T84" s="307"/>
      <c r="U84" s="306"/>
      <c r="V84" s="307"/>
      <c r="W84" s="328"/>
      <c r="X84" s="329"/>
      <c r="Y84" s="328"/>
      <c r="Z84" s="329"/>
      <c r="AA84" s="306"/>
      <c r="AB84" s="307"/>
      <c r="AC84" s="306"/>
      <c r="AD84" s="307"/>
      <c r="AE84" s="328"/>
      <c r="AF84" s="329"/>
      <c r="AG84" s="328"/>
      <c r="AH84" s="329"/>
      <c r="AI84" s="306"/>
      <c r="AJ84" s="307"/>
      <c r="AK84" s="306"/>
      <c r="AL84" s="307"/>
      <c r="AM84" s="328"/>
      <c r="AN84" s="329"/>
      <c r="AO84" s="328"/>
      <c r="AP84" s="329"/>
      <c r="AQ84" s="306"/>
      <c r="AR84" s="307"/>
      <c r="AS84" s="306"/>
      <c r="AT84" s="307"/>
      <c r="AU84" s="328"/>
      <c r="AV84" s="329"/>
      <c r="AW84" s="328"/>
      <c r="AX84" s="329"/>
      <c r="AY84" s="306"/>
      <c r="AZ84" s="307"/>
      <c r="BA84" s="306"/>
      <c r="BB84" s="307"/>
      <c r="BC84" s="328"/>
      <c r="BD84" s="329"/>
      <c r="BE84" s="328"/>
      <c r="BF84" s="329"/>
      <c r="BG84" s="306"/>
      <c r="BH84" s="307"/>
      <c r="BI84" s="306"/>
      <c r="BJ84" s="307"/>
      <c r="BK84" s="328"/>
      <c r="BL84" s="329"/>
      <c r="BM84" s="328"/>
      <c r="BN84" s="329"/>
      <c r="BO84" s="316"/>
      <c r="BP84" s="316"/>
      <c r="BQ84" s="316"/>
      <c r="BR84" s="55"/>
      <c r="BS84" s="330"/>
      <c r="BT84" s="331"/>
      <c r="BU84" s="319"/>
      <c r="BV84" s="319"/>
      <c r="BW84" s="319"/>
      <c r="BX84" s="319"/>
      <c r="BY84" s="319"/>
      <c r="BZ84" s="319"/>
      <c r="CA84" s="319"/>
      <c r="CB84" s="320"/>
      <c r="CC84" s="321"/>
      <c r="CD84" s="321"/>
      <c r="CE84" s="321"/>
      <c r="CF84" s="321"/>
      <c r="CG84" s="321"/>
      <c r="CH84" s="322"/>
      <c r="CI84" s="52">
        <f t="shared" si="3"/>
        <v>0</v>
      </c>
    </row>
    <row r="85" spans="1:87" ht="35.1" customHeight="1" x14ac:dyDescent="0.25">
      <c r="A85" s="31">
        <f t="shared" si="2"/>
        <v>73</v>
      </c>
      <c r="B85" s="308"/>
      <c r="C85" s="308"/>
      <c r="D85" s="309"/>
      <c r="E85" s="309"/>
      <c r="F85" s="309"/>
      <c r="G85" s="310"/>
      <c r="H85" s="311"/>
      <c r="I85" s="40"/>
      <c r="J85" s="59"/>
      <c r="K85" s="312"/>
      <c r="L85" s="312"/>
      <c r="M85" s="313"/>
      <c r="N85" s="313"/>
      <c r="O85" s="314"/>
      <c r="P85" s="314"/>
      <c r="Q85" s="315"/>
      <c r="R85" s="315"/>
      <c r="S85" s="306"/>
      <c r="T85" s="307"/>
      <c r="U85" s="306"/>
      <c r="V85" s="307"/>
      <c r="W85" s="304"/>
      <c r="X85" s="305"/>
      <c r="Y85" s="304"/>
      <c r="Z85" s="305"/>
      <c r="AA85" s="306"/>
      <c r="AB85" s="307"/>
      <c r="AC85" s="306"/>
      <c r="AD85" s="307"/>
      <c r="AE85" s="304"/>
      <c r="AF85" s="305"/>
      <c r="AG85" s="304"/>
      <c r="AH85" s="305"/>
      <c r="AI85" s="306"/>
      <c r="AJ85" s="307"/>
      <c r="AK85" s="306"/>
      <c r="AL85" s="307"/>
      <c r="AM85" s="304"/>
      <c r="AN85" s="305"/>
      <c r="AO85" s="304"/>
      <c r="AP85" s="305"/>
      <c r="AQ85" s="306"/>
      <c r="AR85" s="307"/>
      <c r="AS85" s="306"/>
      <c r="AT85" s="307"/>
      <c r="AU85" s="304"/>
      <c r="AV85" s="305"/>
      <c r="AW85" s="304"/>
      <c r="AX85" s="305"/>
      <c r="AY85" s="306"/>
      <c r="AZ85" s="307"/>
      <c r="BA85" s="306"/>
      <c r="BB85" s="307"/>
      <c r="BC85" s="304"/>
      <c r="BD85" s="305"/>
      <c r="BE85" s="304"/>
      <c r="BF85" s="305"/>
      <c r="BG85" s="306"/>
      <c r="BH85" s="307"/>
      <c r="BI85" s="306"/>
      <c r="BJ85" s="307"/>
      <c r="BK85" s="304"/>
      <c r="BL85" s="305"/>
      <c r="BM85" s="304"/>
      <c r="BN85" s="305"/>
      <c r="BO85" s="316"/>
      <c r="BP85" s="316"/>
      <c r="BQ85" s="316"/>
      <c r="BR85" s="55"/>
      <c r="BS85" s="317"/>
      <c r="BT85" s="318"/>
      <c r="BU85" s="319"/>
      <c r="BV85" s="319"/>
      <c r="BW85" s="319"/>
      <c r="BX85" s="319"/>
      <c r="BY85" s="319"/>
      <c r="BZ85" s="319"/>
      <c r="CA85" s="319"/>
      <c r="CB85" s="320"/>
      <c r="CC85" s="321"/>
      <c r="CD85" s="321"/>
      <c r="CE85" s="321"/>
      <c r="CF85" s="321"/>
      <c r="CG85" s="321"/>
      <c r="CH85" s="322"/>
      <c r="CI85" s="52">
        <f t="shared" si="3"/>
        <v>0</v>
      </c>
    </row>
    <row r="86" spans="1:87" ht="35.1" customHeight="1" x14ac:dyDescent="0.25">
      <c r="A86" s="31">
        <f t="shared" si="2"/>
        <v>74</v>
      </c>
      <c r="B86" s="323"/>
      <c r="C86" s="323"/>
      <c r="D86" s="308"/>
      <c r="E86" s="308"/>
      <c r="F86" s="308"/>
      <c r="G86" s="324"/>
      <c r="H86" s="325"/>
      <c r="I86" s="40"/>
      <c r="J86" s="60"/>
      <c r="K86" s="312"/>
      <c r="L86" s="312"/>
      <c r="M86" s="326"/>
      <c r="N86" s="326"/>
      <c r="O86" s="314"/>
      <c r="P86" s="314"/>
      <c r="Q86" s="327"/>
      <c r="R86" s="327"/>
      <c r="S86" s="306"/>
      <c r="T86" s="307"/>
      <c r="U86" s="306"/>
      <c r="V86" s="307"/>
      <c r="W86" s="328"/>
      <c r="X86" s="329"/>
      <c r="Y86" s="328"/>
      <c r="Z86" s="329"/>
      <c r="AA86" s="306"/>
      <c r="AB86" s="307"/>
      <c r="AC86" s="306"/>
      <c r="AD86" s="307"/>
      <c r="AE86" s="328"/>
      <c r="AF86" s="329"/>
      <c r="AG86" s="328"/>
      <c r="AH86" s="329"/>
      <c r="AI86" s="306"/>
      <c r="AJ86" s="307"/>
      <c r="AK86" s="306"/>
      <c r="AL86" s="307"/>
      <c r="AM86" s="328"/>
      <c r="AN86" s="329"/>
      <c r="AO86" s="328"/>
      <c r="AP86" s="329"/>
      <c r="AQ86" s="306"/>
      <c r="AR86" s="307"/>
      <c r="AS86" s="306"/>
      <c r="AT86" s="307"/>
      <c r="AU86" s="328"/>
      <c r="AV86" s="329"/>
      <c r="AW86" s="328"/>
      <c r="AX86" s="329"/>
      <c r="AY86" s="306"/>
      <c r="AZ86" s="307"/>
      <c r="BA86" s="306"/>
      <c r="BB86" s="307"/>
      <c r="BC86" s="328"/>
      <c r="BD86" s="329"/>
      <c r="BE86" s="328"/>
      <c r="BF86" s="329"/>
      <c r="BG86" s="306"/>
      <c r="BH86" s="307"/>
      <c r="BI86" s="306"/>
      <c r="BJ86" s="307"/>
      <c r="BK86" s="328"/>
      <c r="BL86" s="329"/>
      <c r="BM86" s="328"/>
      <c r="BN86" s="329"/>
      <c r="BO86" s="316"/>
      <c r="BP86" s="316"/>
      <c r="BQ86" s="316"/>
      <c r="BR86" s="55"/>
      <c r="BS86" s="330"/>
      <c r="BT86" s="331"/>
      <c r="BU86" s="319"/>
      <c r="BV86" s="319"/>
      <c r="BW86" s="319"/>
      <c r="BX86" s="319"/>
      <c r="BY86" s="319"/>
      <c r="BZ86" s="319"/>
      <c r="CA86" s="319"/>
      <c r="CB86" s="320"/>
      <c r="CC86" s="321"/>
      <c r="CD86" s="321"/>
      <c r="CE86" s="321"/>
      <c r="CF86" s="321"/>
      <c r="CG86" s="321"/>
      <c r="CH86" s="322"/>
      <c r="CI86" s="52">
        <f t="shared" si="3"/>
        <v>0</v>
      </c>
    </row>
    <row r="87" spans="1:87" ht="35.1" customHeight="1" x14ac:dyDescent="0.25">
      <c r="A87" s="31">
        <f t="shared" si="2"/>
        <v>75</v>
      </c>
      <c r="B87" s="308"/>
      <c r="C87" s="308"/>
      <c r="D87" s="309"/>
      <c r="E87" s="309"/>
      <c r="F87" s="309"/>
      <c r="G87" s="310"/>
      <c r="H87" s="311"/>
      <c r="I87" s="40"/>
      <c r="J87" s="59"/>
      <c r="K87" s="312"/>
      <c r="L87" s="312"/>
      <c r="M87" s="313"/>
      <c r="N87" s="313"/>
      <c r="O87" s="314"/>
      <c r="P87" s="314"/>
      <c r="Q87" s="315"/>
      <c r="R87" s="315"/>
      <c r="S87" s="306"/>
      <c r="T87" s="307"/>
      <c r="U87" s="306"/>
      <c r="V87" s="307"/>
      <c r="W87" s="304"/>
      <c r="X87" s="305"/>
      <c r="Y87" s="304"/>
      <c r="Z87" s="305"/>
      <c r="AA87" s="306"/>
      <c r="AB87" s="307"/>
      <c r="AC87" s="306"/>
      <c r="AD87" s="307"/>
      <c r="AE87" s="304"/>
      <c r="AF87" s="305"/>
      <c r="AG87" s="304"/>
      <c r="AH87" s="305"/>
      <c r="AI87" s="306"/>
      <c r="AJ87" s="307"/>
      <c r="AK87" s="306"/>
      <c r="AL87" s="307"/>
      <c r="AM87" s="304"/>
      <c r="AN87" s="305"/>
      <c r="AO87" s="304"/>
      <c r="AP87" s="305"/>
      <c r="AQ87" s="306"/>
      <c r="AR87" s="307"/>
      <c r="AS87" s="306"/>
      <c r="AT87" s="307"/>
      <c r="AU87" s="304"/>
      <c r="AV87" s="305"/>
      <c r="AW87" s="304"/>
      <c r="AX87" s="305"/>
      <c r="AY87" s="306"/>
      <c r="AZ87" s="307"/>
      <c r="BA87" s="306"/>
      <c r="BB87" s="307"/>
      <c r="BC87" s="304"/>
      <c r="BD87" s="305"/>
      <c r="BE87" s="304"/>
      <c r="BF87" s="305"/>
      <c r="BG87" s="306"/>
      <c r="BH87" s="307"/>
      <c r="BI87" s="306"/>
      <c r="BJ87" s="307"/>
      <c r="BK87" s="304"/>
      <c r="BL87" s="305"/>
      <c r="BM87" s="304"/>
      <c r="BN87" s="305"/>
      <c r="BO87" s="316"/>
      <c r="BP87" s="316"/>
      <c r="BQ87" s="316"/>
      <c r="BR87" s="55"/>
      <c r="BS87" s="317"/>
      <c r="BT87" s="318"/>
      <c r="BU87" s="319"/>
      <c r="BV87" s="319"/>
      <c r="BW87" s="319"/>
      <c r="BX87" s="319"/>
      <c r="BY87" s="319"/>
      <c r="BZ87" s="319"/>
      <c r="CA87" s="319"/>
      <c r="CB87" s="320"/>
      <c r="CC87" s="321"/>
      <c r="CD87" s="321"/>
      <c r="CE87" s="321"/>
      <c r="CF87" s="321"/>
      <c r="CG87" s="321"/>
      <c r="CH87" s="322"/>
      <c r="CI87" s="52">
        <f t="shared" si="3"/>
        <v>0</v>
      </c>
    </row>
    <row r="88" spans="1:87" ht="35.1" customHeight="1" x14ac:dyDescent="0.25">
      <c r="A88" s="31">
        <f t="shared" si="2"/>
        <v>76</v>
      </c>
      <c r="B88" s="323"/>
      <c r="C88" s="323"/>
      <c r="D88" s="308"/>
      <c r="E88" s="308"/>
      <c r="F88" s="308"/>
      <c r="G88" s="324"/>
      <c r="H88" s="325"/>
      <c r="I88" s="40"/>
      <c r="J88" s="60"/>
      <c r="K88" s="312"/>
      <c r="L88" s="312"/>
      <c r="M88" s="326"/>
      <c r="N88" s="326"/>
      <c r="O88" s="314"/>
      <c r="P88" s="314"/>
      <c r="Q88" s="327"/>
      <c r="R88" s="327"/>
      <c r="S88" s="306"/>
      <c r="T88" s="307"/>
      <c r="U88" s="306"/>
      <c r="V88" s="307"/>
      <c r="W88" s="328"/>
      <c r="X88" s="329"/>
      <c r="Y88" s="328"/>
      <c r="Z88" s="329"/>
      <c r="AA88" s="306"/>
      <c r="AB88" s="307"/>
      <c r="AC88" s="306"/>
      <c r="AD88" s="307"/>
      <c r="AE88" s="328"/>
      <c r="AF88" s="329"/>
      <c r="AG88" s="328"/>
      <c r="AH88" s="329"/>
      <c r="AI88" s="306"/>
      <c r="AJ88" s="307"/>
      <c r="AK88" s="306"/>
      <c r="AL88" s="307"/>
      <c r="AM88" s="328"/>
      <c r="AN88" s="329"/>
      <c r="AO88" s="328"/>
      <c r="AP88" s="329"/>
      <c r="AQ88" s="306"/>
      <c r="AR88" s="307"/>
      <c r="AS88" s="306"/>
      <c r="AT88" s="307"/>
      <c r="AU88" s="328"/>
      <c r="AV88" s="329"/>
      <c r="AW88" s="328"/>
      <c r="AX88" s="329"/>
      <c r="AY88" s="306"/>
      <c r="AZ88" s="307"/>
      <c r="BA88" s="306"/>
      <c r="BB88" s="307"/>
      <c r="BC88" s="328"/>
      <c r="BD88" s="329"/>
      <c r="BE88" s="328"/>
      <c r="BF88" s="329"/>
      <c r="BG88" s="306"/>
      <c r="BH88" s="307"/>
      <c r="BI88" s="306"/>
      <c r="BJ88" s="307"/>
      <c r="BK88" s="328"/>
      <c r="BL88" s="329"/>
      <c r="BM88" s="328"/>
      <c r="BN88" s="329"/>
      <c r="BO88" s="316"/>
      <c r="BP88" s="316"/>
      <c r="BQ88" s="316"/>
      <c r="BR88" s="55"/>
      <c r="BS88" s="330"/>
      <c r="BT88" s="331"/>
      <c r="BU88" s="319"/>
      <c r="BV88" s="319"/>
      <c r="BW88" s="319"/>
      <c r="BX88" s="319"/>
      <c r="BY88" s="319"/>
      <c r="BZ88" s="319"/>
      <c r="CA88" s="319"/>
      <c r="CB88" s="320"/>
      <c r="CC88" s="321"/>
      <c r="CD88" s="321"/>
      <c r="CE88" s="321"/>
      <c r="CF88" s="321"/>
      <c r="CG88" s="321"/>
      <c r="CH88" s="322"/>
      <c r="CI88" s="52">
        <f t="shared" si="3"/>
        <v>0</v>
      </c>
    </row>
    <row r="89" spans="1:87" ht="35.1" customHeight="1" x14ac:dyDescent="0.25">
      <c r="A89" s="31">
        <f t="shared" si="2"/>
        <v>77</v>
      </c>
      <c r="B89" s="308"/>
      <c r="C89" s="308"/>
      <c r="D89" s="309"/>
      <c r="E89" s="309"/>
      <c r="F89" s="309"/>
      <c r="G89" s="310"/>
      <c r="H89" s="311"/>
      <c r="I89" s="40"/>
      <c r="J89" s="59"/>
      <c r="K89" s="312"/>
      <c r="L89" s="312"/>
      <c r="M89" s="313"/>
      <c r="N89" s="313"/>
      <c r="O89" s="314"/>
      <c r="P89" s="314"/>
      <c r="Q89" s="315"/>
      <c r="R89" s="315"/>
      <c r="S89" s="306"/>
      <c r="T89" s="307"/>
      <c r="U89" s="306"/>
      <c r="V89" s="307"/>
      <c r="W89" s="304"/>
      <c r="X89" s="305"/>
      <c r="Y89" s="304"/>
      <c r="Z89" s="305"/>
      <c r="AA89" s="306"/>
      <c r="AB89" s="307"/>
      <c r="AC89" s="306"/>
      <c r="AD89" s="307"/>
      <c r="AE89" s="304"/>
      <c r="AF89" s="305"/>
      <c r="AG89" s="304"/>
      <c r="AH89" s="305"/>
      <c r="AI89" s="306"/>
      <c r="AJ89" s="307"/>
      <c r="AK89" s="306"/>
      <c r="AL89" s="307"/>
      <c r="AM89" s="304"/>
      <c r="AN89" s="305"/>
      <c r="AO89" s="304"/>
      <c r="AP89" s="305"/>
      <c r="AQ89" s="306"/>
      <c r="AR89" s="307"/>
      <c r="AS89" s="306"/>
      <c r="AT89" s="307"/>
      <c r="AU89" s="304"/>
      <c r="AV89" s="305"/>
      <c r="AW89" s="304"/>
      <c r="AX89" s="305"/>
      <c r="AY89" s="306"/>
      <c r="AZ89" s="307"/>
      <c r="BA89" s="306"/>
      <c r="BB89" s="307"/>
      <c r="BC89" s="304"/>
      <c r="BD89" s="305"/>
      <c r="BE89" s="304"/>
      <c r="BF89" s="305"/>
      <c r="BG89" s="306"/>
      <c r="BH89" s="307"/>
      <c r="BI89" s="306"/>
      <c r="BJ89" s="307"/>
      <c r="BK89" s="304"/>
      <c r="BL89" s="305"/>
      <c r="BM89" s="304"/>
      <c r="BN89" s="305"/>
      <c r="BO89" s="316"/>
      <c r="BP89" s="316"/>
      <c r="BQ89" s="316"/>
      <c r="BR89" s="55"/>
      <c r="BS89" s="317"/>
      <c r="BT89" s="318"/>
      <c r="BU89" s="319"/>
      <c r="BV89" s="319"/>
      <c r="BW89" s="319"/>
      <c r="BX89" s="319"/>
      <c r="BY89" s="319"/>
      <c r="BZ89" s="319"/>
      <c r="CA89" s="319"/>
      <c r="CB89" s="320"/>
      <c r="CC89" s="321"/>
      <c r="CD89" s="321"/>
      <c r="CE89" s="321"/>
      <c r="CF89" s="321"/>
      <c r="CG89" s="321"/>
      <c r="CH89" s="322"/>
      <c r="CI89" s="52">
        <f t="shared" si="3"/>
        <v>0</v>
      </c>
    </row>
    <row r="90" spans="1:87" ht="35.1" customHeight="1" x14ac:dyDescent="0.25">
      <c r="A90" s="31">
        <f t="shared" si="2"/>
        <v>78</v>
      </c>
      <c r="B90" s="323"/>
      <c r="C90" s="323"/>
      <c r="D90" s="308"/>
      <c r="E90" s="308"/>
      <c r="F90" s="308"/>
      <c r="G90" s="324"/>
      <c r="H90" s="325"/>
      <c r="I90" s="40"/>
      <c r="J90" s="60"/>
      <c r="K90" s="312"/>
      <c r="L90" s="312"/>
      <c r="M90" s="326"/>
      <c r="N90" s="326"/>
      <c r="O90" s="314"/>
      <c r="P90" s="314"/>
      <c r="Q90" s="327"/>
      <c r="R90" s="327"/>
      <c r="S90" s="306"/>
      <c r="T90" s="307"/>
      <c r="U90" s="306"/>
      <c r="V90" s="307"/>
      <c r="W90" s="328"/>
      <c r="X90" s="329"/>
      <c r="Y90" s="328"/>
      <c r="Z90" s="329"/>
      <c r="AA90" s="306"/>
      <c r="AB90" s="307"/>
      <c r="AC90" s="306"/>
      <c r="AD90" s="307"/>
      <c r="AE90" s="328"/>
      <c r="AF90" s="329"/>
      <c r="AG90" s="328"/>
      <c r="AH90" s="329"/>
      <c r="AI90" s="306"/>
      <c r="AJ90" s="307"/>
      <c r="AK90" s="306"/>
      <c r="AL90" s="307"/>
      <c r="AM90" s="328"/>
      <c r="AN90" s="329"/>
      <c r="AO90" s="328"/>
      <c r="AP90" s="329"/>
      <c r="AQ90" s="306"/>
      <c r="AR90" s="307"/>
      <c r="AS90" s="306"/>
      <c r="AT90" s="307"/>
      <c r="AU90" s="328"/>
      <c r="AV90" s="329"/>
      <c r="AW90" s="328"/>
      <c r="AX90" s="329"/>
      <c r="AY90" s="306"/>
      <c r="AZ90" s="307"/>
      <c r="BA90" s="306"/>
      <c r="BB90" s="307"/>
      <c r="BC90" s="328"/>
      <c r="BD90" s="329"/>
      <c r="BE90" s="328"/>
      <c r="BF90" s="329"/>
      <c r="BG90" s="306"/>
      <c r="BH90" s="307"/>
      <c r="BI90" s="306"/>
      <c r="BJ90" s="307"/>
      <c r="BK90" s="328"/>
      <c r="BL90" s="329"/>
      <c r="BM90" s="328"/>
      <c r="BN90" s="329"/>
      <c r="BO90" s="316"/>
      <c r="BP90" s="316"/>
      <c r="BQ90" s="316"/>
      <c r="BR90" s="55"/>
      <c r="BS90" s="330"/>
      <c r="BT90" s="331"/>
      <c r="BU90" s="319"/>
      <c r="BV90" s="319"/>
      <c r="BW90" s="319"/>
      <c r="BX90" s="319"/>
      <c r="BY90" s="319"/>
      <c r="BZ90" s="319"/>
      <c r="CA90" s="319"/>
      <c r="CB90" s="320"/>
      <c r="CC90" s="321"/>
      <c r="CD90" s="321"/>
      <c r="CE90" s="321"/>
      <c r="CF90" s="321"/>
      <c r="CG90" s="321"/>
      <c r="CH90" s="322"/>
      <c r="CI90" s="52">
        <f t="shared" si="3"/>
        <v>0</v>
      </c>
    </row>
    <row r="91" spans="1:87" ht="35.1" customHeight="1" x14ac:dyDescent="0.25">
      <c r="A91" s="31">
        <f t="shared" si="2"/>
        <v>79</v>
      </c>
      <c r="B91" s="308"/>
      <c r="C91" s="308"/>
      <c r="D91" s="309"/>
      <c r="E91" s="309"/>
      <c r="F91" s="309"/>
      <c r="G91" s="310"/>
      <c r="H91" s="311"/>
      <c r="I91" s="40"/>
      <c r="J91" s="59"/>
      <c r="K91" s="312"/>
      <c r="L91" s="312"/>
      <c r="M91" s="313"/>
      <c r="N91" s="313"/>
      <c r="O91" s="314"/>
      <c r="P91" s="314"/>
      <c r="Q91" s="315"/>
      <c r="R91" s="315"/>
      <c r="S91" s="306"/>
      <c r="T91" s="307"/>
      <c r="U91" s="306"/>
      <c r="V91" s="307"/>
      <c r="W91" s="304"/>
      <c r="X91" s="305"/>
      <c r="Y91" s="304"/>
      <c r="Z91" s="305"/>
      <c r="AA91" s="306"/>
      <c r="AB91" s="307"/>
      <c r="AC91" s="306"/>
      <c r="AD91" s="307"/>
      <c r="AE91" s="304"/>
      <c r="AF91" s="305"/>
      <c r="AG91" s="304"/>
      <c r="AH91" s="305"/>
      <c r="AI91" s="306"/>
      <c r="AJ91" s="307"/>
      <c r="AK91" s="306"/>
      <c r="AL91" s="307"/>
      <c r="AM91" s="304"/>
      <c r="AN91" s="305"/>
      <c r="AO91" s="304"/>
      <c r="AP91" s="305"/>
      <c r="AQ91" s="306"/>
      <c r="AR91" s="307"/>
      <c r="AS91" s="306"/>
      <c r="AT91" s="307"/>
      <c r="AU91" s="304"/>
      <c r="AV91" s="305"/>
      <c r="AW91" s="304"/>
      <c r="AX91" s="305"/>
      <c r="AY91" s="306"/>
      <c r="AZ91" s="307"/>
      <c r="BA91" s="306"/>
      <c r="BB91" s="307"/>
      <c r="BC91" s="304"/>
      <c r="BD91" s="305"/>
      <c r="BE91" s="304"/>
      <c r="BF91" s="305"/>
      <c r="BG91" s="306"/>
      <c r="BH91" s="307"/>
      <c r="BI91" s="306"/>
      <c r="BJ91" s="307"/>
      <c r="BK91" s="304"/>
      <c r="BL91" s="305"/>
      <c r="BM91" s="304"/>
      <c r="BN91" s="305"/>
      <c r="BO91" s="316"/>
      <c r="BP91" s="316"/>
      <c r="BQ91" s="316"/>
      <c r="BR91" s="55"/>
      <c r="BS91" s="317"/>
      <c r="BT91" s="318"/>
      <c r="BU91" s="319"/>
      <c r="BV91" s="319"/>
      <c r="BW91" s="319"/>
      <c r="BX91" s="319"/>
      <c r="BY91" s="319"/>
      <c r="BZ91" s="319"/>
      <c r="CA91" s="319"/>
      <c r="CB91" s="320"/>
      <c r="CC91" s="321"/>
      <c r="CD91" s="321"/>
      <c r="CE91" s="321"/>
      <c r="CF91" s="321"/>
      <c r="CG91" s="321"/>
      <c r="CH91" s="322"/>
      <c r="CI91" s="52">
        <f t="shared" si="3"/>
        <v>0</v>
      </c>
    </row>
    <row r="92" spans="1:87" ht="35.1" customHeight="1" x14ac:dyDescent="0.25">
      <c r="A92" s="31">
        <f t="shared" si="2"/>
        <v>80</v>
      </c>
      <c r="B92" s="323"/>
      <c r="C92" s="323"/>
      <c r="D92" s="308"/>
      <c r="E92" s="308"/>
      <c r="F92" s="308"/>
      <c r="G92" s="324"/>
      <c r="H92" s="325"/>
      <c r="I92" s="40"/>
      <c r="J92" s="60"/>
      <c r="K92" s="312"/>
      <c r="L92" s="312"/>
      <c r="M92" s="326"/>
      <c r="N92" s="326"/>
      <c r="O92" s="314"/>
      <c r="P92" s="314"/>
      <c r="Q92" s="327"/>
      <c r="R92" s="327"/>
      <c r="S92" s="306"/>
      <c r="T92" s="307"/>
      <c r="U92" s="306"/>
      <c r="V92" s="307"/>
      <c r="W92" s="328"/>
      <c r="X92" s="329"/>
      <c r="Y92" s="328"/>
      <c r="Z92" s="329"/>
      <c r="AA92" s="306"/>
      <c r="AB92" s="307"/>
      <c r="AC92" s="306"/>
      <c r="AD92" s="307"/>
      <c r="AE92" s="328"/>
      <c r="AF92" s="329"/>
      <c r="AG92" s="328"/>
      <c r="AH92" s="329"/>
      <c r="AI92" s="306"/>
      <c r="AJ92" s="307"/>
      <c r="AK92" s="306"/>
      <c r="AL92" s="307"/>
      <c r="AM92" s="328"/>
      <c r="AN92" s="329"/>
      <c r="AO92" s="328"/>
      <c r="AP92" s="329"/>
      <c r="AQ92" s="306"/>
      <c r="AR92" s="307"/>
      <c r="AS92" s="306"/>
      <c r="AT92" s="307"/>
      <c r="AU92" s="328"/>
      <c r="AV92" s="329"/>
      <c r="AW92" s="328"/>
      <c r="AX92" s="329"/>
      <c r="AY92" s="306"/>
      <c r="AZ92" s="307"/>
      <c r="BA92" s="306"/>
      <c r="BB92" s="307"/>
      <c r="BC92" s="328"/>
      <c r="BD92" s="329"/>
      <c r="BE92" s="328"/>
      <c r="BF92" s="329"/>
      <c r="BG92" s="306"/>
      <c r="BH92" s="307"/>
      <c r="BI92" s="306"/>
      <c r="BJ92" s="307"/>
      <c r="BK92" s="328"/>
      <c r="BL92" s="329"/>
      <c r="BM92" s="328"/>
      <c r="BN92" s="329"/>
      <c r="BO92" s="316"/>
      <c r="BP92" s="316"/>
      <c r="BQ92" s="316"/>
      <c r="BR92" s="55"/>
      <c r="BS92" s="330"/>
      <c r="BT92" s="331"/>
      <c r="BU92" s="319"/>
      <c r="BV92" s="319"/>
      <c r="BW92" s="319"/>
      <c r="BX92" s="319"/>
      <c r="BY92" s="319"/>
      <c r="BZ92" s="319"/>
      <c r="CA92" s="319"/>
      <c r="CB92" s="320"/>
      <c r="CC92" s="321"/>
      <c r="CD92" s="321"/>
      <c r="CE92" s="321"/>
      <c r="CF92" s="321"/>
      <c r="CG92" s="321"/>
      <c r="CH92" s="322"/>
      <c r="CI92" s="52">
        <f t="shared" si="3"/>
        <v>0</v>
      </c>
    </row>
    <row r="93" spans="1:87" ht="35.1" customHeight="1" x14ac:dyDescent="0.25">
      <c r="A93" s="31">
        <f t="shared" si="2"/>
        <v>81</v>
      </c>
      <c r="B93" s="308"/>
      <c r="C93" s="308"/>
      <c r="D93" s="309"/>
      <c r="E93" s="309"/>
      <c r="F93" s="309"/>
      <c r="G93" s="310"/>
      <c r="H93" s="311"/>
      <c r="I93" s="40"/>
      <c r="J93" s="59"/>
      <c r="K93" s="312"/>
      <c r="L93" s="312"/>
      <c r="M93" s="313"/>
      <c r="N93" s="313"/>
      <c r="O93" s="314"/>
      <c r="P93" s="314"/>
      <c r="Q93" s="315"/>
      <c r="R93" s="315"/>
      <c r="S93" s="306"/>
      <c r="T93" s="307"/>
      <c r="U93" s="306"/>
      <c r="V93" s="307"/>
      <c r="W93" s="304"/>
      <c r="X93" s="305"/>
      <c r="Y93" s="304"/>
      <c r="Z93" s="305"/>
      <c r="AA93" s="306"/>
      <c r="AB93" s="307"/>
      <c r="AC93" s="306"/>
      <c r="AD93" s="307"/>
      <c r="AE93" s="304"/>
      <c r="AF93" s="305"/>
      <c r="AG93" s="304"/>
      <c r="AH93" s="305"/>
      <c r="AI93" s="306"/>
      <c r="AJ93" s="307"/>
      <c r="AK93" s="306"/>
      <c r="AL93" s="307"/>
      <c r="AM93" s="304"/>
      <c r="AN93" s="305"/>
      <c r="AO93" s="304"/>
      <c r="AP93" s="305"/>
      <c r="AQ93" s="306"/>
      <c r="AR93" s="307"/>
      <c r="AS93" s="306"/>
      <c r="AT93" s="307"/>
      <c r="AU93" s="304"/>
      <c r="AV93" s="305"/>
      <c r="AW93" s="304"/>
      <c r="AX93" s="305"/>
      <c r="AY93" s="306"/>
      <c r="AZ93" s="307"/>
      <c r="BA93" s="306"/>
      <c r="BB93" s="307"/>
      <c r="BC93" s="304"/>
      <c r="BD93" s="305"/>
      <c r="BE93" s="304"/>
      <c r="BF93" s="305"/>
      <c r="BG93" s="306"/>
      <c r="BH93" s="307"/>
      <c r="BI93" s="306"/>
      <c r="BJ93" s="307"/>
      <c r="BK93" s="304"/>
      <c r="BL93" s="305"/>
      <c r="BM93" s="304"/>
      <c r="BN93" s="305"/>
      <c r="BO93" s="316"/>
      <c r="BP93" s="316"/>
      <c r="BQ93" s="316"/>
      <c r="BR93" s="55"/>
      <c r="BS93" s="317"/>
      <c r="BT93" s="318"/>
      <c r="BU93" s="319"/>
      <c r="BV93" s="319"/>
      <c r="BW93" s="319"/>
      <c r="BX93" s="319"/>
      <c r="BY93" s="319"/>
      <c r="BZ93" s="319"/>
      <c r="CA93" s="319"/>
      <c r="CB93" s="320"/>
      <c r="CC93" s="321"/>
      <c r="CD93" s="321"/>
      <c r="CE93" s="321"/>
      <c r="CF93" s="321"/>
      <c r="CG93" s="321"/>
      <c r="CH93" s="322"/>
      <c r="CI93" s="52">
        <f t="shared" si="3"/>
        <v>0</v>
      </c>
    </row>
    <row r="94" spans="1:87" ht="35.1" customHeight="1" x14ac:dyDescent="0.25">
      <c r="A94" s="31">
        <f t="shared" si="2"/>
        <v>82</v>
      </c>
      <c r="B94" s="323"/>
      <c r="C94" s="323"/>
      <c r="D94" s="308"/>
      <c r="E94" s="308"/>
      <c r="F94" s="308"/>
      <c r="G94" s="324"/>
      <c r="H94" s="325"/>
      <c r="I94" s="40"/>
      <c r="J94" s="60"/>
      <c r="K94" s="312"/>
      <c r="L94" s="312"/>
      <c r="M94" s="326"/>
      <c r="N94" s="326"/>
      <c r="O94" s="314"/>
      <c r="P94" s="314"/>
      <c r="Q94" s="327"/>
      <c r="R94" s="327"/>
      <c r="S94" s="306"/>
      <c r="T94" s="307"/>
      <c r="U94" s="306"/>
      <c r="V94" s="307"/>
      <c r="W94" s="328"/>
      <c r="X94" s="329"/>
      <c r="Y94" s="328"/>
      <c r="Z94" s="329"/>
      <c r="AA94" s="306"/>
      <c r="AB94" s="307"/>
      <c r="AC94" s="306"/>
      <c r="AD94" s="307"/>
      <c r="AE94" s="328"/>
      <c r="AF94" s="329"/>
      <c r="AG94" s="328"/>
      <c r="AH94" s="329"/>
      <c r="AI94" s="306"/>
      <c r="AJ94" s="307"/>
      <c r="AK94" s="306"/>
      <c r="AL94" s="307"/>
      <c r="AM94" s="328"/>
      <c r="AN94" s="329"/>
      <c r="AO94" s="328"/>
      <c r="AP94" s="329"/>
      <c r="AQ94" s="306"/>
      <c r="AR94" s="307"/>
      <c r="AS94" s="306"/>
      <c r="AT94" s="307"/>
      <c r="AU94" s="328"/>
      <c r="AV94" s="329"/>
      <c r="AW94" s="328"/>
      <c r="AX94" s="329"/>
      <c r="AY94" s="306"/>
      <c r="AZ94" s="307"/>
      <c r="BA94" s="306"/>
      <c r="BB94" s="307"/>
      <c r="BC94" s="328"/>
      <c r="BD94" s="329"/>
      <c r="BE94" s="328"/>
      <c r="BF94" s="329"/>
      <c r="BG94" s="306"/>
      <c r="BH94" s="307"/>
      <c r="BI94" s="306"/>
      <c r="BJ94" s="307"/>
      <c r="BK94" s="328"/>
      <c r="BL94" s="329"/>
      <c r="BM94" s="328"/>
      <c r="BN94" s="329"/>
      <c r="BO94" s="316"/>
      <c r="BP94" s="316"/>
      <c r="BQ94" s="316"/>
      <c r="BR94" s="55"/>
      <c r="BS94" s="330"/>
      <c r="BT94" s="331"/>
      <c r="BU94" s="319"/>
      <c r="BV94" s="319"/>
      <c r="BW94" s="319"/>
      <c r="BX94" s="319"/>
      <c r="BY94" s="319"/>
      <c r="BZ94" s="319"/>
      <c r="CA94" s="319"/>
      <c r="CB94" s="320"/>
      <c r="CC94" s="321"/>
      <c r="CD94" s="321"/>
      <c r="CE94" s="321"/>
      <c r="CF94" s="321"/>
      <c r="CG94" s="321"/>
      <c r="CH94" s="322"/>
      <c r="CI94" s="52">
        <f t="shared" si="3"/>
        <v>0</v>
      </c>
    </row>
    <row r="95" spans="1:87" ht="35.1" customHeight="1" x14ac:dyDescent="0.25">
      <c r="A95" s="31">
        <f t="shared" si="2"/>
        <v>83</v>
      </c>
      <c r="B95" s="308"/>
      <c r="C95" s="308"/>
      <c r="D95" s="309"/>
      <c r="E95" s="309"/>
      <c r="F95" s="309"/>
      <c r="G95" s="310"/>
      <c r="H95" s="311"/>
      <c r="I95" s="40"/>
      <c r="J95" s="59"/>
      <c r="K95" s="312"/>
      <c r="L95" s="312"/>
      <c r="M95" s="313"/>
      <c r="N95" s="313"/>
      <c r="O95" s="314"/>
      <c r="P95" s="314"/>
      <c r="Q95" s="315"/>
      <c r="R95" s="315"/>
      <c r="S95" s="306"/>
      <c r="T95" s="307"/>
      <c r="U95" s="306"/>
      <c r="V95" s="307"/>
      <c r="W95" s="304"/>
      <c r="X95" s="305"/>
      <c r="Y95" s="304"/>
      <c r="Z95" s="305"/>
      <c r="AA95" s="306"/>
      <c r="AB95" s="307"/>
      <c r="AC95" s="306"/>
      <c r="AD95" s="307"/>
      <c r="AE95" s="304"/>
      <c r="AF95" s="305"/>
      <c r="AG95" s="304"/>
      <c r="AH95" s="305"/>
      <c r="AI95" s="306"/>
      <c r="AJ95" s="307"/>
      <c r="AK95" s="306"/>
      <c r="AL95" s="307"/>
      <c r="AM95" s="304"/>
      <c r="AN95" s="305"/>
      <c r="AO95" s="304"/>
      <c r="AP95" s="305"/>
      <c r="AQ95" s="306"/>
      <c r="AR95" s="307"/>
      <c r="AS95" s="306"/>
      <c r="AT95" s="307"/>
      <c r="AU95" s="304"/>
      <c r="AV95" s="305"/>
      <c r="AW95" s="304"/>
      <c r="AX95" s="305"/>
      <c r="AY95" s="306"/>
      <c r="AZ95" s="307"/>
      <c r="BA95" s="306"/>
      <c r="BB95" s="307"/>
      <c r="BC95" s="304"/>
      <c r="BD95" s="305"/>
      <c r="BE95" s="304"/>
      <c r="BF95" s="305"/>
      <c r="BG95" s="306"/>
      <c r="BH95" s="307"/>
      <c r="BI95" s="306"/>
      <c r="BJ95" s="307"/>
      <c r="BK95" s="304"/>
      <c r="BL95" s="305"/>
      <c r="BM95" s="304"/>
      <c r="BN95" s="305"/>
      <c r="BO95" s="316"/>
      <c r="BP95" s="316"/>
      <c r="BQ95" s="316"/>
      <c r="BR95" s="55"/>
      <c r="BS95" s="317"/>
      <c r="BT95" s="318"/>
      <c r="BU95" s="319"/>
      <c r="BV95" s="319"/>
      <c r="BW95" s="319"/>
      <c r="BX95" s="319"/>
      <c r="BY95" s="319"/>
      <c r="BZ95" s="319"/>
      <c r="CA95" s="319"/>
      <c r="CB95" s="320"/>
      <c r="CC95" s="321"/>
      <c r="CD95" s="321"/>
      <c r="CE95" s="321"/>
      <c r="CF95" s="321"/>
      <c r="CG95" s="321"/>
      <c r="CH95" s="322"/>
      <c r="CI95" s="52">
        <f t="shared" si="3"/>
        <v>0</v>
      </c>
    </row>
    <row r="96" spans="1:87" ht="35.1" customHeight="1" x14ac:dyDescent="0.25">
      <c r="A96" s="31">
        <f t="shared" si="2"/>
        <v>84</v>
      </c>
      <c r="B96" s="323"/>
      <c r="C96" s="323"/>
      <c r="D96" s="308"/>
      <c r="E96" s="308"/>
      <c r="F96" s="308"/>
      <c r="G96" s="324"/>
      <c r="H96" s="325"/>
      <c r="I96" s="40"/>
      <c r="J96" s="60"/>
      <c r="K96" s="312"/>
      <c r="L96" s="312"/>
      <c r="M96" s="326"/>
      <c r="N96" s="326"/>
      <c r="O96" s="314"/>
      <c r="P96" s="314"/>
      <c r="Q96" s="327"/>
      <c r="R96" s="327"/>
      <c r="S96" s="306"/>
      <c r="T96" s="307"/>
      <c r="U96" s="306"/>
      <c r="V96" s="307"/>
      <c r="W96" s="328"/>
      <c r="X96" s="329"/>
      <c r="Y96" s="328"/>
      <c r="Z96" s="329"/>
      <c r="AA96" s="306"/>
      <c r="AB96" s="307"/>
      <c r="AC96" s="306"/>
      <c r="AD96" s="307"/>
      <c r="AE96" s="328"/>
      <c r="AF96" s="329"/>
      <c r="AG96" s="328"/>
      <c r="AH96" s="329"/>
      <c r="AI96" s="306"/>
      <c r="AJ96" s="307"/>
      <c r="AK96" s="306"/>
      <c r="AL96" s="307"/>
      <c r="AM96" s="328"/>
      <c r="AN96" s="329"/>
      <c r="AO96" s="328"/>
      <c r="AP96" s="329"/>
      <c r="AQ96" s="306"/>
      <c r="AR96" s="307"/>
      <c r="AS96" s="306"/>
      <c r="AT96" s="307"/>
      <c r="AU96" s="328"/>
      <c r="AV96" s="329"/>
      <c r="AW96" s="328"/>
      <c r="AX96" s="329"/>
      <c r="AY96" s="306"/>
      <c r="AZ96" s="307"/>
      <c r="BA96" s="306"/>
      <c r="BB96" s="307"/>
      <c r="BC96" s="328"/>
      <c r="BD96" s="329"/>
      <c r="BE96" s="328"/>
      <c r="BF96" s="329"/>
      <c r="BG96" s="306"/>
      <c r="BH96" s="307"/>
      <c r="BI96" s="306"/>
      <c r="BJ96" s="307"/>
      <c r="BK96" s="328"/>
      <c r="BL96" s="329"/>
      <c r="BM96" s="328"/>
      <c r="BN96" s="329"/>
      <c r="BO96" s="316"/>
      <c r="BP96" s="316"/>
      <c r="BQ96" s="316"/>
      <c r="BR96" s="55"/>
      <c r="BS96" s="330"/>
      <c r="BT96" s="331"/>
      <c r="BU96" s="319"/>
      <c r="BV96" s="319"/>
      <c r="BW96" s="319"/>
      <c r="BX96" s="319"/>
      <c r="BY96" s="319"/>
      <c r="BZ96" s="319"/>
      <c r="CA96" s="319"/>
      <c r="CB96" s="320"/>
      <c r="CC96" s="321"/>
      <c r="CD96" s="321"/>
      <c r="CE96" s="321"/>
      <c r="CF96" s="321"/>
      <c r="CG96" s="321"/>
      <c r="CH96" s="322"/>
      <c r="CI96" s="52">
        <f t="shared" si="3"/>
        <v>0</v>
      </c>
    </row>
    <row r="97" spans="1:87" ht="35.1" customHeight="1" x14ac:dyDescent="0.25">
      <c r="A97" s="31">
        <f>ROW(A85)</f>
        <v>85</v>
      </c>
      <c r="B97" s="308"/>
      <c r="C97" s="308"/>
      <c r="D97" s="309"/>
      <c r="E97" s="309"/>
      <c r="F97" s="309"/>
      <c r="G97" s="310"/>
      <c r="H97" s="311"/>
      <c r="I97" s="40"/>
      <c r="J97" s="59"/>
      <c r="K97" s="312"/>
      <c r="L97" s="312"/>
      <c r="M97" s="313"/>
      <c r="N97" s="313"/>
      <c r="O97" s="314"/>
      <c r="P97" s="314"/>
      <c r="Q97" s="315"/>
      <c r="R97" s="315"/>
      <c r="S97" s="306"/>
      <c r="T97" s="307"/>
      <c r="U97" s="306"/>
      <c r="V97" s="307"/>
      <c r="W97" s="304"/>
      <c r="X97" s="305"/>
      <c r="Y97" s="304"/>
      <c r="Z97" s="305"/>
      <c r="AA97" s="306"/>
      <c r="AB97" s="307"/>
      <c r="AC97" s="306"/>
      <c r="AD97" s="307"/>
      <c r="AE97" s="304"/>
      <c r="AF97" s="305"/>
      <c r="AG97" s="304"/>
      <c r="AH97" s="305"/>
      <c r="AI97" s="306"/>
      <c r="AJ97" s="307"/>
      <c r="AK97" s="306"/>
      <c r="AL97" s="307"/>
      <c r="AM97" s="304"/>
      <c r="AN97" s="305"/>
      <c r="AO97" s="304"/>
      <c r="AP97" s="305"/>
      <c r="AQ97" s="306"/>
      <c r="AR97" s="307"/>
      <c r="AS97" s="306"/>
      <c r="AT97" s="307"/>
      <c r="AU97" s="304"/>
      <c r="AV97" s="305"/>
      <c r="AW97" s="304"/>
      <c r="AX97" s="305"/>
      <c r="AY97" s="306"/>
      <c r="AZ97" s="307"/>
      <c r="BA97" s="306"/>
      <c r="BB97" s="307"/>
      <c r="BC97" s="304"/>
      <c r="BD97" s="305"/>
      <c r="BE97" s="304"/>
      <c r="BF97" s="305"/>
      <c r="BG97" s="306"/>
      <c r="BH97" s="307"/>
      <c r="BI97" s="306"/>
      <c r="BJ97" s="307"/>
      <c r="BK97" s="304"/>
      <c r="BL97" s="305"/>
      <c r="BM97" s="304"/>
      <c r="BN97" s="305"/>
      <c r="BO97" s="332"/>
      <c r="BP97" s="333"/>
      <c r="BQ97" s="334"/>
      <c r="BR97" s="55"/>
      <c r="BS97" s="317"/>
      <c r="BT97" s="318"/>
      <c r="BU97" s="319"/>
      <c r="BV97" s="319"/>
      <c r="BW97" s="319"/>
      <c r="BX97" s="319"/>
      <c r="BY97" s="319"/>
      <c r="BZ97" s="319"/>
      <c r="CA97" s="319"/>
      <c r="CB97" s="320"/>
      <c r="CC97" s="321"/>
      <c r="CD97" s="321"/>
      <c r="CE97" s="321"/>
      <c r="CF97" s="321"/>
      <c r="CG97" s="321"/>
      <c r="CH97" s="322"/>
      <c r="CI97" s="52">
        <f t="shared" si="3"/>
        <v>0</v>
      </c>
    </row>
    <row r="98" spans="1:87" ht="35.1" customHeight="1" x14ac:dyDescent="0.25">
      <c r="A98" s="31">
        <f t="shared" ref="A98:A124" si="4">ROW(A86)</f>
        <v>86</v>
      </c>
      <c r="B98" s="323"/>
      <c r="C98" s="323"/>
      <c r="D98" s="308"/>
      <c r="E98" s="308"/>
      <c r="F98" s="308"/>
      <c r="G98" s="324"/>
      <c r="H98" s="325"/>
      <c r="I98" s="40"/>
      <c r="J98" s="60"/>
      <c r="K98" s="312"/>
      <c r="L98" s="312"/>
      <c r="M98" s="326"/>
      <c r="N98" s="326"/>
      <c r="O98" s="314"/>
      <c r="P98" s="314"/>
      <c r="Q98" s="327"/>
      <c r="R98" s="327"/>
      <c r="S98" s="306"/>
      <c r="T98" s="307"/>
      <c r="U98" s="306"/>
      <c r="V98" s="307"/>
      <c r="W98" s="328"/>
      <c r="X98" s="329"/>
      <c r="Y98" s="328"/>
      <c r="Z98" s="329"/>
      <c r="AA98" s="306"/>
      <c r="AB98" s="307"/>
      <c r="AC98" s="306"/>
      <c r="AD98" s="307"/>
      <c r="AE98" s="328"/>
      <c r="AF98" s="329"/>
      <c r="AG98" s="328"/>
      <c r="AH98" s="329"/>
      <c r="AI98" s="306"/>
      <c r="AJ98" s="307"/>
      <c r="AK98" s="306"/>
      <c r="AL98" s="307"/>
      <c r="AM98" s="328"/>
      <c r="AN98" s="329"/>
      <c r="AO98" s="328"/>
      <c r="AP98" s="329"/>
      <c r="AQ98" s="306"/>
      <c r="AR98" s="307"/>
      <c r="AS98" s="306"/>
      <c r="AT98" s="307"/>
      <c r="AU98" s="328"/>
      <c r="AV98" s="329"/>
      <c r="AW98" s="328"/>
      <c r="AX98" s="329"/>
      <c r="AY98" s="306"/>
      <c r="AZ98" s="307"/>
      <c r="BA98" s="306"/>
      <c r="BB98" s="307"/>
      <c r="BC98" s="328"/>
      <c r="BD98" s="329"/>
      <c r="BE98" s="328"/>
      <c r="BF98" s="329"/>
      <c r="BG98" s="306"/>
      <c r="BH98" s="307"/>
      <c r="BI98" s="306"/>
      <c r="BJ98" s="307"/>
      <c r="BK98" s="328"/>
      <c r="BL98" s="329"/>
      <c r="BM98" s="328"/>
      <c r="BN98" s="329"/>
      <c r="BO98" s="316"/>
      <c r="BP98" s="316"/>
      <c r="BQ98" s="316"/>
      <c r="BR98" s="55"/>
      <c r="BS98" s="330"/>
      <c r="BT98" s="331"/>
      <c r="BU98" s="319"/>
      <c r="BV98" s="319"/>
      <c r="BW98" s="319"/>
      <c r="BX98" s="319"/>
      <c r="BY98" s="319"/>
      <c r="BZ98" s="319"/>
      <c r="CA98" s="319"/>
      <c r="CB98" s="320"/>
      <c r="CC98" s="321"/>
      <c r="CD98" s="321"/>
      <c r="CE98" s="321"/>
      <c r="CF98" s="321"/>
      <c r="CG98" s="321"/>
      <c r="CH98" s="322"/>
      <c r="CI98" s="52">
        <f t="shared" si="3"/>
        <v>0</v>
      </c>
    </row>
    <row r="99" spans="1:87" ht="35.1" customHeight="1" x14ac:dyDescent="0.25">
      <c r="A99" s="31">
        <f t="shared" si="4"/>
        <v>87</v>
      </c>
      <c r="B99" s="308"/>
      <c r="C99" s="308"/>
      <c r="D99" s="309"/>
      <c r="E99" s="309"/>
      <c r="F99" s="309"/>
      <c r="G99" s="310"/>
      <c r="H99" s="311"/>
      <c r="I99" s="40"/>
      <c r="J99" s="59"/>
      <c r="K99" s="312"/>
      <c r="L99" s="312"/>
      <c r="M99" s="313"/>
      <c r="N99" s="313"/>
      <c r="O99" s="314"/>
      <c r="P99" s="314"/>
      <c r="Q99" s="315"/>
      <c r="R99" s="315"/>
      <c r="S99" s="306"/>
      <c r="T99" s="307"/>
      <c r="U99" s="306"/>
      <c r="V99" s="307"/>
      <c r="W99" s="304"/>
      <c r="X99" s="305"/>
      <c r="Y99" s="304"/>
      <c r="Z99" s="305"/>
      <c r="AA99" s="306"/>
      <c r="AB99" s="307"/>
      <c r="AC99" s="306"/>
      <c r="AD99" s="307"/>
      <c r="AE99" s="304"/>
      <c r="AF99" s="305"/>
      <c r="AG99" s="304"/>
      <c r="AH99" s="305"/>
      <c r="AI99" s="306"/>
      <c r="AJ99" s="307"/>
      <c r="AK99" s="306"/>
      <c r="AL99" s="307"/>
      <c r="AM99" s="304"/>
      <c r="AN99" s="305"/>
      <c r="AO99" s="304"/>
      <c r="AP99" s="305"/>
      <c r="AQ99" s="306"/>
      <c r="AR99" s="307"/>
      <c r="AS99" s="306"/>
      <c r="AT99" s="307"/>
      <c r="AU99" s="304"/>
      <c r="AV99" s="305"/>
      <c r="AW99" s="304"/>
      <c r="AX99" s="305"/>
      <c r="AY99" s="306"/>
      <c r="AZ99" s="307"/>
      <c r="BA99" s="306"/>
      <c r="BB99" s="307"/>
      <c r="BC99" s="304"/>
      <c r="BD99" s="305"/>
      <c r="BE99" s="304"/>
      <c r="BF99" s="305"/>
      <c r="BG99" s="306"/>
      <c r="BH99" s="307"/>
      <c r="BI99" s="306"/>
      <c r="BJ99" s="307"/>
      <c r="BK99" s="304"/>
      <c r="BL99" s="305"/>
      <c r="BM99" s="304"/>
      <c r="BN99" s="305"/>
      <c r="BO99" s="316"/>
      <c r="BP99" s="316"/>
      <c r="BQ99" s="316"/>
      <c r="BR99" s="55"/>
      <c r="BS99" s="317"/>
      <c r="BT99" s="318"/>
      <c r="BU99" s="319"/>
      <c r="BV99" s="319"/>
      <c r="BW99" s="319"/>
      <c r="BX99" s="319"/>
      <c r="BY99" s="319"/>
      <c r="BZ99" s="319"/>
      <c r="CA99" s="319"/>
      <c r="CB99" s="320"/>
      <c r="CC99" s="321"/>
      <c r="CD99" s="321"/>
      <c r="CE99" s="321"/>
      <c r="CF99" s="321"/>
      <c r="CG99" s="321"/>
      <c r="CH99" s="322"/>
      <c r="CI99" s="52">
        <f t="shared" si="3"/>
        <v>0</v>
      </c>
    </row>
    <row r="100" spans="1:87" ht="35.1" customHeight="1" x14ac:dyDescent="0.25">
      <c r="A100" s="31">
        <f t="shared" si="4"/>
        <v>88</v>
      </c>
      <c r="B100" s="323"/>
      <c r="C100" s="323"/>
      <c r="D100" s="308"/>
      <c r="E100" s="308"/>
      <c r="F100" s="308"/>
      <c r="G100" s="324"/>
      <c r="H100" s="325"/>
      <c r="I100" s="40"/>
      <c r="J100" s="60"/>
      <c r="K100" s="312"/>
      <c r="L100" s="312"/>
      <c r="M100" s="326"/>
      <c r="N100" s="326"/>
      <c r="O100" s="314"/>
      <c r="P100" s="314"/>
      <c r="Q100" s="327"/>
      <c r="R100" s="327"/>
      <c r="S100" s="306"/>
      <c r="T100" s="307"/>
      <c r="U100" s="306"/>
      <c r="V100" s="307"/>
      <c r="W100" s="328"/>
      <c r="X100" s="329"/>
      <c r="Y100" s="328"/>
      <c r="Z100" s="329"/>
      <c r="AA100" s="306"/>
      <c r="AB100" s="307"/>
      <c r="AC100" s="306"/>
      <c r="AD100" s="307"/>
      <c r="AE100" s="328"/>
      <c r="AF100" s="329"/>
      <c r="AG100" s="328"/>
      <c r="AH100" s="329"/>
      <c r="AI100" s="306"/>
      <c r="AJ100" s="307"/>
      <c r="AK100" s="306"/>
      <c r="AL100" s="307"/>
      <c r="AM100" s="328"/>
      <c r="AN100" s="329"/>
      <c r="AO100" s="328"/>
      <c r="AP100" s="329"/>
      <c r="AQ100" s="306"/>
      <c r="AR100" s="307"/>
      <c r="AS100" s="306"/>
      <c r="AT100" s="307"/>
      <c r="AU100" s="328"/>
      <c r="AV100" s="329"/>
      <c r="AW100" s="328"/>
      <c r="AX100" s="329"/>
      <c r="AY100" s="306"/>
      <c r="AZ100" s="307"/>
      <c r="BA100" s="306"/>
      <c r="BB100" s="307"/>
      <c r="BC100" s="328"/>
      <c r="BD100" s="329"/>
      <c r="BE100" s="328"/>
      <c r="BF100" s="329"/>
      <c r="BG100" s="306"/>
      <c r="BH100" s="307"/>
      <c r="BI100" s="306"/>
      <c r="BJ100" s="307"/>
      <c r="BK100" s="328"/>
      <c r="BL100" s="329"/>
      <c r="BM100" s="328"/>
      <c r="BN100" s="329"/>
      <c r="BO100" s="316"/>
      <c r="BP100" s="316"/>
      <c r="BQ100" s="316"/>
      <c r="BR100" s="55"/>
      <c r="BS100" s="330"/>
      <c r="BT100" s="331"/>
      <c r="BU100" s="319"/>
      <c r="BV100" s="319"/>
      <c r="BW100" s="319"/>
      <c r="BX100" s="319"/>
      <c r="BY100" s="319"/>
      <c r="BZ100" s="319"/>
      <c r="CA100" s="319"/>
      <c r="CB100" s="320"/>
      <c r="CC100" s="321"/>
      <c r="CD100" s="321"/>
      <c r="CE100" s="321"/>
      <c r="CF100" s="321"/>
      <c r="CG100" s="321"/>
      <c r="CH100" s="322"/>
      <c r="CI100" s="52">
        <f t="shared" si="3"/>
        <v>0</v>
      </c>
    </row>
    <row r="101" spans="1:87" ht="35.1" customHeight="1" x14ac:dyDescent="0.25">
      <c r="A101" s="31">
        <f t="shared" si="4"/>
        <v>89</v>
      </c>
      <c r="B101" s="308"/>
      <c r="C101" s="308"/>
      <c r="D101" s="309"/>
      <c r="E101" s="309"/>
      <c r="F101" s="309"/>
      <c r="G101" s="310"/>
      <c r="H101" s="311"/>
      <c r="I101" s="40"/>
      <c r="J101" s="59"/>
      <c r="K101" s="312"/>
      <c r="L101" s="312"/>
      <c r="M101" s="313"/>
      <c r="N101" s="313"/>
      <c r="O101" s="314"/>
      <c r="P101" s="314"/>
      <c r="Q101" s="315"/>
      <c r="R101" s="315"/>
      <c r="S101" s="306"/>
      <c r="T101" s="307"/>
      <c r="U101" s="306"/>
      <c r="V101" s="307"/>
      <c r="W101" s="304"/>
      <c r="X101" s="305"/>
      <c r="Y101" s="304"/>
      <c r="Z101" s="305"/>
      <c r="AA101" s="306"/>
      <c r="AB101" s="307"/>
      <c r="AC101" s="306"/>
      <c r="AD101" s="307"/>
      <c r="AE101" s="304"/>
      <c r="AF101" s="305"/>
      <c r="AG101" s="304"/>
      <c r="AH101" s="305"/>
      <c r="AI101" s="306"/>
      <c r="AJ101" s="307"/>
      <c r="AK101" s="306"/>
      <c r="AL101" s="307"/>
      <c r="AM101" s="304"/>
      <c r="AN101" s="305"/>
      <c r="AO101" s="304"/>
      <c r="AP101" s="305"/>
      <c r="AQ101" s="306"/>
      <c r="AR101" s="307"/>
      <c r="AS101" s="306"/>
      <c r="AT101" s="307"/>
      <c r="AU101" s="304"/>
      <c r="AV101" s="305"/>
      <c r="AW101" s="304"/>
      <c r="AX101" s="305"/>
      <c r="AY101" s="306"/>
      <c r="AZ101" s="307"/>
      <c r="BA101" s="306"/>
      <c r="BB101" s="307"/>
      <c r="BC101" s="304"/>
      <c r="BD101" s="305"/>
      <c r="BE101" s="304"/>
      <c r="BF101" s="305"/>
      <c r="BG101" s="306"/>
      <c r="BH101" s="307"/>
      <c r="BI101" s="306"/>
      <c r="BJ101" s="307"/>
      <c r="BK101" s="304"/>
      <c r="BL101" s="305"/>
      <c r="BM101" s="304"/>
      <c r="BN101" s="305"/>
      <c r="BO101" s="316"/>
      <c r="BP101" s="316"/>
      <c r="BQ101" s="316"/>
      <c r="BR101" s="55"/>
      <c r="BS101" s="317"/>
      <c r="BT101" s="318"/>
      <c r="BU101" s="319"/>
      <c r="BV101" s="319"/>
      <c r="BW101" s="319"/>
      <c r="BX101" s="319"/>
      <c r="BY101" s="319"/>
      <c r="BZ101" s="319"/>
      <c r="CA101" s="319"/>
      <c r="CB101" s="320"/>
      <c r="CC101" s="321"/>
      <c r="CD101" s="321"/>
      <c r="CE101" s="321"/>
      <c r="CF101" s="321"/>
      <c r="CG101" s="321"/>
      <c r="CH101" s="322"/>
      <c r="CI101" s="52">
        <f t="shared" si="3"/>
        <v>0</v>
      </c>
    </row>
    <row r="102" spans="1:87" ht="35.1" customHeight="1" x14ac:dyDescent="0.25">
      <c r="A102" s="31">
        <f t="shared" si="4"/>
        <v>90</v>
      </c>
      <c r="B102" s="323"/>
      <c r="C102" s="323"/>
      <c r="D102" s="308"/>
      <c r="E102" s="308"/>
      <c r="F102" s="308"/>
      <c r="G102" s="324"/>
      <c r="H102" s="325"/>
      <c r="I102" s="40"/>
      <c r="J102" s="60"/>
      <c r="K102" s="312"/>
      <c r="L102" s="312"/>
      <c r="M102" s="326"/>
      <c r="N102" s="326"/>
      <c r="O102" s="314"/>
      <c r="P102" s="314"/>
      <c r="Q102" s="327"/>
      <c r="R102" s="327"/>
      <c r="S102" s="306"/>
      <c r="T102" s="307"/>
      <c r="U102" s="306"/>
      <c r="V102" s="307"/>
      <c r="W102" s="328"/>
      <c r="X102" s="329"/>
      <c r="Y102" s="328"/>
      <c r="Z102" s="329"/>
      <c r="AA102" s="306"/>
      <c r="AB102" s="307"/>
      <c r="AC102" s="306"/>
      <c r="AD102" s="307"/>
      <c r="AE102" s="328"/>
      <c r="AF102" s="329"/>
      <c r="AG102" s="328"/>
      <c r="AH102" s="329"/>
      <c r="AI102" s="306"/>
      <c r="AJ102" s="307"/>
      <c r="AK102" s="306"/>
      <c r="AL102" s="307"/>
      <c r="AM102" s="328"/>
      <c r="AN102" s="329"/>
      <c r="AO102" s="328"/>
      <c r="AP102" s="329"/>
      <c r="AQ102" s="306"/>
      <c r="AR102" s="307"/>
      <c r="AS102" s="306"/>
      <c r="AT102" s="307"/>
      <c r="AU102" s="328"/>
      <c r="AV102" s="329"/>
      <c r="AW102" s="328"/>
      <c r="AX102" s="329"/>
      <c r="AY102" s="306"/>
      <c r="AZ102" s="307"/>
      <c r="BA102" s="306"/>
      <c r="BB102" s="307"/>
      <c r="BC102" s="328"/>
      <c r="BD102" s="329"/>
      <c r="BE102" s="328"/>
      <c r="BF102" s="329"/>
      <c r="BG102" s="306"/>
      <c r="BH102" s="307"/>
      <c r="BI102" s="306"/>
      <c r="BJ102" s="307"/>
      <c r="BK102" s="328"/>
      <c r="BL102" s="329"/>
      <c r="BM102" s="328"/>
      <c r="BN102" s="329"/>
      <c r="BO102" s="316"/>
      <c r="BP102" s="316"/>
      <c r="BQ102" s="316"/>
      <c r="BR102" s="55"/>
      <c r="BS102" s="330"/>
      <c r="BT102" s="331"/>
      <c r="BU102" s="319"/>
      <c r="BV102" s="319"/>
      <c r="BW102" s="319"/>
      <c r="BX102" s="319"/>
      <c r="BY102" s="319"/>
      <c r="BZ102" s="319"/>
      <c r="CA102" s="319"/>
      <c r="CB102" s="320"/>
      <c r="CC102" s="321"/>
      <c r="CD102" s="321"/>
      <c r="CE102" s="321"/>
      <c r="CF102" s="321"/>
      <c r="CG102" s="321"/>
      <c r="CH102" s="322"/>
      <c r="CI102" s="52">
        <f t="shared" si="3"/>
        <v>0</v>
      </c>
    </row>
    <row r="103" spans="1:87" ht="35.1" customHeight="1" x14ac:dyDescent="0.25">
      <c r="A103" s="31">
        <f t="shared" si="4"/>
        <v>91</v>
      </c>
      <c r="B103" s="308"/>
      <c r="C103" s="308"/>
      <c r="D103" s="309"/>
      <c r="E103" s="309"/>
      <c r="F103" s="309"/>
      <c r="G103" s="310"/>
      <c r="H103" s="311"/>
      <c r="I103" s="40"/>
      <c r="J103" s="59"/>
      <c r="K103" s="312"/>
      <c r="L103" s="312"/>
      <c r="M103" s="313"/>
      <c r="N103" s="313"/>
      <c r="O103" s="314"/>
      <c r="P103" s="314"/>
      <c r="Q103" s="315"/>
      <c r="R103" s="315"/>
      <c r="S103" s="306"/>
      <c r="T103" s="307"/>
      <c r="U103" s="306"/>
      <c r="V103" s="307"/>
      <c r="W103" s="304"/>
      <c r="X103" s="305"/>
      <c r="Y103" s="304"/>
      <c r="Z103" s="305"/>
      <c r="AA103" s="306"/>
      <c r="AB103" s="307"/>
      <c r="AC103" s="306"/>
      <c r="AD103" s="307"/>
      <c r="AE103" s="304"/>
      <c r="AF103" s="305"/>
      <c r="AG103" s="304"/>
      <c r="AH103" s="305"/>
      <c r="AI103" s="306"/>
      <c r="AJ103" s="307"/>
      <c r="AK103" s="306"/>
      <c r="AL103" s="307"/>
      <c r="AM103" s="304"/>
      <c r="AN103" s="305"/>
      <c r="AO103" s="304"/>
      <c r="AP103" s="305"/>
      <c r="AQ103" s="306"/>
      <c r="AR103" s="307"/>
      <c r="AS103" s="306"/>
      <c r="AT103" s="307"/>
      <c r="AU103" s="304"/>
      <c r="AV103" s="305"/>
      <c r="AW103" s="304"/>
      <c r="AX103" s="305"/>
      <c r="AY103" s="306"/>
      <c r="AZ103" s="307"/>
      <c r="BA103" s="306"/>
      <c r="BB103" s="307"/>
      <c r="BC103" s="304"/>
      <c r="BD103" s="305"/>
      <c r="BE103" s="304"/>
      <c r="BF103" s="305"/>
      <c r="BG103" s="306"/>
      <c r="BH103" s="307"/>
      <c r="BI103" s="306"/>
      <c r="BJ103" s="307"/>
      <c r="BK103" s="304"/>
      <c r="BL103" s="305"/>
      <c r="BM103" s="304"/>
      <c r="BN103" s="305"/>
      <c r="BO103" s="316"/>
      <c r="BP103" s="316"/>
      <c r="BQ103" s="316"/>
      <c r="BR103" s="55"/>
      <c r="BS103" s="317"/>
      <c r="BT103" s="318"/>
      <c r="BU103" s="319"/>
      <c r="BV103" s="319"/>
      <c r="BW103" s="319"/>
      <c r="BX103" s="319"/>
      <c r="BY103" s="319"/>
      <c r="BZ103" s="319"/>
      <c r="CA103" s="319"/>
      <c r="CB103" s="320"/>
      <c r="CC103" s="321"/>
      <c r="CD103" s="321"/>
      <c r="CE103" s="321"/>
      <c r="CF103" s="321"/>
      <c r="CG103" s="321"/>
      <c r="CH103" s="322"/>
      <c r="CI103" s="52">
        <f t="shared" si="3"/>
        <v>0</v>
      </c>
    </row>
    <row r="104" spans="1:87" ht="35.1" customHeight="1" x14ac:dyDescent="0.25">
      <c r="A104" s="31">
        <f t="shared" si="4"/>
        <v>92</v>
      </c>
      <c r="B104" s="323"/>
      <c r="C104" s="323"/>
      <c r="D104" s="308"/>
      <c r="E104" s="308"/>
      <c r="F104" s="308"/>
      <c r="G104" s="324"/>
      <c r="H104" s="325"/>
      <c r="I104" s="40"/>
      <c r="J104" s="60"/>
      <c r="K104" s="312"/>
      <c r="L104" s="312"/>
      <c r="M104" s="326"/>
      <c r="N104" s="326"/>
      <c r="O104" s="314"/>
      <c r="P104" s="314"/>
      <c r="Q104" s="327"/>
      <c r="R104" s="327"/>
      <c r="S104" s="306"/>
      <c r="T104" s="307"/>
      <c r="U104" s="306"/>
      <c r="V104" s="307"/>
      <c r="W104" s="328"/>
      <c r="X104" s="329"/>
      <c r="Y104" s="328"/>
      <c r="Z104" s="329"/>
      <c r="AA104" s="306"/>
      <c r="AB104" s="307"/>
      <c r="AC104" s="306"/>
      <c r="AD104" s="307"/>
      <c r="AE104" s="328"/>
      <c r="AF104" s="329"/>
      <c r="AG104" s="328"/>
      <c r="AH104" s="329"/>
      <c r="AI104" s="306"/>
      <c r="AJ104" s="307"/>
      <c r="AK104" s="306"/>
      <c r="AL104" s="307"/>
      <c r="AM104" s="328"/>
      <c r="AN104" s="329"/>
      <c r="AO104" s="328"/>
      <c r="AP104" s="329"/>
      <c r="AQ104" s="306"/>
      <c r="AR104" s="307"/>
      <c r="AS104" s="306"/>
      <c r="AT104" s="307"/>
      <c r="AU104" s="328"/>
      <c r="AV104" s="329"/>
      <c r="AW104" s="328"/>
      <c r="AX104" s="329"/>
      <c r="AY104" s="306"/>
      <c r="AZ104" s="307"/>
      <c r="BA104" s="306"/>
      <c r="BB104" s="307"/>
      <c r="BC104" s="328"/>
      <c r="BD104" s="329"/>
      <c r="BE104" s="328"/>
      <c r="BF104" s="329"/>
      <c r="BG104" s="306"/>
      <c r="BH104" s="307"/>
      <c r="BI104" s="306"/>
      <c r="BJ104" s="307"/>
      <c r="BK104" s="328"/>
      <c r="BL104" s="329"/>
      <c r="BM104" s="328"/>
      <c r="BN104" s="329"/>
      <c r="BO104" s="316"/>
      <c r="BP104" s="316"/>
      <c r="BQ104" s="316"/>
      <c r="BR104" s="55"/>
      <c r="BS104" s="330"/>
      <c r="BT104" s="331"/>
      <c r="BU104" s="319"/>
      <c r="BV104" s="319"/>
      <c r="BW104" s="319"/>
      <c r="BX104" s="319"/>
      <c r="BY104" s="319"/>
      <c r="BZ104" s="319"/>
      <c r="CA104" s="319"/>
      <c r="CB104" s="320"/>
      <c r="CC104" s="321"/>
      <c r="CD104" s="321"/>
      <c r="CE104" s="321"/>
      <c r="CF104" s="321"/>
      <c r="CG104" s="321"/>
      <c r="CH104" s="322"/>
      <c r="CI104" s="52">
        <f t="shared" si="3"/>
        <v>0</v>
      </c>
    </row>
    <row r="105" spans="1:87" ht="35.1" customHeight="1" x14ac:dyDescent="0.25">
      <c r="A105" s="31">
        <f t="shared" si="4"/>
        <v>93</v>
      </c>
      <c r="B105" s="308"/>
      <c r="C105" s="308"/>
      <c r="D105" s="309"/>
      <c r="E105" s="309"/>
      <c r="F105" s="309"/>
      <c r="G105" s="310"/>
      <c r="H105" s="311"/>
      <c r="I105" s="40"/>
      <c r="J105" s="59"/>
      <c r="K105" s="312"/>
      <c r="L105" s="312"/>
      <c r="M105" s="313"/>
      <c r="N105" s="313"/>
      <c r="O105" s="314"/>
      <c r="P105" s="314"/>
      <c r="Q105" s="315"/>
      <c r="R105" s="315"/>
      <c r="S105" s="306"/>
      <c r="T105" s="307"/>
      <c r="U105" s="306"/>
      <c r="V105" s="307"/>
      <c r="W105" s="304"/>
      <c r="X105" s="305"/>
      <c r="Y105" s="304"/>
      <c r="Z105" s="305"/>
      <c r="AA105" s="306"/>
      <c r="AB105" s="307"/>
      <c r="AC105" s="306"/>
      <c r="AD105" s="307"/>
      <c r="AE105" s="304"/>
      <c r="AF105" s="305"/>
      <c r="AG105" s="304"/>
      <c r="AH105" s="305"/>
      <c r="AI105" s="306"/>
      <c r="AJ105" s="307"/>
      <c r="AK105" s="306"/>
      <c r="AL105" s="307"/>
      <c r="AM105" s="304"/>
      <c r="AN105" s="305"/>
      <c r="AO105" s="304"/>
      <c r="AP105" s="305"/>
      <c r="AQ105" s="306"/>
      <c r="AR105" s="307"/>
      <c r="AS105" s="306"/>
      <c r="AT105" s="307"/>
      <c r="AU105" s="304"/>
      <c r="AV105" s="305"/>
      <c r="AW105" s="304"/>
      <c r="AX105" s="305"/>
      <c r="AY105" s="306"/>
      <c r="AZ105" s="307"/>
      <c r="BA105" s="306"/>
      <c r="BB105" s="307"/>
      <c r="BC105" s="304"/>
      <c r="BD105" s="305"/>
      <c r="BE105" s="304"/>
      <c r="BF105" s="305"/>
      <c r="BG105" s="306"/>
      <c r="BH105" s="307"/>
      <c r="BI105" s="306"/>
      <c r="BJ105" s="307"/>
      <c r="BK105" s="304"/>
      <c r="BL105" s="305"/>
      <c r="BM105" s="304"/>
      <c r="BN105" s="305"/>
      <c r="BO105" s="316"/>
      <c r="BP105" s="316"/>
      <c r="BQ105" s="316"/>
      <c r="BR105" s="55"/>
      <c r="BS105" s="317"/>
      <c r="BT105" s="318"/>
      <c r="BU105" s="319"/>
      <c r="BV105" s="319"/>
      <c r="BW105" s="319"/>
      <c r="BX105" s="319"/>
      <c r="BY105" s="319"/>
      <c r="BZ105" s="319"/>
      <c r="CA105" s="319"/>
      <c r="CB105" s="320"/>
      <c r="CC105" s="321"/>
      <c r="CD105" s="321"/>
      <c r="CE105" s="321"/>
      <c r="CF105" s="321"/>
      <c r="CG105" s="321"/>
      <c r="CH105" s="322"/>
      <c r="CI105" s="52">
        <f t="shared" si="3"/>
        <v>0</v>
      </c>
    </row>
    <row r="106" spans="1:87" ht="35.1" customHeight="1" x14ac:dyDescent="0.25">
      <c r="A106" s="31">
        <f t="shared" si="4"/>
        <v>94</v>
      </c>
      <c r="B106" s="323"/>
      <c r="C106" s="323"/>
      <c r="D106" s="308"/>
      <c r="E106" s="308"/>
      <c r="F106" s="308"/>
      <c r="G106" s="324"/>
      <c r="H106" s="325"/>
      <c r="I106" s="40"/>
      <c r="J106" s="60"/>
      <c r="K106" s="312"/>
      <c r="L106" s="312"/>
      <c r="M106" s="326"/>
      <c r="N106" s="326"/>
      <c r="O106" s="314"/>
      <c r="P106" s="314"/>
      <c r="Q106" s="327"/>
      <c r="R106" s="327"/>
      <c r="S106" s="306"/>
      <c r="T106" s="307"/>
      <c r="U106" s="306"/>
      <c r="V106" s="307"/>
      <c r="W106" s="328"/>
      <c r="X106" s="329"/>
      <c r="Y106" s="328"/>
      <c r="Z106" s="329"/>
      <c r="AA106" s="306"/>
      <c r="AB106" s="307"/>
      <c r="AC106" s="306"/>
      <c r="AD106" s="307"/>
      <c r="AE106" s="328"/>
      <c r="AF106" s="329"/>
      <c r="AG106" s="328"/>
      <c r="AH106" s="329"/>
      <c r="AI106" s="306"/>
      <c r="AJ106" s="307"/>
      <c r="AK106" s="306"/>
      <c r="AL106" s="307"/>
      <c r="AM106" s="328"/>
      <c r="AN106" s="329"/>
      <c r="AO106" s="328"/>
      <c r="AP106" s="329"/>
      <c r="AQ106" s="306"/>
      <c r="AR106" s="307"/>
      <c r="AS106" s="306"/>
      <c r="AT106" s="307"/>
      <c r="AU106" s="328"/>
      <c r="AV106" s="329"/>
      <c r="AW106" s="328"/>
      <c r="AX106" s="329"/>
      <c r="AY106" s="306"/>
      <c r="AZ106" s="307"/>
      <c r="BA106" s="306"/>
      <c r="BB106" s="307"/>
      <c r="BC106" s="328"/>
      <c r="BD106" s="329"/>
      <c r="BE106" s="328"/>
      <c r="BF106" s="329"/>
      <c r="BG106" s="306"/>
      <c r="BH106" s="307"/>
      <c r="BI106" s="306"/>
      <c r="BJ106" s="307"/>
      <c r="BK106" s="328"/>
      <c r="BL106" s="329"/>
      <c r="BM106" s="328"/>
      <c r="BN106" s="329"/>
      <c r="BO106" s="316"/>
      <c r="BP106" s="316"/>
      <c r="BQ106" s="316"/>
      <c r="BR106" s="55"/>
      <c r="BS106" s="330"/>
      <c r="BT106" s="331"/>
      <c r="BU106" s="319"/>
      <c r="BV106" s="319"/>
      <c r="BW106" s="319"/>
      <c r="BX106" s="319"/>
      <c r="BY106" s="319"/>
      <c r="BZ106" s="319"/>
      <c r="CA106" s="319"/>
      <c r="CB106" s="320"/>
      <c r="CC106" s="321"/>
      <c r="CD106" s="321"/>
      <c r="CE106" s="321"/>
      <c r="CF106" s="321"/>
      <c r="CG106" s="321"/>
      <c r="CH106" s="322"/>
      <c r="CI106" s="52">
        <f t="shared" si="3"/>
        <v>0</v>
      </c>
    </row>
    <row r="107" spans="1:87" ht="35.1" customHeight="1" x14ac:dyDescent="0.25">
      <c r="A107" s="31">
        <f t="shared" si="4"/>
        <v>95</v>
      </c>
      <c r="B107" s="308"/>
      <c r="C107" s="308"/>
      <c r="D107" s="309"/>
      <c r="E107" s="309"/>
      <c r="F107" s="309"/>
      <c r="G107" s="310"/>
      <c r="H107" s="311"/>
      <c r="I107" s="40"/>
      <c r="J107" s="59"/>
      <c r="K107" s="312"/>
      <c r="L107" s="312"/>
      <c r="M107" s="313"/>
      <c r="N107" s="313"/>
      <c r="O107" s="314"/>
      <c r="P107" s="314"/>
      <c r="Q107" s="315"/>
      <c r="R107" s="315"/>
      <c r="S107" s="306"/>
      <c r="T107" s="307"/>
      <c r="U107" s="306"/>
      <c r="V107" s="307"/>
      <c r="W107" s="304"/>
      <c r="X107" s="305"/>
      <c r="Y107" s="304"/>
      <c r="Z107" s="305"/>
      <c r="AA107" s="306"/>
      <c r="AB107" s="307"/>
      <c r="AC107" s="306"/>
      <c r="AD107" s="307"/>
      <c r="AE107" s="304"/>
      <c r="AF107" s="305"/>
      <c r="AG107" s="304"/>
      <c r="AH107" s="305"/>
      <c r="AI107" s="306"/>
      <c r="AJ107" s="307"/>
      <c r="AK107" s="306"/>
      <c r="AL107" s="307"/>
      <c r="AM107" s="304"/>
      <c r="AN107" s="305"/>
      <c r="AO107" s="304"/>
      <c r="AP107" s="305"/>
      <c r="AQ107" s="306"/>
      <c r="AR107" s="307"/>
      <c r="AS107" s="306"/>
      <c r="AT107" s="307"/>
      <c r="AU107" s="304"/>
      <c r="AV107" s="305"/>
      <c r="AW107" s="304"/>
      <c r="AX107" s="305"/>
      <c r="AY107" s="306"/>
      <c r="AZ107" s="307"/>
      <c r="BA107" s="306"/>
      <c r="BB107" s="307"/>
      <c r="BC107" s="304"/>
      <c r="BD107" s="305"/>
      <c r="BE107" s="304"/>
      <c r="BF107" s="305"/>
      <c r="BG107" s="306"/>
      <c r="BH107" s="307"/>
      <c r="BI107" s="306"/>
      <c r="BJ107" s="307"/>
      <c r="BK107" s="304"/>
      <c r="BL107" s="305"/>
      <c r="BM107" s="304"/>
      <c r="BN107" s="305"/>
      <c r="BO107" s="316"/>
      <c r="BP107" s="316"/>
      <c r="BQ107" s="316"/>
      <c r="BR107" s="55"/>
      <c r="BS107" s="317"/>
      <c r="BT107" s="318"/>
      <c r="BU107" s="319"/>
      <c r="BV107" s="319"/>
      <c r="BW107" s="319"/>
      <c r="BX107" s="319"/>
      <c r="BY107" s="319"/>
      <c r="BZ107" s="319"/>
      <c r="CA107" s="319"/>
      <c r="CB107" s="320"/>
      <c r="CC107" s="321"/>
      <c r="CD107" s="321"/>
      <c r="CE107" s="321"/>
      <c r="CF107" s="321"/>
      <c r="CG107" s="321"/>
      <c r="CH107" s="322"/>
      <c r="CI107" s="52">
        <f t="shared" si="3"/>
        <v>0</v>
      </c>
    </row>
    <row r="108" spans="1:87" ht="35.1" customHeight="1" x14ac:dyDescent="0.25">
      <c r="A108" s="31">
        <f t="shared" si="4"/>
        <v>96</v>
      </c>
      <c r="B108" s="323"/>
      <c r="C108" s="323"/>
      <c r="D108" s="308"/>
      <c r="E108" s="308"/>
      <c r="F108" s="308"/>
      <c r="G108" s="324"/>
      <c r="H108" s="325"/>
      <c r="I108" s="40"/>
      <c r="J108" s="60"/>
      <c r="K108" s="312"/>
      <c r="L108" s="312"/>
      <c r="M108" s="326"/>
      <c r="N108" s="326"/>
      <c r="O108" s="314"/>
      <c r="P108" s="314"/>
      <c r="Q108" s="327"/>
      <c r="R108" s="327"/>
      <c r="S108" s="306"/>
      <c r="T108" s="307"/>
      <c r="U108" s="306"/>
      <c r="V108" s="307"/>
      <c r="W108" s="328"/>
      <c r="X108" s="329"/>
      <c r="Y108" s="328"/>
      <c r="Z108" s="329"/>
      <c r="AA108" s="306"/>
      <c r="AB108" s="307"/>
      <c r="AC108" s="306"/>
      <c r="AD108" s="307"/>
      <c r="AE108" s="328"/>
      <c r="AF108" s="329"/>
      <c r="AG108" s="328"/>
      <c r="AH108" s="329"/>
      <c r="AI108" s="306"/>
      <c r="AJ108" s="307"/>
      <c r="AK108" s="306"/>
      <c r="AL108" s="307"/>
      <c r="AM108" s="328"/>
      <c r="AN108" s="329"/>
      <c r="AO108" s="328"/>
      <c r="AP108" s="329"/>
      <c r="AQ108" s="306"/>
      <c r="AR108" s="307"/>
      <c r="AS108" s="306"/>
      <c r="AT108" s="307"/>
      <c r="AU108" s="328"/>
      <c r="AV108" s="329"/>
      <c r="AW108" s="328"/>
      <c r="AX108" s="329"/>
      <c r="AY108" s="306"/>
      <c r="AZ108" s="307"/>
      <c r="BA108" s="306"/>
      <c r="BB108" s="307"/>
      <c r="BC108" s="328"/>
      <c r="BD108" s="329"/>
      <c r="BE108" s="328"/>
      <c r="BF108" s="329"/>
      <c r="BG108" s="306"/>
      <c r="BH108" s="307"/>
      <c r="BI108" s="306"/>
      <c r="BJ108" s="307"/>
      <c r="BK108" s="328"/>
      <c r="BL108" s="329"/>
      <c r="BM108" s="328"/>
      <c r="BN108" s="329"/>
      <c r="BO108" s="316"/>
      <c r="BP108" s="316"/>
      <c r="BQ108" s="316"/>
      <c r="BR108" s="55"/>
      <c r="BS108" s="330"/>
      <c r="BT108" s="331"/>
      <c r="BU108" s="319"/>
      <c r="BV108" s="319"/>
      <c r="BW108" s="319"/>
      <c r="BX108" s="319"/>
      <c r="BY108" s="319"/>
      <c r="BZ108" s="319"/>
      <c r="CA108" s="319"/>
      <c r="CB108" s="320"/>
      <c r="CC108" s="321"/>
      <c r="CD108" s="321"/>
      <c r="CE108" s="321"/>
      <c r="CF108" s="321"/>
      <c r="CG108" s="321"/>
      <c r="CH108" s="322"/>
      <c r="CI108" s="52">
        <f t="shared" si="3"/>
        <v>0</v>
      </c>
    </row>
    <row r="109" spans="1:87" ht="35.1" customHeight="1" x14ac:dyDescent="0.25">
      <c r="A109" s="31">
        <f t="shared" si="4"/>
        <v>97</v>
      </c>
      <c r="B109" s="308"/>
      <c r="C109" s="308"/>
      <c r="D109" s="309"/>
      <c r="E109" s="309"/>
      <c r="F109" s="309"/>
      <c r="G109" s="310"/>
      <c r="H109" s="311"/>
      <c r="I109" s="40"/>
      <c r="J109" s="59"/>
      <c r="K109" s="312"/>
      <c r="L109" s="312"/>
      <c r="M109" s="313"/>
      <c r="N109" s="313"/>
      <c r="O109" s="314"/>
      <c r="P109" s="314"/>
      <c r="Q109" s="315"/>
      <c r="R109" s="315"/>
      <c r="S109" s="306"/>
      <c r="T109" s="307"/>
      <c r="U109" s="306"/>
      <c r="V109" s="307"/>
      <c r="W109" s="304"/>
      <c r="X109" s="305"/>
      <c r="Y109" s="304"/>
      <c r="Z109" s="305"/>
      <c r="AA109" s="306"/>
      <c r="AB109" s="307"/>
      <c r="AC109" s="306"/>
      <c r="AD109" s="307"/>
      <c r="AE109" s="304"/>
      <c r="AF109" s="305"/>
      <c r="AG109" s="304"/>
      <c r="AH109" s="305"/>
      <c r="AI109" s="306"/>
      <c r="AJ109" s="307"/>
      <c r="AK109" s="306"/>
      <c r="AL109" s="307"/>
      <c r="AM109" s="304"/>
      <c r="AN109" s="305"/>
      <c r="AO109" s="304"/>
      <c r="AP109" s="305"/>
      <c r="AQ109" s="306"/>
      <c r="AR109" s="307"/>
      <c r="AS109" s="306"/>
      <c r="AT109" s="307"/>
      <c r="AU109" s="304"/>
      <c r="AV109" s="305"/>
      <c r="AW109" s="304"/>
      <c r="AX109" s="305"/>
      <c r="AY109" s="306"/>
      <c r="AZ109" s="307"/>
      <c r="BA109" s="306"/>
      <c r="BB109" s="307"/>
      <c r="BC109" s="304"/>
      <c r="BD109" s="305"/>
      <c r="BE109" s="304"/>
      <c r="BF109" s="305"/>
      <c r="BG109" s="306"/>
      <c r="BH109" s="307"/>
      <c r="BI109" s="306"/>
      <c r="BJ109" s="307"/>
      <c r="BK109" s="304"/>
      <c r="BL109" s="305"/>
      <c r="BM109" s="304"/>
      <c r="BN109" s="305"/>
      <c r="BO109" s="316"/>
      <c r="BP109" s="316"/>
      <c r="BQ109" s="316"/>
      <c r="BR109" s="55"/>
      <c r="BS109" s="317"/>
      <c r="BT109" s="318"/>
      <c r="BU109" s="319"/>
      <c r="BV109" s="319"/>
      <c r="BW109" s="319"/>
      <c r="BX109" s="319"/>
      <c r="BY109" s="319"/>
      <c r="BZ109" s="319"/>
      <c r="CA109" s="319"/>
      <c r="CB109" s="320"/>
      <c r="CC109" s="321"/>
      <c r="CD109" s="321"/>
      <c r="CE109" s="321"/>
      <c r="CF109" s="321"/>
      <c r="CG109" s="321"/>
      <c r="CH109" s="322"/>
      <c r="CI109" s="52">
        <f t="shared" si="3"/>
        <v>0</v>
      </c>
    </row>
    <row r="110" spans="1:87" ht="35.1" customHeight="1" x14ac:dyDescent="0.25">
      <c r="A110" s="31">
        <f t="shared" si="4"/>
        <v>98</v>
      </c>
      <c r="B110" s="323"/>
      <c r="C110" s="323"/>
      <c r="D110" s="308"/>
      <c r="E110" s="308"/>
      <c r="F110" s="308"/>
      <c r="G110" s="324"/>
      <c r="H110" s="325"/>
      <c r="I110" s="40"/>
      <c r="J110" s="60"/>
      <c r="K110" s="312"/>
      <c r="L110" s="312"/>
      <c r="M110" s="326"/>
      <c r="N110" s="326"/>
      <c r="O110" s="314"/>
      <c r="P110" s="314"/>
      <c r="Q110" s="327"/>
      <c r="R110" s="327"/>
      <c r="S110" s="306"/>
      <c r="T110" s="307"/>
      <c r="U110" s="306"/>
      <c r="V110" s="307"/>
      <c r="W110" s="328"/>
      <c r="X110" s="329"/>
      <c r="Y110" s="328"/>
      <c r="Z110" s="329"/>
      <c r="AA110" s="306"/>
      <c r="AB110" s="307"/>
      <c r="AC110" s="306"/>
      <c r="AD110" s="307"/>
      <c r="AE110" s="328"/>
      <c r="AF110" s="329"/>
      <c r="AG110" s="328"/>
      <c r="AH110" s="329"/>
      <c r="AI110" s="306"/>
      <c r="AJ110" s="307"/>
      <c r="AK110" s="306"/>
      <c r="AL110" s="307"/>
      <c r="AM110" s="328"/>
      <c r="AN110" s="329"/>
      <c r="AO110" s="328"/>
      <c r="AP110" s="329"/>
      <c r="AQ110" s="306"/>
      <c r="AR110" s="307"/>
      <c r="AS110" s="306"/>
      <c r="AT110" s="307"/>
      <c r="AU110" s="328"/>
      <c r="AV110" s="329"/>
      <c r="AW110" s="328"/>
      <c r="AX110" s="329"/>
      <c r="AY110" s="306"/>
      <c r="AZ110" s="307"/>
      <c r="BA110" s="306"/>
      <c r="BB110" s="307"/>
      <c r="BC110" s="328"/>
      <c r="BD110" s="329"/>
      <c r="BE110" s="328"/>
      <c r="BF110" s="329"/>
      <c r="BG110" s="306"/>
      <c r="BH110" s="307"/>
      <c r="BI110" s="306"/>
      <c r="BJ110" s="307"/>
      <c r="BK110" s="328"/>
      <c r="BL110" s="329"/>
      <c r="BM110" s="328"/>
      <c r="BN110" s="329"/>
      <c r="BO110" s="316"/>
      <c r="BP110" s="316"/>
      <c r="BQ110" s="316"/>
      <c r="BR110" s="55"/>
      <c r="BS110" s="330"/>
      <c r="BT110" s="331"/>
      <c r="BU110" s="319"/>
      <c r="BV110" s="319"/>
      <c r="BW110" s="319"/>
      <c r="BX110" s="319"/>
      <c r="BY110" s="319"/>
      <c r="BZ110" s="319"/>
      <c r="CA110" s="319"/>
      <c r="CB110" s="320"/>
      <c r="CC110" s="321"/>
      <c r="CD110" s="321"/>
      <c r="CE110" s="321"/>
      <c r="CF110" s="321"/>
      <c r="CG110" s="321"/>
      <c r="CH110" s="322"/>
      <c r="CI110" s="52">
        <f t="shared" si="3"/>
        <v>0</v>
      </c>
    </row>
    <row r="111" spans="1:87" ht="35.1" customHeight="1" x14ac:dyDescent="0.25">
      <c r="A111" s="31">
        <f>ROW(A99)</f>
        <v>99</v>
      </c>
      <c r="B111" s="308"/>
      <c r="C111" s="308"/>
      <c r="D111" s="309"/>
      <c r="E111" s="309"/>
      <c r="F111" s="309"/>
      <c r="G111" s="310"/>
      <c r="H111" s="311"/>
      <c r="I111" s="40"/>
      <c r="J111" s="59"/>
      <c r="K111" s="312"/>
      <c r="L111" s="312"/>
      <c r="M111" s="313"/>
      <c r="N111" s="313"/>
      <c r="O111" s="314"/>
      <c r="P111" s="314"/>
      <c r="Q111" s="315"/>
      <c r="R111" s="315"/>
      <c r="S111" s="306"/>
      <c r="T111" s="307"/>
      <c r="U111" s="306"/>
      <c r="V111" s="307"/>
      <c r="W111" s="304"/>
      <c r="X111" s="305"/>
      <c r="Y111" s="304"/>
      <c r="Z111" s="305"/>
      <c r="AA111" s="306"/>
      <c r="AB111" s="307"/>
      <c r="AC111" s="306"/>
      <c r="AD111" s="307"/>
      <c r="AE111" s="304"/>
      <c r="AF111" s="305"/>
      <c r="AG111" s="304"/>
      <c r="AH111" s="305"/>
      <c r="AI111" s="306"/>
      <c r="AJ111" s="307"/>
      <c r="AK111" s="306"/>
      <c r="AL111" s="307"/>
      <c r="AM111" s="304"/>
      <c r="AN111" s="305"/>
      <c r="AO111" s="304"/>
      <c r="AP111" s="305"/>
      <c r="AQ111" s="306"/>
      <c r="AR111" s="307"/>
      <c r="AS111" s="306"/>
      <c r="AT111" s="307"/>
      <c r="AU111" s="304"/>
      <c r="AV111" s="305"/>
      <c r="AW111" s="304"/>
      <c r="AX111" s="305"/>
      <c r="AY111" s="306"/>
      <c r="AZ111" s="307"/>
      <c r="BA111" s="306"/>
      <c r="BB111" s="307"/>
      <c r="BC111" s="304"/>
      <c r="BD111" s="305"/>
      <c r="BE111" s="304"/>
      <c r="BF111" s="305"/>
      <c r="BG111" s="306"/>
      <c r="BH111" s="307"/>
      <c r="BI111" s="306"/>
      <c r="BJ111" s="307"/>
      <c r="BK111" s="304"/>
      <c r="BL111" s="305"/>
      <c r="BM111" s="304"/>
      <c r="BN111" s="305"/>
      <c r="BO111" s="332"/>
      <c r="BP111" s="333"/>
      <c r="BQ111" s="334"/>
      <c r="BR111" s="55"/>
      <c r="BS111" s="317"/>
      <c r="BT111" s="318"/>
      <c r="BU111" s="319"/>
      <c r="BV111" s="319"/>
      <c r="BW111" s="319"/>
      <c r="BX111" s="319"/>
      <c r="BY111" s="319"/>
      <c r="BZ111" s="319"/>
      <c r="CA111" s="319"/>
      <c r="CB111" s="320"/>
      <c r="CC111" s="321"/>
      <c r="CD111" s="321"/>
      <c r="CE111" s="321"/>
      <c r="CF111" s="321"/>
      <c r="CG111" s="321"/>
      <c r="CH111" s="322"/>
      <c r="CI111" s="52">
        <f t="shared" si="3"/>
        <v>0</v>
      </c>
    </row>
    <row r="112" spans="1:87" ht="35.1" customHeight="1" x14ac:dyDescent="0.25">
      <c r="A112" s="31">
        <f t="shared" si="4"/>
        <v>100</v>
      </c>
      <c r="B112" s="323"/>
      <c r="C112" s="323"/>
      <c r="D112" s="308"/>
      <c r="E112" s="308"/>
      <c r="F112" s="308"/>
      <c r="G112" s="324"/>
      <c r="H112" s="325"/>
      <c r="I112" s="40"/>
      <c r="J112" s="60"/>
      <c r="K112" s="312"/>
      <c r="L112" s="312"/>
      <c r="M112" s="326"/>
      <c r="N112" s="326"/>
      <c r="O112" s="314"/>
      <c r="P112" s="314"/>
      <c r="Q112" s="327"/>
      <c r="R112" s="327"/>
      <c r="S112" s="306"/>
      <c r="T112" s="307"/>
      <c r="U112" s="306"/>
      <c r="V112" s="307"/>
      <c r="W112" s="328"/>
      <c r="X112" s="329"/>
      <c r="Y112" s="328"/>
      <c r="Z112" s="329"/>
      <c r="AA112" s="306"/>
      <c r="AB112" s="307"/>
      <c r="AC112" s="306"/>
      <c r="AD112" s="307"/>
      <c r="AE112" s="328"/>
      <c r="AF112" s="329"/>
      <c r="AG112" s="328"/>
      <c r="AH112" s="329"/>
      <c r="AI112" s="306"/>
      <c r="AJ112" s="307"/>
      <c r="AK112" s="306"/>
      <c r="AL112" s="307"/>
      <c r="AM112" s="328"/>
      <c r="AN112" s="329"/>
      <c r="AO112" s="328"/>
      <c r="AP112" s="329"/>
      <c r="AQ112" s="306"/>
      <c r="AR112" s="307"/>
      <c r="AS112" s="306"/>
      <c r="AT112" s="307"/>
      <c r="AU112" s="328"/>
      <c r="AV112" s="329"/>
      <c r="AW112" s="328"/>
      <c r="AX112" s="329"/>
      <c r="AY112" s="306"/>
      <c r="AZ112" s="307"/>
      <c r="BA112" s="306"/>
      <c r="BB112" s="307"/>
      <c r="BC112" s="328"/>
      <c r="BD112" s="329"/>
      <c r="BE112" s="328"/>
      <c r="BF112" s="329"/>
      <c r="BG112" s="306"/>
      <c r="BH112" s="307"/>
      <c r="BI112" s="306"/>
      <c r="BJ112" s="307"/>
      <c r="BK112" s="328"/>
      <c r="BL112" s="329"/>
      <c r="BM112" s="328"/>
      <c r="BN112" s="329"/>
      <c r="BO112" s="316"/>
      <c r="BP112" s="316"/>
      <c r="BQ112" s="316"/>
      <c r="BR112" s="55"/>
      <c r="BS112" s="330"/>
      <c r="BT112" s="331"/>
      <c r="BU112" s="319"/>
      <c r="BV112" s="319"/>
      <c r="BW112" s="319"/>
      <c r="BX112" s="319"/>
      <c r="BY112" s="319"/>
      <c r="BZ112" s="319"/>
      <c r="CA112" s="319"/>
      <c r="CB112" s="320"/>
      <c r="CC112" s="321"/>
      <c r="CD112" s="321"/>
      <c r="CE112" s="321"/>
      <c r="CF112" s="321"/>
      <c r="CG112" s="321"/>
      <c r="CH112" s="322"/>
      <c r="CI112" s="52">
        <f t="shared" si="3"/>
        <v>0</v>
      </c>
    </row>
    <row r="113" spans="1:87" ht="35.1" customHeight="1" x14ac:dyDescent="0.25">
      <c r="A113" s="31">
        <f t="shared" si="4"/>
        <v>101</v>
      </c>
      <c r="B113" s="308"/>
      <c r="C113" s="308"/>
      <c r="D113" s="309"/>
      <c r="E113" s="309"/>
      <c r="F113" s="309"/>
      <c r="G113" s="310"/>
      <c r="H113" s="311"/>
      <c r="I113" s="40"/>
      <c r="J113" s="59"/>
      <c r="K113" s="312"/>
      <c r="L113" s="312"/>
      <c r="M113" s="313"/>
      <c r="N113" s="313"/>
      <c r="O113" s="314"/>
      <c r="P113" s="314"/>
      <c r="Q113" s="315"/>
      <c r="R113" s="315"/>
      <c r="S113" s="306"/>
      <c r="T113" s="307"/>
      <c r="U113" s="306"/>
      <c r="V113" s="307"/>
      <c r="W113" s="304"/>
      <c r="X113" s="305"/>
      <c r="Y113" s="304"/>
      <c r="Z113" s="305"/>
      <c r="AA113" s="306"/>
      <c r="AB113" s="307"/>
      <c r="AC113" s="306"/>
      <c r="AD113" s="307"/>
      <c r="AE113" s="304"/>
      <c r="AF113" s="305"/>
      <c r="AG113" s="304"/>
      <c r="AH113" s="305"/>
      <c r="AI113" s="306"/>
      <c r="AJ113" s="307"/>
      <c r="AK113" s="306"/>
      <c r="AL113" s="307"/>
      <c r="AM113" s="304"/>
      <c r="AN113" s="305"/>
      <c r="AO113" s="304"/>
      <c r="AP113" s="305"/>
      <c r="AQ113" s="306"/>
      <c r="AR113" s="307"/>
      <c r="AS113" s="306"/>
      <c r="AT113" s="307"/>
      <c r="AU113" s="304"/>
      <c r="AV113" s="305"/>
      <c r="AW113" s="304"/>
      <c r="AX113" s="305"/>
      <c r="AY113" s="306"/>
      <c r="AZ113" s="307"/>
      <c r="BA113" s="306"/>
      <c r="BB113" s="307"/>
      <c r="BC113" s="304"/>
      <c r="BD113" s="305"/>
      <c r="BE113" s="304"/>
      <c r="BF113" s="305"/>
      <c r="BG113" s="306"/>
      <c r="BH113" s="307"/>
      <c r="BI113" s="306"/>
      <c r="BJ113" s="307"/>
      <c r="BK113" s="304"/>
      <c r="BL113" s="305"/>
      <c r="BM113" s="304"/>
      <c r="BN113" s="305"/>
      <c r="BO113" s="316"/>
      <c r="BP113" s="316"/>
      <c r="BQ113" s="316"/>
      <c r="BR113" s="55"/>
      <c r="BS113" s="317"/>
      <c r="BT113" s="318"/>
      <c r="BU113" s="319"/>
      <c r="BV113" s="319"/>
      <c r="BW113" s="319"/>
      <c r="BX113" s="319"/>
      <c r="BY113" s="319"/>
      <c r="BZ113" s="319"/>
      <c r="CA113" s="319"/>
      <c r="CB113" s="320"/>
      <c r="CC113" s="321"/>
      <c r="CD113" s="321"/>
      <c r="CE113" s="321"/>
      <c r="CF113" s="321"/>
      <c r="CG113" s="321"/>
      <c r="CH113" s="322"/>
      <c r="CI113" s="52">
        <f t="shared" si="3"/>
        <v>0</v>
      </c>
    </row>
    <row r="114" spans="1:87" ht="35.1" customHeight="1" x14ac:dyDescent="0.25">
      <c r="A114" s="31">
        <f t="shared" si="4"/>
        <v>102</v>
      </c>
      <c r="B114" s="323"/>
      <c r="C114" s="323"/>
      <c r="D114" s="308"/>
      <c r="E114" s="308"/>
      <c r="F114" s="308"/>
      <c r="G114" s="324"/>
      <c r="H114" s="325"/>
      <c r="I114" s="40"/>
      <c r="J114" s="60"/>
      <c r="K114" s="312"/>
      <c r="L114" s="312"/>
      <c r="M114" s="326"/>
      <c r="N114" s="326"/>
      <c r="O114" s="314"/>
      <c r="P114" s="314"/>
      <c r="Q114" s="327"/>
      <c r="R114" s="327"/>
      <c r="S114" s="306"/>
      <c r="T114" s="307"/>
      <c r="U114" s="306"/>
      <c r="V114" s="307"/>
      <c r="W114" s="328"/>
      <c r="X114" s="329"/>
      <c r="Y114" s="328"/>
      <c r="Z114" s="329"/>
      <c r="AA114" s="306"/>
      <c r="AB114" s="307"/>
      <c r="AC114" s="306"/>
      <c r="AD114" s="307"/>
      <c r="AE114" s="328"/>
      <c r="AF114" s="329"/>
      <c r="AG114" s="328"/>
      <c r="AH114" s="329"/>
      <c r="AI114" s="306"/>
      <c r="AJ114" s="307"/>
      <c r="AK114" s="306"/>
      <c r="AL114" s="307"/>
      <c r="AM114" s="328"/>
      <c r="AN114" s="329"/>
      <c r="AO114" s="328"/>
      <c r="AP114" s="329"/>
      <c r="AQ114" s="306"/>
      <c r="AR114" s="307"/>
      <c r="AS114" s="306"/>
      <c r="AT114" s="307"/>
      <c r="AU114" s="328"/>
      <c r="AV114" s="329"/>
      <c r="AW114" s="328"/>
      <c r="AX114" s="329"/>
      <c r="AY114" s="306"/>
      <c r="AZ114" s="307"/>
      <c r="BA114" s="306"/>
      <c r="BB114" s="307"/>
      <c r="BC114" s="328"/>
      <c r="BD114" s="329"/>
      <c r="BE114" s="328"/>
      <c r="BF114" s="329"/>
      <c r="BG114" s="306"/>
      <c r="BH114" s="307"/>
      <c r="BI114" s="306"/>
      <c r="BJ114" s="307"/>
      <c r="BK114" s="328"/>
      <c r="BL114" s="329"/>
      <c r="BM114" s="328"/>
      <c r="BN114" s="329"/>
      <c r="BO114" s="316"/>
      <c r="BP114" s="316"/>
      <c r="BQ114" s="316"/>
      <c r="BR114" s="55"/>
      <c r="BS114" s="330"/>
      <c r="BT114" s="331"/>
      <c r="BU114" s="319"/>
      <c r="BV114" s="319"/>
      <c r="BW114" s="319"/>
      <c r="BX114" s="319"/>
      <c r="BY114" s="319"/>
      <c r="BZ114" s="319"/>
      <c r="CA114" s="319"/>
      <c r="CB114" s="320"/>
      <c r="CC114" s="321"/>
      <c r="CD114" s="321"/>
      <c r="CE114" s="321"/>
      <c r="CF114" s="321"/>
      <c r="CG114" s="321"/>
      <c r="CH114" s="322"/>
      <c r="CI114" s="52">
        <f t="shared" si="3"/>
        <v>0</v>
      </c>
    </row>
    <row r="115" spans="1:87" ht="35.1" customHeight="1" x14ac:dyDescent="0.25">
      <c r="A115" s="31">
        <f t="shared" si="4"/>
        <v>103</v>
      </c>
      <c r="B115" s="308"/>
      <c r="C115" s="308"/>
      <c r="D115" s="309"/>
      <c r="E115" s="309"/>
      <c r="F115" s="309"/>
      <c r="G115" s="310"/>
      <c r="H115" s="311"/>
      <c r="I115" s="40"/>
      <c r="J115" s="59"/>
      <c r="K115" s="312"/>
      <c r="L115" s="312"/>
      <c r="M115" s="313"/>
      <c r="N115" s="313"/>
      <c r="O115" s="314"/>
      <c r="P115" s="314"/>
      <c r="Q115" s="315"/>
      <c r="R115" s="315"/>
      <c r="S115" s="306"/>
      <c r="T115" s="307"/>
      <c r="U115" s="306"/>
      <c r="V115" s="307"/>
      <c r="W115" s="304"/>
      <c r="X115" s="305"/>
      <c r="Y115" s="304"/>
      <c r="Z115" s="305"/>
      <c r="AA115" s="306"/>
      <c r="AB115" s="307"/>
      <c r="AC115" s="306"/>
      <c r="AD115" s="307"/>
      <c r="AE115" s="304"/>
      <c r="AF115" s="305"/>
      <c r="AG115" s="304"/>
      <c r="AH115" s="305"/>
      <c r="AI115" s="306"/>
      <c r="AJ115" s="307"/>
      <c r="AK115" s="306"/>
      <c r="AL115" s="307"/>
      <c r="AM115" s="304"/>
      <c r="AN115" s="305"/>
      <c r="AO115" s="304"/>
      <c r="AP115" s="305"/>
      <c r="AQ115" s="306"/>
      <c r="AR115" s="307"/>
      <c r="AS115" s="306"/>
      <c r="AT115" s="307"/>
      <c r="AU115" s="304"/>
      <c r="AV115" s="305"/>
      <c r="AW115" s="304"/>
      <c r="AX115" s="305"/>
      <c r="AY115" s="306"/>
      <c r="AZ115" s="307"/>
      <c r="BA115" s="306"/>
      <c r="BB115" s="307"/>
      <c r="BC115" s="304"/>
      <c r="BD115" s="305"/>
      <c r="BE115" s="304"/>
      <c r="BF115" s="305"/>
      <c r="BG115" s="306"/>
      <c r="BH115" s="307"/>
      <c r="BI115" s="306"/>
      <c r="BJ115" s="307"/>
      <c r="BK115" s="304"/>
      <c r="BL115" s="305"/>
      <c r="BM115" s="304"/>
      <c r="BN115" s="305"/>
      <c r="BO115" s="316"/>
      <c r="BP115" s="316"/>
      <c r="BQ115" s="316"/>
      <c r="BR115" s="55"/>
      <c r="BS115" s="317"/>
      <c r="BT115" s="318"/>
      <c r="BU115" s="319"/>
      <c r="BV115" s="319"/>
      <c r="BW115" s="319"/>
      <c r="BX115" s="319"/>
      <c r="BY115" s="319"/>
      <c r="BZ115" s="319"/>
      <c r="CA115" s="319"/>
      <c r="CB115" s="320"/>
      <c r="CC115" s="321"/>
      <c r="CD115" s="321"/>
      <c r="CE115" s="321"/>
      <c r="CF115" s="321"/>
      <c r="CG115" s="321"/>
      <c r="CH115" s="322"/>
      <c r="CI115" s="52">
        <f t="shared" si="3"/>
        <v>0</v>
      </c>
    </row>
    <row r="116" spans="1:87" ht="35.1" customHeight="1" x14ac:dyDescent="0.25">
      <c r="A116" s="31">
        <f t="shared" si="4"/>
        <v>104</v>
      </c>
      <c r="B116" s="323"/>
      <c r="C116" s="323"/>
      <c r="D116" s="308"/>
      <c r="E116" s="308"/>
      <c r="F116" s="308"/>
      <c r="G116" s="324"/>
      <c r="H116" s="325"/>
      <c r="I116" s="40"/>
      <c r="J116" s="60"/>
      <c r="K116" s="312"/>
      <c r="L116" s="312"/>
      <c r="M116" s="326"/>
      <c r="N116" s="326"/>
      <c r="O116" s="314"/>
      <c r="P116" s="314"/>
      <c r="Q116" s="327"/>
      <c r="R116" s="327"/>
      <c r="S116" s="306"/>
      <c r="T116" s="307"/>
      <c r="U116" s="306"/>
      <c r="V116" s="307"/>
      <c r="W116" s="328"/>
      <c r="X116" s="329"/>
      <c r="Y116" s="328"/>
      <c r="Z116" s="329"/>
      <c r="AA116" s="306"/>
      <c r="AB116" s="307"/>
      <c r="AC116" s="306"/>
      <c r="AD116" s="307"/>
      <c r="AE116" s="328"/>
      <c r="AF116" s="329"/>
      <c r="AG116" s="328"/>
      <c r="AH116" s="329"/>
      <c r="AI116" s="306"/>
      <c r="AJ116" s="307"/>
      <c r="AK116" s="306"/>
      <c r="AL116" s="307"/>
      <c r="AM116" s="328"/>
      <c r="AN116" s="329"/>
      <c r="AO116" s="328"/>
      <c r="AP116" s="329"/>
      <c r="AQ116" s="306"/>
      <c r="AR116" s="307"/>
      <c r="AS116" s="306"/>
      <c r="AT116" s="307"/>
      <c r="AU116" s="328"/>
      <c r="AV116" s="329"/>
      <c r="AW116" s="328"/>
      <c r="AX116" s="329"/>
      <c r="AY116" s="306"/>
      <c r="AZ116" s="307"/>
      <c r="BA116" s="306"/>
      <c r="BB116" s="307"/>
      <c r="BC116" s="328"/>
      <c r="BD116" s="329"/>
      <c r="BE116" s="328"/>
      <c r="BF116" s="329"/>
      <c r="BG116" s="306"/>
      <c r="BH116" s="307"/>
      <c r="BI116" s="306"/>
      <c r="BJ116" s="307"/>
      <c r="BK116" s="328"/>
      <c r="BL116" s="329"/>
      <c r="BM116" s="328"/>
      <c r="BN116" s="329"/>
      <c r="BO116" s="316"/>
      <c r="BP116" s="316"/>
      <c r="BQ116" s="316"/>
      <c r="BR116" s="55"/>
      <c r="BS116" s="330"/>
      <c r="BT116" s="331"/>
      <c r="BU116" s="319"/>
      <c r="BV116" s="319"/>
      <c r="BW116" s="319"/>
      <c r="BX116" s="319"/>
      <c r="BY116" s="319"/>
      <c r="BZ116" s="319"/>
      <c r="CA116" s="319"/>
      <c r="CB116" s="320"/>
      <c r="CC116" s="321"/>
      <c r="CD116" s="321"/>
      <c r="CE116" s="321"/>
      <c r="CF116" s="321"/>
      <c r="CG116" s="321"/>
      <c r="CH116" s="322"/>
      <c r="CI116" s="52">
        <f t="shared" si="3"/>
        <v>0</v>
      </c>
    </row>
    <row r="117" spans="1:87" ht="35.1" customHeight="1" x14ac:dyDescent="0.25">
      <c r="A117" s="31">
        <f t="shared" si="4"/>
        <v>105</v>
      </c>
      <c r="B117" s="308"/>
      <c r="C117" s="308"/>
      <c r="D117" s="309"/>
      <c r="E117" s="309"/>
      <c r="F117" s="309"/>
      <c r="G117" s="310"/>
      <c r="H117" s="311"/>
      <c r="I117" s="40"/>
      <c r="J117" s="59"/>
      <c r="K117" s="312"/>
      <c r="L117" s="312"/>
      <c r="M117" s="313"/>
      <c r="N117" s="313"/>
      <c r="O117" s="314"/>
      <c r="P117" s="314"/>
      <c r="Q117" s="315"/>
      <c r="R117" s="315"/>
      <c r="S117" s="306"/>
      <c r="T117" s="307"/>
      <c r="U117" s="306"/>
      <c r="V117" s="307"/>
      <c r="W117" s="304"/>
      <c r="X117" s="305"/>
      <c r="Y117" s="304"/>
      <c r="Z117" s="305"/>
      <c r="AA117" s="306"/>
      <c r="AB117" s="307"/>
      <c r="AC117" s="306"/>
      <c r="AD117" s="307"/>
      <c r="AE117" s="304"/>
      <c r="AF117" s="305"/>
      <c r="AG117" s="304"/>
      <c r="AH117" s="305"/>
      <c r="AI117" s="306"/>
      <c r="AJ117" s="307"/>
      <c r="AK117" s="306"/>
      <c r="AL117" s="307"/>
      <c r="AM117" s="304"/>
      <c r="AN117" s="305"/>
      <c r="AO117" s="304"/>
      <c r="AP117" s="305"/>
      <c r="AQ117" s="306"/>
      <c r="AR117" s="307"/>
      <c r="AS117" s="306"/>
      <c r="AT117" s="307"/>
      <c r="AU117" s="304"/>
      <c r="AV117" s="305"/>
      <c r="AW117" s="304"/>
      <c r="AX117" s="305"/>
      <c r="AY117" s="306"/>
      <c r="AZ117" s="307"/>
      <c r="BA117" s="306"/>
      <c r="BB117" s="307"/>
      <c r="BC117" s="304"/>
      <c r="BD117" s="305"/>
      <c r="BE117" s="304"/>
      <c r="BF117" s="305"/>
      <c r="BG117" s="306"/>
      <c r="BH117" s="307"/>
      <c r="BI117" s="306"/>
      <c r="BJ117" s="307"/>
      <c r="BK117" s="304"/>
      <c r="BL117" s="305"/>
      <c r="BM117" s="304"/>
      <c r="BN117" s="305"/>
      <c r="BO117" s="316"/>
      <c r="BP117" s="316"/>
      <c r="BQ117" s="316"/>
      <c r="BR117" s="55"/>
      <c r="BS117" s="317"/>
      <c r="BT117" s="318"/>
      <c r="BU117" s="319"/>
      <c r="BV117" s="319"/>
      <c r="BW117" s="319"/>
      <c r="BX117" s="319"/>
      <c r="BY117" s="319"/>
      <c r="BZ117" s="319"/>
      <c r="CA117" s="319"/>
      <c r="CB117" s="320"/>
      <c r="CC117" s="321"/>
      <c r="CD117" s="321"/>
      <c r="CE117" s="321"/>
      <c r="CF117" s="321"/>
      <c r="CG117" s="321"/>
      <c r="CH117" s="322"/>
      <c r="CI117" s="52">
        <f t="shared" si="3"/>
        <v>0</v>
      </c>
    </row>
    <row r="118" spans="1:87" ht="35.1" customHeight="1" x14ac:dyDescent="0.25">
      <c r="A118" s="31">
        <f t="shared" si="4"/>
        <v>106</v>
      </c>
      <c r="B118" s="323"/>
      <c r="C118" s="323"/>
      <c r="D118" s="308"/>
      <c r="E118" s="308"/>
      <c r="F118" s="308"/>
      <c r="G118" s="324"/>
      <c r="H118" s="325"/>
      <c r="I118" s="40"/>
      <c r="J118" s="60"/>
      <c r="K118" s="312"/>
      <c r="L118" s="312"/>
      <c r="M118" s="326"/>
      <c r="N118" s="326"/>
      <c r="O118" s="314"/>
      <c r="P118" s="314"/>
      <c r="Q118" s="327"/>
      <c r="R118" s="327"/>
      <c r="S118" s="306"/>
      <c r="T118" s="307"/>
      <c r="U118" s="306"/>
      <c r="V118" s="307"/>
      <c r="W118" s="328"/>
      <c r="X118" s="329"/>
      <c r="Y118" s="328"/>
      <c r="Z118" s="329"/>
      <c r="AA118" s="306"/>
      <c r="AB118" s="307"/>
      <c r="AC118" s="306"/>
      <c r="AD118" s="307"/>
      <c r="AE118" s="328"/>
      <c r="AF118" s="329"/>
      <c r="AG118" s="328"/>
      <c r="AH118" s="329"/>
      <c r="AI118" s="306"/>
      <c r="AJ118" s="307"/>
      <c r="AK118" s="306"/>
      <c r="AL118" s="307"/>
      <c r="AM118" s="328"/>
      <c r="AN118" s="329"/>
      <c r="AO118" s="328"/>
      <c r="AP118" s="329"/>
      <c r="AQ118" s="306"/>
      <c r="AR118" s="307"/>
      <c r="AS118" s="306"/>
      <c r="AT118" s="307"/>
      <c r="AU118" s="328"/>
      <c r="AV118" s="329"/>
      <c r="AW118" s="328"/>
      <c r="AX118" s="329"/>
      <c r="AY118" s="306"/>
      <c r="AZ118" s="307"/>
      <c r="BA118" s="306"/>
      <c r="BB118" s="307"/>
      <c r="BC118" s="328"/>
      <c r="BD118" s="329"/>
      <c r="BE118" s="328"/>
      <c r="BF118" s="329"/>
      <c r="BG118" s="306"/>
      <c r="BH118" s="307"/>
      <c r="BI118" s="306"/>
      <c r="BJ118" s="307"/>
      <c r="BK118" s="328"/>
      <c r="BL118" s="329"/>
      <c r="BM118" s="328"/>
      <c r="BN118" s="329"/>
      <c r="BO118" s="316"/>
      <c r="BP118" s="316"/>
      <c r="BQ118" s="316"/>
      <c r="BR118" s="55"/>
      <c r="BS118" s="330"/>
      <c r="BT118" s="331"/>
      <c r="BU118" s="319"/>
      <c r="BV118" s="319"/>
      <c r="BW118" s="319"/>
      <c r="BX118" s="319"/>
      <c r="BY118" s="319"/>
      <c r="BZ118" s="319"/>
      <c r="CA118" s="319"/>
      <c r="CB118" s="320"/>
      <c r="CC118" s="321"/>
      <c r="CD118" s="321"/>
      <c r="CE118" s="321"/>
      <c r="CF118" s="321"/>
      <c r="CG118" s="321"/>
      <c r="CH118" s="322"/>
      <c r="CI118" s="52">
        <f t="shared" si="3"/>
        <v>0</v>
      </c>
    </row>
    <row r="119" spans="1:87" ht="35.1" customHeight="1" x14ac:dyDescent="0.25">
      <c r="A119" s="31">
        <f t="shared" si="4"/>
        <v>107</v>
      </c>
      <c r="B119" s="308"/>
      <c r="C119" s="308"/>
      <c r="D119" s="309"/>
      <c r="E119" s="309"/>
      <c r="F119" s="309"/>
      <c r="G119" s="310"/>
      <c r="H119" s="311"/>
      <c r="I119" s="40"/>
      <c r="J119" s="59"/>
      <c r="K119" s="312"/>
      <c r="L119" s="312"/>
      <c r="M119" s="313"/>
      <c r="N119" s="313"/>
      <c r="O119" s="314"/>
      <c r="P119" s="314"/>
      <c r="Q119" s="315"/>
      <c r="R119" s="315"/>
      <c r="S119" s="306"/>
      <c r="T119" s="307"/>
      <c r="U119" s="306"/>
      <c r="V119" s="307"/>
      <c r="W119" s="304"/>
      <c r="X119" s="305"/>
      <c r="Y119" s="304"/>
      <c r="Z119" s="305"/>
      <c r="AA119" s="306"/>
      <c r="AB119" s="307"/>
      <c r="AC119" s="306"/>
      <c r="AD119" s="307"/>
      <c r="AE119" s="304"/>
      <c r="AF119" s="305"/>
      <c r="AG119" s="304"/>
      <c r="AH119" s="305"/>
      <c r="AI119" s="306"/>
      <c r="AJ119" s="307"/>
      <c r="AK119" s="306"/>
      <c r="AL119" s="307"/>
      <c r="AM119" s="304"/>
      <c r="AN119" s="305"/>
      <c r="AO119" s="304"/>
      <c r="AP119" s="305"/>
      <c r="AQ119" s="306"/>
      <c r="AR119" s="307"/>
      <c r="AS119" s="306"/>
      <c r="AT119" s="307"/>
      <c r="AU119" s="304"/>
      <c r="AV119" s="305"/>
      <c r="AW119" s="304"/>
      <c r="AX119" s="305"/>
      <c r="AY119" s="306"/>
      <c r="AZ119" s="307"/>
      <c r="BA119" s="306"/>
      <c r="BB119" s="307"/>
      <c r="BC119" s="304"/>
      <c r="BD119" s="305"/>
      <c r="BE119" s="304"/>
      <c r="BF119" s="305"/>
      <c r="BG119" s="306"/>
      <c r="BH119" s="307"/>
      <c r="BI119" s="306"/>
      <c r="BJ119" s="307"/>
      <c r="BK119" s="304"/>
      <c r="BL119" s="305"/>
      <c r="BM119" s="304"/>
      <c r="BN119" s="305"/>
      <c r="BO119" s="316"/>
      <c r="BP119" s="316"/>
      <c r="BQ119" s="316"/>
      <c r="BR119" s="55"/>
      <c r="BS119" s="317"/>
      <c r="BT119" s="318"/>
      <c r="BU119" s="319"/>
      <c r="BV119" s="319"/>
      <c r="BW119" s="319"/>
      <c r="BX119" s="319"/>
      <c r="BY119" s="319"/>
      <c r="BZ119" s="319"/>
      <c r="CA119" s="319"/>
      <c r="CB119" s="320"/>
      <c r="CC119" s="321"/>
      <c r="CD119" s="321"/>
      <c r="CE119" s="321"/>
      <c r="CF119" s="321"/>
      <c r="CG119" s="321"/>
      <c r="CH119" s="322"/>
      <c r="CI119" s="52">
        <f t="shared" si="3"/>
        <v>0</v>
      </c>
    </row>
    <row r="120" spans="1:87" ht="35.1" customHeight="1" x14ac:dyDescent="0.25">
      <c r="A120" s="31">
        <f t="shared" si="4"/>
        <v>108</v>
      </c>
      <c r="B120" s="323"/>
      <c r="C120" s="323"/>
      <c r="D120" s="308"/>
      <c r="E120" s="308"/>
      <c r="F120" s="308"/>
      <c r="G120" s="324"/>
      <c r="H120" s="325"/>
      <c r="I120" s="40"/>
      <c r="J120" s="60"/>
      <c r="K120" s="312"/>
      <c r="L120" s="312"/>
      <c r="M120" s="326"/>
      <c r="N120" s="326"/>
      <c r="O120" s="314"/>
      <c r="P120" s="314"/>
      <c r="Q120" s="327"/>
      <c r="R120" s="327"/>
      <c r="S120" s="306"/>
      <c r="T120" s="307"/>
      <c r="U120" s="306"/>
      <c r="V120" s="307"/>
      <c r="W120" s="328"/>
      <c r="X120" s="329"/>
      <c r="Y120" s="328"/>
      <c r="Z120" s="329"/>
      <c r="AA120" s="306"/>
      <c r="AB120" s="307"/>
      <c r="AC120" s="306"/>
      <c r="AD120" s="307"/>
      <c r="AE120" s="328"/>
      <c r="AF120" s="329"/>
      <c r="AG120" s="328"/>
      <c r="AH120" s="329"/>
      <c r="AI120" s="306"/>
      <c r="AJ120" s="307"/>
      <c r="AK120" s="306"/>
      <c r="AL120" s="307"/>
      <c r="AM120" s="328"/>
      <c r="AN120" s="329"/>
      <c r="AO120" s="328"/>
      <c r="AP120" s="329"/>
      <c r="AQ120" s="306"/>
      <c r="AR120" s="307"/>
      <c r="AS120" s="306"/>
      <c r="AT120" s="307"/>
      <c r="AU120" s="328"/>
      <c r="AV120" s="329"/>
      <c r="AW120" s="328"/>
      <c r="AX120" s="329"/>
      <c r="AY120" s="306"/>
      <c r="AZ120" s="307"/>
      <c r="BA120" s="306"/>
      <c r="BB120" s="307"/>
      <c r="BC120" s="328"/>
      <c r="BD120" s="329"/>
      <c r="BE120" s="328"/>
      <c r="BF120" s="329"/>
      <c r="BG120" s="306"/>
      <c r="BH120" s="307"/>
      <c r="BI120" s="306"/>
      <c r="BJ120" s="307"/>
      <c r="BK120" s="328"/>
      <c r="BL120" s="329"/>
      <c r="BM120" s="328"/>
      <c r="BN120" s="329"/>
      <c r="BO120" s="316"/>
      <c r="BP120" s="316"/>
      <c r="BQ120" s="316"/>
      <c r="BR120" s="55"/>
      <c r="BS120" s="330"/>
      <c r="BT120" s="331"/>
      <c r="BU120" s="319"/>
      <c r="BV120" s="319"/>
      <c r="BW120" s="319"/>
      <c r="BX120" s="319"/>
      <c r="BY120" s="319"/>
      <c r="BZ120" s="319"/>
      <c r="CA120" s="319"/>
      <c r="CB120" s="320"/>
      <c r="CC120" s="321"/>
      <c r="CD120" s="321"/>
      <c r="CE120" s="321"/>
      <c r="CF120" s="321"/>
      <c r="CG120" s="321"/>
      <c r="CH120" s="322"/>
      <c r="CI120" s="52">
        <f t="shared" si="3"/>
        <v>0</v>
      </c>
    </row>
    <row r="121" spans="1:87" ht="35.1" customHeight="1" x14ac:dyDescent="0.25">
      <c r="A121" s="31">
        <f t="shared" si="4"/>
        <v>109</v>
      </c>
      <c r="B121" s="308"/>
      <c r="C121" s="308"/>
      <c r="D121" s="309"/>
      <c r="E121" s="309"/>
      <c r="F121" s="309"/>
      <c r="G121" s="310"/>
      <c r="H121" s="311"/>
      <c r="I121" s="40"/>
      <c r="J121" s="59"/>
      <c r="K121" s="312"/>
      <c r="L121" s="312"/>
      <c r="M121" s="313"/>
      <c r="N121" s="313"/>
      <c r="O121" s="314"/>
      <c r="P121" s="314"/>
      <c r="Q121" s="315"/>
      <c r="R121" s="315"/>
      <c r="S121" s="306"/>
      <c r="T121" s="307"/>
      <c r="U121" s="306"/>
      <c r="V121" s="307"/>
      <c r="W121" s="304"/>
      <c r="X121" s="305"/>
      <c r="Y121" s="304"/>
      <c r="Z121" s="305"/>
      <c r="AA121" s="306"/>
      <c r="AB121" s="307"/>
      <c r="AC121" s="306"/>
      <c r="AD121" s="307"/>
      <c r="AE121" s="304"/>
      <c r="AF121" s="305"/>
      <c r="AG121" s="304"/>
      <c r="AH121" s="305"/>
      <c r="AI121" s="306"/>
      <c r="AJ121" s="307"/>
      <c r="AK121" s="306"/>
      <c r="AL121" s="307"/>
      <c r="AM121" s="304"/>
      <c r="AN121" s="305"/>
      <c r="AO121" s="304"/>
      <c r="AP121" s="305"/>
      <c r="AQ121" s="306"/>
      <c r="AR121" s="307"/>
      <c r="AS121" s="306"/>
      <c r="AT121" s="307"/>
      <c r="AU121" s="304"/>
      <c r="AV121" s="305"/>
      <c r="AW121" s="304"/>
      <c r="AX121" s="305"/>
      <c r="AY121" s="306"/>
      <c r="AZ121" s="307"/>
      <c r="BA121" s="306"/>
      <c r="BB121" s="307"/>
      <c r="BC121" s="304"/>
      <c r="BD121" s="305"/>
      <c r="BE121" s="304"/>
      <c r="BF121" s="305"/>
      <c r="BG121" s="306"/>
      <c r="BH121" s="307"/>
      <c r="BI121" s="306"/>
      <c r="BJ121" s="307"/>
      <c r="BK121" s="304"/>
      <c r="BL121" s="305"/>
      <c r="BM121" s="304"/>
      <c r="BN121" s="305"/>
      <c r="BO121" s="316"/>
      <c r="BP121" s="316"/>
      <c r="BQ121" s="316"/>
      <c r="BR121" s="55"/>
      <c r="BS121" s="317"/>
      <c r="BT121" s="318"/>
      <c r="BU121" s="319"/>
      <c r="BV121" s="319"/>
      <c r="BW121" s="319"/>
      <c r="BX121" s="319"/>
      <c r="BY121" s="319"/>
      <c r="BZ121" s="319"/>
      <c r="CA121" s="319"/>
      <c r="CB121" s="320"/>
      <c r="CC121" s="321"/>
      <c r="CD121" s="321"/>
      <c r="CE121" s="321"/>
      <c r="CF121" s="321"/>
      <c r="CG121" s="321"/>
      <c r="CH121" s="322"/>
      <c r="CI121" s="52">
        <f t="shared" si="3"/>
        <v>0</v>
      </c>
    </row>
    <row r="122" spans="1:87" ht="35.1" customHeight="1" x14ac:dyDescent="0.25">
      <c r="A122" s="31">
        <f t="shared" si="4"/>
        <v>110</v>
      </c>
      <c r="B122" s="323"/>
      <c r="C122" s="323"/>
      <c r="D122" s="308"/>
      <c r="E122" s="308"/>
      <c r="F122" s="308"/>
      <c r="G122" s="324"/>
      <c r="H122" s="325"/>
      <c r="I122" s="40"/>
      <c r="J122" s="60"/>
      <c r="K122" s="312"/>
      <c r="L122" s="312"/>
      <c r="M122" s="326"/>
      <c r="N122" s="326"/>
      <c r="O122" s="314"/>
      <c r="P122" s="314"/>
      <c r="Q122" s="327"/>
      <c r="R122" s="327"/>
      <c r="S122" s="306"/>
      <c r="T122" s="307"/>
      <c r="U122" s="306"/>
      <c r="V122" s="307"/>
      <c r="W122" s="328"/>
      <c r="X122" s="329"/>
      <c r="Y122" s="328"/>
      <c r="Z122" s="329"/>
      <c r="AA122" s="306"/>
      <c r="AB122" s="307"/>
      <c r="AC122" s="306"/>
      <c r="AD122" s="307"/>
      <c r="AE122" s="328"/>
      <c r="AF122" s="329"/>
      <c r="AG122" s="328"/>
      <c r="AH122" s="329"/>
      <c r="AI122" s="306"/>
      <c r="AJ122" s="307"/>
      <c r="AK122" s="306"/>
      <c r="AL122" s="307"/>
      <c r="AM122" s="328"/>
      <c r="AN122" s="329"/>
      <c r="AO122" s="328"/>
      <c r="AP122" s="329"/>
      <c r="AQ122" s="306"/>
      <c r="AR122" s="307"/>
      <c r="AS122" s="306"/>
      <c r="AT122" s="307"/>
      <c r="AU122" s="328"/>
      <c r="AV122" s="329"/>
      <c r="AW122" s="328"/>
      <c r="AX122" s="329"/>
      <c r="AY122" s="306"/>
      <c r="AZ122" s="307"/>
      <c r="BA122" s="306"/>
      <c r="BB122" s="307"/>
      <c r="BC122" s="328"/>
      <c r="BD122" s="329"/>
      <c r="BE122" s="328"/>
      <c r="BF122" s="329"/>
      <c r="BG122" s="306"/>
      <c r="BH122" s="307"/>
      <c r="BI122" s="306"/>
      <c r="BJ122" s="307"/>
      <c r="BK122" s="328"/>
      <c r="BL122" s="329"/>
      <c r="BM122" s="328"/>
      <c r="BN122" s="329"/>
      <c r="BO122" s="316"/>
      <c r="BP122" s="316"/>
      <c r="BQ122" s="316"/>
      <c r="BR122" s="55"/>
      <c r="BS122" s="330"/>
      <c r="BT122" s="331"/>
      <c r="BU122" s="319"/>
      <c r="BV122" s="319"/>
      <c r="BW122" s="319"/>
      <c r="BX122" s="319"/>
      <c r="BY122" s="319"/>
      <c r="BZ122" s="319"/>
      <c r="CA122" s="319"/>
      <c r="CB122" s="320"/>
      <c r="CC122" s="321"/>
      <c r="CD122" s="321"/>
      <c r="CE122" s="321"/>
      <c r="CF122" s="321"/>
      <c r="CG122" s="321"/>
      <c r="CH122" s="322"/>
      <c r="CI122" s="52">
        <f t="shared" si="3"/>
        <v>0</v>
      </c>
    </row>
    <row r="123" spans="1:87" ht="35.1" customHeight="1" x14ac:dyDescent="0.25">
      <c r="A123" s="31">
        <f t="shared" si="4"/>
        <v>111</v>
      </c>
      <c r="B123" s="308"/>
      <c r="C123" s="308"/>
      <c r="D123" s="309"/>
      <c r="E123" s="309"/>
      <c r="F123" s="309"/>
      <c r="G123" s="310"/>
      <c r="H123" s="311"/>
      <c r="I123" s="40"/>
      <c r="J123" s="59"/>
      <c r="K123" s="312"/>
      <c r="L123" s="312"/>
      <c r="M123" s="313"/>
      <c r="N123" s="313"/>
      <c r="O123" s="314"/>
      <c r="P123" s="314"/>
      <c r="Q123" s="315"/>
      <c r="R123" s="315"/>
      <c r="S123" s="306"/>
      <c r="T123" s="307"/>
      <c r="U123" s="306"/>
      <c r="V123" s="307"/>
      <c r="W123" s="304"/>
      <c r="X123" s="305"/>
      <c r="Y123" s="304"/>
      <c r="Z123" s="305"/>
      <c r="AA123" s="306"/>
      <c r="AB123" s="307"/>
      <c r="AC123" s="306"/>
      <c r="AD123" s="307"/>
      <c r="AE123" s="304"/>
      <c r="AF123" s="305"/>
      <c r="AG123" s="304"/>
      <c r="AH123" s="305"/>
      <c r="AI123" s="306"/>
      <c r="AJ123" s="307"/>
      <c r="AK123" s="306"/>
      <c r="AL123" s="307"/>
      <c r="AM123" s="304"/>
      <c r="AN123" s="305"/>
      <c r="AO123" s="304"/>
      <c r="AP123" s="305"/>
      <c r="AQ123" s="306"/>
      <c r="AR123" s="307"/>
      <c r="AS123" s="306"/>
      <c r="AT123" s="307"/>
      <c r="AU123" s="304"/>
      <c r="AV123" s="305"/>
      <c r="AW123" s="304"/>
      <c r="AX123" s="305"/>
      <c r="AY123" s="306"/>
      <c r="AZ123" s="307"/>
      <c r="BA123" s="306"/>
      <c r="BB123" s="307"/>
      <c r="BC123" s="304"/>
      <c r="BD123" s="305"/>
      <c r="BE123" s="304"/>
      <c r="BF123" s="305"/>
      <c r="BG123" s="306"/>
      <c r="BH123" s="307"/>
      <c r="BI123" s="306"/>
      <c r="BJ123" s="307"/>
      <c r="BK123" s="304"/>
      <c r="BL123" s="305"/>
      <c r="BM123" s="304"/>
      <c r="BN123" s="305"/>
      <c r="BO123" s="316"/>
      <c r="BP123" s="316"/>
      <c r="BQ123" s="316"/>
      <c r="BR123" s="55"/>
      <c r="BS123" s="317"/>
      <c r="BT123" s="318"/>
      <c r="BU123" s="319"/>
      <c r="BV123" s="319"/>
      <c r="BW123" s="319"/>
      <c r="BX123" s="319"/>
      <c r="BY123" s="319"/>
      <c r="BZ123" s="319"/>
      <c r="CA123" s="319"/>
      <c r="CB123" s="320"/>
      <c r="CC123" s="321"/>
      <c r="CD123" s="321"/>
      <c r="CE123" s="321"/>
      <c r="CF123" s="321"/>
      <c r="CG123" s="321"/>
      <c r="CH123" s="322"/>
      <c r="CI123" s="52">
        <f t="shared" si="3"/>
        <v>0</v>
      </c>
    </row>
    <row r="124" spans="1:87" ht="35.1" customHeight="1" x14ac:dyDescent="0.25">
      <c r="A124" s="31">
        <f t="shared" si="4"/>
        <v>112</v>
      </c>
      <c r="B124" s="323"/>
      <c r="C124" s="323"/>
      <c r="D124" s="308"/>
      <c r="E124" s="308"/>
      <c r="F124" s="308"/>
      <c r="G124" s="324"/>
      <c r="H124" s="325"/>
      <c r="I124" s="40"/>
      <c r="J124" s="60"/>
      <c r="K124" s="312"/>
      <c r="L124" s="312"/>
      <c r="M124" s="326"/>
      <c r="N124" s="326"/>
      <c r="O124" s="314"/>
      <c r="P124" s="314"/>
      <c r="Q124" s="327"/>
      <c r="R124" s="327"/>
      <c r="S124" s="306"/>
      <c r="T124" s="307"/>
      <c r="U124" s="306"/>
      <c r="V124" s="307"/>
      <c r="W124" s="328"/>
      <c r="X124" s="329"/>
      <c r="Y124" s="328"/>
      <c r="Z124" s="329"/>
      <c r="AA124" s="306"/>
      <c r="AB124" s="307"/>
      <c r="AC124" s="306"/>
      <c r="AD124" s="307"/>
      <c r="AE124" s="328"/>
      <c r="AF124" s="329"/>
      <c r="AG124" s="328"/>
      <c r="AH124" s="329"/>
      <c r="AI124" s="306"/>
      <c r="AJ124" s="307"/>
      <c r="AK124" s="306"/>
      <c r="AL124" s="307"/>
      <c r="AM124" s="328"/>
      <c r="AN124" s="329"/>
      <c r="AO124" s="328"/>
      <c r="AP124" s="329"/>
      <c r="AQ124" s="306"/>
      <c r="AR124" s="307"/>
      <c r="AS124" s="306"/>
      <c r="AT124" s="307"/>
      <c r="AU124" s="328"/>
      <c r="AV124" s="329"/>
      <c r="AW124" s="328"/>
      <c r="AX124" s="329"/>
      <c r="AY124" s="306"/>
      <c r="AZ124" s="307"/>
      <c r="BA124" s="306"/>
      <c r="BB124" s="307"/>
      <c r="BC124" s="328"/>
      <c r="BD124" s="329"/>
      <c r="BE124" s="328"/>
      <c r="BF124" s="329"/>
      <c r="BG124" s="306"/>
      <c r="BH124" s="307"/>
      <c r="BI124" s="306"/>
      <c r="BJ124" s="307"/>
      <c r="BK124" s="328"/>
      <c r="BL124" s="329"/>
      <c r="BM124" s="328"/>
      <c r="BN124" s="329"/>
      <c r="BO124" s="316"/>
      <c r="BP124" s="316"/>
      <c r="BQ124" s="316"/>
      <c r="BR124" s="55"/>
      <c r="BS124" s="330"/>
      <c r="BT124" s="331"/>
      <c r="BU124" s="319"/>
      <c r="BV124" s="319"/>
      <c r="BW124" s="319"/>
      <c r="BX124" s="319"/>
      <c r="BY124" s="319"/>
      <c r="BZ124" s="319"/>
      <c r="CA124" s="319"/>
      <c r="CB124" s="320"/>
      <c r="CC124" s="321"/>
      <c r="CD124" s="321"/>
      <c r="CE124" s="321"/>
      <c r="CF124" s="321"/>
      <c r="CG124" s="321"/>
      <c r="CH124" s="322"/>
      <c r="CI124" s="52">
        <f t="shared" si="3"/>
        <v>0</v>
      </c>
    </row>
    <row r="125" spans="1:87" ht="35.1" customHeight="1" x14ac:dyDescent="0.25">
      <c r="A125" s="31">
        <f>ROW(A113)</f>
        <v>113</v>
      </c>
      <c r="B125" s="308"/>
      <c r="C125" s="308"/>
      <c r="D125" s="309"/>
      <c r="E125" s="309"/>
      <c r="F125" s="309"/>
      <c r="G125" s="310"/>
      <c r="H125" s="311"/>
      <c r="I125" s="40"/>
      <c r="J125" s="59"/>
      <c r="K125" s="312"/>
      <c r="L125" s="312"/>
      <c r="M125" s="313"/>
      <c r="N125" s="313"/>
      <c r="O125" s="314"/>
      <c r="P125" s="314"/>
      <c r="Q125" s="315"/>
      <c r="R125" s="315"/>
      <c r="S125" s="306"/>
      <c r="T125" s="307"/>
      <c r="U125" s="306"/>
      <c r="V125" s="307"/>
      <c r="W125" s="304"/>
      <c r="X125" s="305"/>
      <c r="Y125" s="304"/>
      <c r="Z125" s="305"/>
      <c r="AA125" s="306"/>
      <c r="AB125" s="307"/>
      <c r="AC125" s="306"/>
      <c r="AD125" s="307"/>
      <c r="AE125" s="304"/>
      <c r="AF125" s="305"/>
      <c r="AG125" s="304"/>
      <c r="AH125" s="305"/>
      <c r="AI125" s="306"/>
      <c r="AJ125" s="307"/>
      <c r="AK125" s="306"/>
      <c r="AL125" s="307"/>
      <c r="AM125" s="304"/>
      <c r="AN125" s="305"/>
      <c r="AO125" s="304"/>
      <c r="AP125" s="305"/>
      <c r="AQ125" s="306"/>
      <c r="AR125" s="307"/>
      <c r="AS125" s="306"/>
      <c r="AT125" s="307"/>
      <c r="AU125" s="304"/>
      <c r="AV125" s="305"/>
      <c r="AW125" s="304"/>
      <c r="AX125" s="305"/>
      <c r="AY125" s="306"/>
      <c r="AZ125" s="307"/>
      <c r="BA125" s="306"/>
      <c r="BB125" s="307"/>
      <c r="BC125" s="304"/>
      <c r="BD125" s="305"/>
      <c r="BE125" s="304"/>
      <c r="BF125" s="305"/>
      <c r="BG125" s="306"/>
      <c r="BH125" s="307"/>
      <c r="BI125" s="306"/>
      <c r="BJ125" s="307"/>
      <c r="BK125" s="304"/>
      <c r="BL125" s="305"/>
      <c r="BM125" s="304"/>
      <c r="BN125" s="305"/>
      <c r="BO125" s="332"/>
      <c r="BP125" s="333"/>
      <c r="BQ125" s="334"/>
      <c r="BR125" s="55"/>
      <c r="BS125" s="317"/>
      <c r="BT125" s="318"/>
      <c r="BU125" s="319"/>
      <c r="BV125" s="319"/>
      <c r="BW125" s="319"/>
      <c r="BX125" s="319"/>
      <c r="BY125" s="319"/>
      <c r="BZ125" s="319"/>
      <c r="CA125" s="319"/>
      <c r="CB125" s="320"/>
      <c r="CC125" s="321"/>
      <c r="CD125" s="321"/>
      <c r="CE125" s="321"/>
      <c r="CF125" s="321"/>
      <c r="CG125" s="321"/>
      <c r="CH125" s="322"/>
      <c r="CI125" s="52">
        <f t="shared" si="3"/>
        <v>0</v>
      </c>
    </row>
    <row r="126" spans="1:87" ht="35.1" customHeight="1" x14ac:dyDescent="0.25">
      <c r="A126" s="31">
        <f t="shared" ref="A126:A152" si="5">ROW(A114)</f>
        <v>114</v>
      </c>
      <c r="B126" s="323"/>
      <c r="C126" s="323"/>
      <c r="D126" s="308"/>
      <c r="E126" s="308"/>
      <c r="F126" s="308"/>
      <c r="G126" s="324"/>
      <c r="H126" s="325"/>
      <c r="I126" s="40"/>
      <c r="J126" s="60"/>
      <c r="K126" s="312"/>
      <c r="L126" s="312"/>
      <c r="M126" s="326"/>
      <c r="N126" s="326"/>
      <c r="O126" s="314"/>
      <c r="P126" s="314"/>
      <c r="Q126" s="327"/>
      <c r="R126" s="327"/>
      <c r="S126" s="306"/>
      <c r="T126" s="307"/>
      <c r="U126" s="306"/>
      <c r="V126" s="307"/>
      <c r="W126" s="328"/>
      <c r="X126" s="329"/>
      <c r="Y126" s="328"/>
      <c r="Z126" s="329"/>
      <c r="AA126" s="306"/>
      <c r="AB126" s="307"/>
      <c r="AC126" s="306"/>
      <c r="AD126" s="307"/>
      <c r="AE126" s="328"/>
      <c r="AF126" s="329"/>
      <c r="AG126" s="328"/>
      <c r="AH126" s="329"/>
      <c r="AI126" s="306"/>
      <c r="AJ126" s="307"/>
      <c r="AK126" s="306"/>
      <c r="AL126" s="307"/>
      <c r="AM126" s="328"/>
      <c r="AN126" s="329"/>
      <c r="AO126" s="328"/>
      <c r="AP126" s="329"/>
      <c r="AQ126" s="306"/>
      <c r="AR126" s="307"/>
      <c r="AS126" s="306"/>
      <c r="AT126" s="307"/>
      <c r="AU126" s="328"/>
      <c r="AV126" s="329"/>
      <c r="AW126" s="328"/>
      <c r="AX126" s="329"/>
      <c r="AY126" s="306"/>
      <c r="AZ126" s="307"/>
      <c r="BA126" s="306"/>
      <c r="BB126" s="307"/>
      <c r="BC126" s="328"/>
      <c r="BD126" s="329"/>
      <c r="BE126" s="328"/>
      <c r="BF126" s="329"/>
      <c r="BG126" s="306"/>
      <c r="BH126" s="307"/>
      <c r="BI126" s="306"/>
      <c r="BJ126" s="307"/>
      <c r="BK126" s="328"/>
      <c r="BL126" s="329"/>
      <c r="BM126" s="328"/>
      <c r="BN126" s="329"/>
      <c r="BO126" s="316"/>
      <c r="BP126" s="316"/>
      <c r="BQ126" s="316"/>
      <c r="BR126" s="55"/>
      <c r="BS126" s="330"/>
      <c r="BT126" s="331"/>
      <c r="BU126" s="319"/>
      <c r="BV126" s="319"/>
      <c r="BW126" s="319"/>
      <c r="BX126" s="319"/>
      <c r="BY126" s="319"/>
      <c r="BZ126" s="319"/>
      <c r="CA126" s="319"/>
      <c r="CB126" s="320"/>
      <c r="CC126" s="321"/>
      <c r="CD126" s="321"/>
      <c r="CE126" s="321"/>
      <c r="CF126" s="321"/>
      <c r="CG126" s="321"/>
      <c r="CH126" s="322"/>
      <c r="CI126" s="52">
        <f t="shared" si="3"/>
        <v>0</v>
      </c>
    </row>
    <row r="127" spans="1:87" ht="35.1" customHeight="1" x14ac:dyDescent="0.25">
      <c r="A127" s="31">
        <f t="shared" si="5"/>
        <v>115</v>
      </c>
      <c r="B127" s="308"/>
      <c r="C127" s="308"/>
      <c r="D127" s="309"/>
      <c r="E127" s="309"/>
      <c r="F127" s="309"/>
      <c r="G127" s="310"/>
      <c r="H127" s="311"/>
      <c r="I127" s="40"/>
      <c r="J127" s="59"/>
      <c r="K127" s="312"/>
      <c r="L127" s="312"/>
      <c r="M127" s="313"/>
      <c r="N127" s="313"/>
      <c r="O127" s="314"/>
      <c r="P127" s="314"/>
      <c r="Q127" s="315"/>
      <c r="R127" s="315"/>
      <c r="S127" s="306"/>
      <c r="T127" s="307"/>
      <c r="U127" s="306"/>
      <c r="V127" s="307"/>
      <c r="W127" s="304"/>
      <c r="X127" s="305"/>
      <c r="Y127" s="304"/>
      <c r="Z127" s="305"/>
      <c r="AA127" s="306"/>
      <c r="AB127" s="307"/>
      <c r="AC127" s="306"/>
      <c r="AD127" s="307"/>
      <c r="AE127" s="304"/>
      <c r="AF127" s="305"/>
      <c r="AG127" s="304"/>
      <c r="AH127" s="305"/>
      <c r="AI127" s="306"/>
      <c r="AJ127" s="307"/>
      <c r="AK127" s="306"/>
      <c r="AL127" s="307"/>
      <c r="AM127" s="304"/>
      <c r="AN127" s="305"/>
      <c r="AO127" s="304"/>
      <c r="AP127" s="305"/>
      <c r="AQ127" s="306"/>
      <c r="AR127" s="307"/>
      <c r="AS127" s="306"/>
      <c r="AT127" s="307"/>
      <c r="AU127" s="304"/>
      <c r="AV127" s="305"/>
      <c r="AW127" s="304"/>
      <c r="AX127" s="305"/>
      <c r="AY127" s="306"/>
      <c r="AZ127" s="307"/>
      <c r="BA127" s="306"/>
      <c r="BB127" s="307"/>
      <c r="BC127" s="304"/>
      <c r="BD127" s="305"/>
      <c r="BE127" s="304"/>
      <c r="BF127" s="305"/>
      <c r="BG127" s="306"/>
      <c r="BH127" s="307"/>
      <c r="BI127" s="306"/>
      <c r="BJ127" s="307"/>
      <c r="BK127" s="304"/>
      <c r="BL127" s="305"/>
      <c r="BM127" s="304"/>
      <c r="BN127" s="305"/>
      <c r="BO127" s="316"/>
      <c r="BP127" s="316"/>
      <c r="BQ127" s="316"/>
      <c r="BR127" s="55"/>
      <c r="BS127" s="317"/>
      <c r="BT127" s="318"/>
      <c r="BU127" s="319"/>
      <c r="BV127" s="319"/>
      <c r="BW127" s="319"/>
      <c r="BX127" s="319"/>
      <c r="BY127" s="319"/>
      <c r="BZ127" s="319"/>
      <c r="CA127" s="319"/>
      <c r="CB127" s="320"/>
      <c r="CC127" s="321"/>
      <c r="CD127" s="321"/>
      <c r="CE127" s="321"/>
      <c r="CF127" s="321"/>
      <c r="CG127" s="321"/>
      <c r="CH127" s="322"/>
      <c r="CI127" s="52">
        <f t="shared" si="3"/>
        <v>0</v>
      </c>
    </row>
    <row r="128" spans="1:87" ht="35.1" customHeight="1" x14ac:dyDescent="0.25">
      <c r="A128" s="31">
        <f t="shared" si="5"/>
        <v>116</v>
      </c>
      <c r="B128" s="323"/>
      <c r="C128" s="323"/>
      <c r="D128" s="308"/>
      <c r="E128" s="308"/>
      <c r="F128" s="308"/>
      <c r="G128" s="324"/>
      <c r="H128" s="325"/>
      <c r="I128" s="40"/>
      <c r="J128" s="60"/>
      <c r="K128" s="312"/>
      <c r="L128" s="312"/>
      <c r="M128" s="326"/>
      <c r="N128" s="326"/>
      <c r="O128" s="314"/>
      <c r="P128" s="314"/>
      <c r="Q128" s="327"/>
      <c r="R128" s="327"/>
      <c r="S128" s="306"/>
      <c r="T128" s="307"/>
      <c r="U128" s="306"/>
      <c r="V128" s="307"/>
      <c r="W128" s="328"/>
      <c r="X128" s="329"/>
      <c r="Y128" s="328"/>
      <c r="Z128" s="329"/>
      <c r="AA128" s="306"/>
      <c r="AB128" s="307"/>
      <c r="AC128" s="306"/>
      <c r="AD128" s="307"/>
      <c r="AE128" s="328"/>
      <c r="AF128" s="329"/>
      <c r="AG128" s="328"/>
      <c r="AH128" s="329"/>
      <c r="AI128" s="306"/>
      <c r="AJ128" s="307"/>
      <c r="AK128" s="306"/>
      <c r="AL128" s="307"/>
      <c r="AM128" s="328"/>
      <c r="AN128" s="329"/>
      <c r="AO128" s="328"/>
      <c r="AP128" s="329"/>
      <c r="AQ128" s="306"/>
      <c r="AR128" s="307"/>
      <c r="AS128" s="306"/>
      <c r="AT128" s="307"/>
      <c r="AU128" s="328"/>
      <c r="AV128" s="329"/>
      <c r="AW128" s="328"/>
      <c r="AX128" s="329"/>
      <c r="AY128" s="306"/>
      <c r="AZ128" s="307"/>
      <c r="BA128" s="306"/>
      <c r="BB128" s="307"/>
      <c r="BC128" s="328"/>
      <c r="BD128" s="329"/>
      <c r="BE128" s="328"/>
      <c r="BF128" s="329"/>
      <c r="BG128" s="306"/>
      <c r="BH128" s="307"/>
      <c r="BI128" s="306"/>
      <c r="BJ128" s="307"/>
      <c r="BK128" s="328"/>
      <c r="BL128" s="329"/>
      <c r="BM128" s="328"/>
      <c r="BN128" s="329"/>
      <c r="BO128" s="316"/>
      <c r="BP128" s="316"/>
      <c r="BQ128" s="316"/>
      <c r="BR128" s="55"/>
      <c r="BS128" s="330"/>
      <c r="BT128" s="331"/>
      <c r="BU128" s="319"/>
      <c r="BV128" s="319"/>
      <c r="BW128" s="319"/>
      <c r="BX128" s="319"/>
      <c r="BY128" s="319"/>
      <c r="BZ128" s="319"/>
      <c r="CA128" s="319"/>
      <c r="CB128" s="320"/>
      <c r="CC128" s="321"/>
      <c r="CD128" s="321"/>
      <c r="CE128" s="321"/>
      <c r="CF128" s="321"/>
      <c r="CG128" s="321"/>
      <c r="CH128" s="322"/>
      <c r="CI128" s="52">
        <f t="shared" si="3"/>
        <v>0</v>
      </c>
    </row>
    <row r="129" spans="1:87" ht="35.1" customHeight="1" x14ac:dyDescent="0.25">
      <c r="A129" s="31">
        <f t="shared" si="5"/>
        <v>117</v>
      </c>
      <c r="B129" s="308"/>
      <c r="C129" s="308"/>
      <c r="D129" s="309"/>
      <c r="E129" s="309"/>
      <c r="F129" s="309"/>
      <c r="G129" s="310"/>
      <c r="H129" s="311"/>
      <c r="I129" s="40"/>
      <c r="J129" s="59"/>
      <c r="K129" s="312"/>
      <c r="L129" s="312"/>
      <c r="M129" s="313"/>
      <c r="N129" s="313"/>
      <c r="O129" s="314"/>
      <c r="P129" s="314"/>
      <c r="Q129" s="315"/>
      <c r="R129" s="315"/>
      <c r="S129" s="306"/>
      <c r="T129" s="307"/>
      <c r="U129" s="306"/>
      <c r="V129" s="307"/>
      <c r="W129" s="304"/>
      <c r="X129" s="305"/>
      <c r="Y129" s="304"/>
      <c r="Z129" s="305"/>
      <c r="AA129" s="306"/>
      <c r="AB129" s="307"/>
      <c r="AC129" s="306"/>
      <c r="AD129" s="307"/>
      <c r="AE129" s="304"/>
      <c r="AF129" s="305"/>
      <c r="AG129" s="304"/>
      <c r="AH129" s="305"/>
      <c r="AI129" s="306"/>
      <c r="AJ129" s="307"/>
      <c r="AK129" s="306"/>
      <c r="AL129" s="307"/>
      <c r="AM129" s="304"/>
      <c r="AN129" s="305"/>
      <c r="AO129" s="304"/>
      <c r="AP129" s="305"/>
      <c r="AQ129" s="306"/>
      <c r="AR129" s="307"/>
      <c r="AS129" s="306"/>
      <c r="AT129" s="307"/>
      <c r="AU129" s="304"/>
      <c r="AV129" s="305"/>
      <c r="AW129" s="304"/>
      <c r="AX129" s="305"/>
      <c r="AY129" s="306"/>
      <c r="AZ129" s="307"/>
      <c r="BA129" s="306"/>
      <c r="BB129" s="307"/>
      <c r="BC129" s="304"/>
      <c r="BD129" s="305"/>
      <c r="BE129" s="304"/>
      <c r="BF129" s="305"/>
      <c r="BG129" s="306"/>
      <c r="BH129" s="307"/>
      <c r="BI129" s="306"/>
      <c r="BJ129" s="307"/>
      <c r="BK129" s="304"/>
      <c r="BL129" s="305"/>
      <c r="BM129" s="304"/>
      <c r="BN129" s="305"/>
      <c r="BO129" s="316"/>
      <c r="BP129" s="316"/>
      <c r="BQ129" s="316"/>
      <c r="BR129" s="55"/>
      <c r="BS129" s="317"/>
      <c r="BT129" s="318"/>
      <c r="BU129" s="319"/>
      <c r="BV129" s="319"/>
      <c r="BW129" s="319"/>
      <c r="BX129" s="319"/>
      <c r="BY129" s="319"/>
      <c r="BZ129" s="319"/>
      <c r="CA129" s="319"/>
      <c r="CB129" s="320"/>
      <c r="CC129" s="321"/>
      <c r="CD129" s="321"/>
      <c r="CE129" s="321"/>
      <c r="CF129" s="321"/>
      <c r="CG129" s="321"/>
      <c r="CH129" s="322"/>
      <c r="CI129" s="52">
        <f t="shared" si="3"/>
        <v>0</v>
      </c>
    </row>
    <row r="130" spans="1:87" ht="35.1" customHeight="1" x14ac:dyDescent="0.25">
      <c r="A130" s="31">
        <f t="shared" si="5"/>
        <v>118</v>
      </c>
      <c r="B130" s="323"/>
      <c r="C130" s="323"/>
      <c r="D130" s="308"/>
      <c r="E130" s="308"/>
      <c r="F130" s="308"/>
      <c r="G130" s="324"/>
      <c r="H130" s="325"/>
      <c r="I130" s="40"/>
      <c r="J130" s="60"/>
      <c r="K130" s="312"/>
      <c r="L130" s="312"/>
      <c r="M130" s="326"/>
      <c r="N130" s="326"/>
      <c r="O130" s="314"/>
      <c r="P130" s="314"/>
      <c r="Q130" s="327"/>
      <c r="R130" s="327"/>
      <c r="S130" s="306"/>
      <c r="T130" s="307"/>
      <c r="U130" s="306"/>
      <c r="V130" s="307"/>
      <c r="W130" s="328"/>
      <c r="X130" s="329"/>
      <c r="Y130" s="328"/>
      <c r="Z130" s="329"/>
      <c r="AA130" s="306"/>
      <c r="AB130" s="307"/>
      <c r="AC130" s="306"/>
      <c r="AD130" s="307"/>
      <c r="AE130" s="328"/>
      <c r="AF130" s="329"/>
      <c r="AG130" s="328"/>
      <c r="AH130" s="329"/>
      <c r="AI130" s="306"/>
      <c r="AJ130" s="307"/>
      <c r="AK130" s="306"/>
      <c r="AL130" s="307"/>
      <c r="AM130" s="328"/>
      <c r="AN130" s="329"/>
      <c r="AO130" s="328"/>
      <c r="AP130" s="329"/>
      <c r="AQ130" s="306"/>
      <c r="AR130" s="307"/>
      <c r="AS130" s="306"/>
      <c r="AT130" s="307"/>
      <c r="AU130" s="328"/>
      <c r="AV130" s="329"/>
      <c r="AW130" s="328"/>
      <c r="AX130" s="329"/>
      <c r="AY130" s="306"/>
      <c r="AZ130" s="307"/>
      <c r="BA130" s="306"/>
      <c r="BB130" s="307"/>
      <c r="BC130" s="328"/>
      <c r="BD130" s="329"/>
      <c r="BE130" s="328"/>
      <c r="BF130" s="329"/>
      <c r="BG130" s="306"/>
      <c r="BH130" s="307"/>
      <c r="BI130" s="306"/>
      <c r="BJ130" s="307"/>
      <c r="BK130" s="328"/>
      <c r="BL130" s="329"/>
      <c r="BM130" s="328"/>
      <c r="BN130" s="329"/>
      <c r="BO130" s="316"/>
      <c r="BP130" s="316"/>
      <c r="BQ130" s="316"/>
      <c r="BR130" s="55"/>
      <c r="BS130" s="330"/>
      <c r="BT130" s="331"/>
      <c r="BU130" s="319"/>
      <c r="BV130" s="319"/>
      <c r="BW130" s="319"/>
      <c r="BX130" s="319"/>
      <c r="BY130" s="319"/>
      <c r="BZ130" s="319"/>
      <c r="CA130" s="319"/>
      <c r="CB130" s="320"/>
      <c r="CC130" s="321"/>
      <c r="CD130" s="321"/>
      <c r="CE130" s="321"/>
      <c r="CF130" s="321"/>
      <c r="CG130" s="321"/>
      <c r="CH130" s="322"/>
      <c r="CI130" s="52">
        <f t="shared" si="3"/>
        <v>0</v>
      </c>
    </row>
    <row r="131" spans="1:87" ht="35.1" customHeight="1" x14ac:dyDescent="0.25">
      <c r="A131" s="31">
        <f t="shared" si="5"/>
        <v>119</v>
      </c>
      <c r="B131" s="308"/>
      <c r="C131" s="308"/>
      <c r="D131" s="309"/>
      <c r="E131" s="309"/>
      <c r="F131" s="309"/>
      <c r="G131" s="310"/>
      <c r="H131" s="311"/>
      <c r="I131" s="40"/>
      <c r="J131" s="59"/>
      <c r="K131" s="312"/>
      <c r="L131" s="312"/>
      <c r="M131" s="313"/>
      <c r="N131" s="313"/>
      <c r="O131" s="314"/>
      <c r="P131" s="314"/>
      <c r="Q131" s="315"/>
      <c r="R131" s="315"/>
      <c r="S131" s="306"/>
      <c r="T131" s="307"/>
      <c r="U131" s="306"/>
      <c r="V131" s="307"/>
      <c r="W131" s="304"/>
      <c r="X131" s="305"/>
      <c r="Y131" s="304"/>
      <c r="Z131" s="305"/>
      <c r="AA131" s="306"/>
      <c r="AB131" s="307"/>
      <c r="AC131" s="306"/>
      <c r="AD131" s="307"/>
      <c r="AE131" s="304"/>
      <c r="AF131" s="305"/>
      <c r="AG131" s="304"/>
      <c r="AH131" s="305"/>
      <c r="AI131" s="306"/>
      <c r="AJ131" s="307"/>
      <c r="AK131" s="306"/>
      <c r="AL131" s="307"/>
      <c r="AM131" s="304"/>
      <c r="AN131" s="305"/>
      <c r="AO131" s="304"/>
      <c r="AP131" s="305"/>
      <c r="AQ131" s="306"/>
      <c r="AR131" s="307"/>
      <c r="AS131" s="306"/>
      <c r="AT131" s="307"/>
      <c r="AU131" s="304"/>
      <c r="AV131" s="305"/>
      <c r="AW131" s="304"/>
      <c r="AX131" s="305"/>
      <c r="AY131" s="306"/>
      <c r="AZ131" s="307"/>
      <c r="BA131" s="306"/>
      <c r="BB131" s="307"/>
      <c r="BC131" s="304"/>
      <c r="BD131" s="305"/>
      <c r="BE131" s="304"/>
      <c r="BF131" s="305"/>
      <c r="BG131" s="306"/>
      <c r="BH131" s="307"/>
      <c r="BI131" s="306"/>
      <c r="BJ131" s="307"/>
      <c r="BK131" s="304"/>
      <c r="BL131" s="305"/>
      <c r="BM131" s="304"/>
      <c r="BN131" s="305"/>
      <c r="BO131" s="316"/>
      <c r="BP131" s="316"/>
      <c r="BQ131" s="316"/>
      <c r="BR131" s="55"/>
      <c r="BS131" s="317"/>
      <c r="BT131" s="318"/>
      <c r="BU131" s="319"/>
      <c r="BV131" s="319"/>
      <c r="BW131" s="319"/>
      <c r="BX131" s="319"/>
      <c r="BY131" s="319"/>
      <c r="BZ131" s="319"/>
      <c r="CA131" s="319"/>
      <c r="CB131" s="320"/>
      <c r="CC131" s="321"/>
      <c r="CD131" s="321"/>
      <c r="CE131" s="321"/>
      <c r="CF131" s="321"/>
      <c r="CG131" s="321"/>
      <c r="CH131" s="322"/>
      <c r="CI131" s="52">
        <f t="shared" si="3"/>
        <v>0</v>
      </c>
    </row>
    <row r="132" spans="1:87" ht="35.1" customHeight="1" x14ac:dyDescent="0.25">
      <c r="A132" s="31">
        <f t="shared" si="5"/>
        <v>120</v>
      </c>
      <c r="B132" s="323"/>
      <c r="C132" s="323"/>
      <c r="D132" s="308"/>
      <c r="E132" s="308"/>
      <c r="F132" s="308"/>
      <c r="G132" s="324"/>
      <c r="H132" s="325"/>
      <c r="I132" s="40"/>
      <c r="J132" s="60"/>
      <c r="K132" s="312"/>
      <c r="L132" s="312"/>
      <c r="M132" s="326"/>
      <c r="N132" s="326"/>
      <c r="O132" s="314"/>
      <c r="P132" s="314"/>
      <c r="Q132" s="327"/>
      <c r="R132" s="327"/>
      <c r="S132" s="306"/>
      <c r="T132" s="307"/>
      <c r="U132" s="306"/>
      <c r="V132" s="307"/>
      <c r="W132" s="328"/>
      <c r="X132" s="329"/>
      <c r="Y132" s="328"/>
      <c r="Z132" s="329"/>
      <c r="AA132" s="306"/>
      <c r="AB132" s="307"/>
      <c r="AC132" s="306"/>
      <c r="AD132" s="307"/>
      <c r="AE132" s="328"/>
      <c r="AF132" s="329"/>
      <c r="AG132" s="328"/>
      <c r="AH132" s="329"/>
      <c r="AI132" s="306"/>
      <c r="AJ132" s="307"/>
      <c r="AK132" s="306"/>
      <c r="AL132" s="307"/>
      <c r="AM132" s="328"/>
      <c r="AN132" s="329"/>
      <c r="AO132" s="328"/>
      <c r="AP132" s="329"/>
      <c r="AQ132" s="306"/>
      <c r="AR132" s="307"/>
      <c r="AS132" s="306"/>
      <c r="AT132" s="307"/>
      <c r="AU132" s="328"/>
      <c r="AV132" s="329"/>
      <c r="AW132" s="328"/>
      <c r="AX132" s="329"/>
      <c r="AY132" s="306"/>
      <c r="AZ132" s="307"/>
      <c r="BA132" s="306"/>
      <c r="BB132" s="307"/>
      <c r="BC132" s="328"/>
      <c r="BD132" s="329"/>
      <c r="BE132" s="328"/>
      <c r="BF132" s="329"/>
      <c r="BG132" s="306"/>
      <c r="BH132" s="307"/>
      <c r="BI132" s="306"/>
      <c r="BJ132" s="307"/>
      <c r="BK132" s="328"/>
      <c r="BL132" s="329"/>
      <c r="BM132" s="328"/>
      <c r="BN132" s="329"/>
      <c r="BO132" s="316"/>
      <c r="BP132" s="316"/>
      <c r="BQ132" s="316"/>
      <c r="BR132" s="55"/>
      <c r="BS132" s="330"/>
      <c r="BT132" s="331"/>
      <c r="BU132" s="319"/>
      <c r="BV132" s="319"/>
      <c r="BW132" s="319"/>
      <c r="BX132" s="319"/>
      <c r="BY132" s="319"/>
      <c r="BZ132" s="319"/>
      <c r="CA132" s="319"/>
      <c r="CB132" s="320"/>
      <c r="CC132" s="321"/>
      <c r="CD132" s="321"/>
      <c r="CE132" s="321"/>
      <c r="CF132" s="321"/>
      <c r="CG132" s="321"/>
      <c r="CH132" s="322"/>
      <c r="CI132" s="52">
        <f t="shared" si="3"/>
        <v>0</v>
      </c>
    </row>
    <row r="133" spans="1:87" ht="35.1" customHeight="1" x14ac:dyDescent="0.25">
      <c r="A133" s="31">
        <f t="shared" si="5"/>
        <v>121</v>
      </c>
      <c r="B133" s="308"/>
      <c r="C133" s="308"/>
      <c r="D133" s="309"/>
      <c r="E133" s="309"/>
      <c r="F133" s="309"/>
      <c r="G133" s="310"/>
      <c r="H133" s="311"/>
      <c r="I133" s="40"/>
      <c r="J133" s="59"/>
      <c r="K133" s="312"/>
      <c r="L133" s="312"/>
      <c r="M133" s="313"/>
      <c r="N133" s="313"/>
      <c r="O133" s="314"/>
      <c r="P133" s="314"/>
      <c r="Q133" s="315"/>
      <c r="R133" s="315"/>
      <c r="S133" s="306"/>
      <c r="T133" s="307"/>
      <c r="U133" s="306"/>
      <c r="V133" s="307"/>
      <c r="W133" s="304"/>
      <c r="X133" s="305"/>
      <c r="Y133" s="304"/>
      <c r="Z133" s="305"/>
      <c r="AA133" s="306"/>
      <c r="AB133" s="307"/>
      <c r="AC133" s="306"/>
      <c r="AD133" s="307"/>
      <c r="AE133" s="304"/>
      <c r="AF133" s="305"/>
      <c r="AG133" s="304"/>
      <c r="AH133" s="305"/>
      <c r="AI133" s="306"/>
      <c r="AJ133" s="307"/>
      <c r="AK133" s="306"/>
      <c r="AL133" s="307"/>
      <c r="AM133" s="304"/>
      <c r="AN133" s="305"/>
      <c r="AO133" s="304"/>
      <c r="AP133" s="305"/>
      <c r="AQ133" s="306"/>
      <c r="AR133" s="307"/>
      <c r="AS133" s="306"/>
      <c r="AT133" s="307"/>
      <c r="AU133" s="304"/>
      <c r="AV133" s="305"/>
      <c r="AW133" s="304"/>
      <c r="AX133" s="305"/>
      <c r="AY133" s="306"/>
      <c r="AZ133" s="307"/>
      <c r="BA133" s="306"/>
      <c r="BB133" s="307"/>
      <c r="BC133" s="304"/>
      <c r="BD133" s="305"/>
      <c r="BE133" s="304"/>
      <c r="BF133" s="305"/>
      <c r="BG133" s="306"/>
      <c r="BH133" s="307"/>
      <c r="BI133" s="306"/>
      <c r="BJ133" s="307"/>
      <c r="BK133" s="304"/>
      <c r="BL133" s="305"/>
      <c r="BM133" s="304"/>
      <c r="BN133" s="305"/>
      <c r="BO133" s="316"/>
      <c r="BP133" s="316"/>
      <c r="BQ133" s="316"/>
      <c r="BR133" s="55"/>
      <c r="BS133" s="317"/>
      <c r="BT133" s="318"/>
      <c r="BU133" s="319"/>
      <c r="BV133" s="319"/>
      <c r="BW133" s="319"/>
      <c r="BX133" s="319"/>
      <c r="BY133" s="319"/>
      <c r="BZ133" s="319"/>
      <c r="CA133" s="319"/>
      <c r="CB133" s="320"/>
      <c r="CC133" s="321"/>
      <c r="CD133" s="321"/>
      <c r="CE133" s="321"/>
      <c r="CF133" s="321"/>
      <c r="CG133" s="321"/>
      <c r="CH133" s="322"/>
      <c r="CI133" s="52">
        <f t="shared" si="3"/>
        <v>0</v>
      </c>
    </row>
    <row r="134" spans="1:87" ht="35.1" customHeight="1" x14ac:dyDescent="0.25">
      <c r="A134" s="31">
        <f t="shared" si="5"/>
        <v>122</v>
      </c>
      <c r="B134" s="323"/>
      <c r="C134" s="323"/>
      <c r="D134" s="308"/>
      <c r="E134" s="308"/>
      <c r="F134" s="308"/>
      <c r="G134" s="324"/>
      <c r="H134" s="325"/>
      <c r="I134" s="40"/>
      <c r="J134" s="60"/>
      <c r="K134" s="312"/>
      <c r="L134" s="312"/>
      <c r="M134" s="326"/>
      <c r="N134" s="326"/>
      <c r="O134" s="314"/>
      <c r="P134" s="314"/>
      <c r="Q134" s="327"/>
      <c r="R134" s="327"/>
      <c r="S134" s="306"/>
      <c r="T134" s="307"/>
      <c r="U134" s="306"/>
      <c r="V134" s="307"/>
      <c r="W134" s="328"/>
      <c r="X134" s="329"/>
      <c r="Y134" s="328"/>
      <c r="Z134" s="329"/>
      <c r="AA134" s="306"/>
      <c r="AB134" s="307"/>
      <c r="AC134" s="306"/>
      <c r="AD134" s="307"/>
      <c r="AE134" s="328"/>
      <c r="AF134" s="329"/>
      <c r="AG134" s="328"/>
      <c r="AH134" s="329"/>
      <c r="AI134" s="306"/>
      <c r="AJ134" s="307"/>
      <c r="AK134" s="306"/>
      <c r="AL134" s="307"/>
      <c r="AM134" s="328"/>
      <c r="AN134" s="329"/>
      <c r="AO134" s="328"/>
      <c r="AP134" s="329"/>
      <c r="AQ134" s="306"/>
      <c r="AR134" s="307"/>
      <c r="AS134" s="306"/>
      <c r="AT134" s="307"/>
      <c r="AU134" s="328"/>
      <c r="AV134" s="329"/>
      <c r="AW134" s="328"/>
      <c r="AX134" s="329"/>
      <c r="AY134" s="306"/>
      <c r="AZ134" s="307"/>
      <c r="BA134" s="306"/>
      <c r="BB134" s="307"/>
      <c r="BC134" s="328"/>
      <c r="BD134" s="329"/>
      <c r="BE134" s="328"/>
      <c r="BF134" s="329"/>
      <c r="BG134" s="306"/>
      <c r="BH134" s="307"/>
      <c r="BI134" s="306"/>
      <c r="BJ134" s="307"/>
      <c r="BK134" s="328"/>
      <c r="BL134" s="329"/>
      <c r="BM134" s="328"/>
      <c r="BN134" s="329"/>
      <c r="BO134" s="316"/>
      <c r="BP134" s="316"/>
      <c r="BQ134" s="316"/>
      <c r="BR134" s="55"/>
      <c r="BS134" s="330"/>
      <c r="BT134" s="331"/>
      <c r="BU134" s="319"/>
      <c r="BV134" s="319"/>
      <c r="BW134" s="319"/>
      <c r="BX134" s="319"/>
      <c r="BY134" s="319"/>
      <c r="BZ134" s="319"/>
      <c r="CA134" s="319"/>
      <c r="CB134" s="320"/>
      <c r="CC134" s="321"/>
      <c r="CD134" s="321"/>
      <c r="CE134" s="321"/>
      <c r="CF134" s="321"/>
      <c r="CG134" s="321"/>
      <c r="CH134" s="322"/>
      <c r="CI134" s="52">
        <f t="shared" si="3"/>
        <v>0</v>
      </c>
    </row>
    <row r="135" spans="1:87" ht="35.1" customHeight="1" x14ac:dyDescent="0.25">
      <c r="A135" s="31">
        <f t="shared" si="5"/>
        <v>123</v>
      </c>
      <c r="B135" s="308"/>
      <c r="C135" s="308"/>
      <c r="D135" s="309"/>
      <c r="E135" s="309"/>
      <c r="F135" s="309"/>
      <c r="G135" s="310"/>
      <c r="H135" s="311"/>
      <c r="I135" s="40"/>
      <c r="J135" s="59"/>
      <c r="K135" s="312"/>
      <c r="L135" s="312"/>
      <c r="M135" s="313"/>
      <c r="N135" s="313"/>
      <c r="O135" s="314"/>
      <c r="P135" s="314"/>
      <c r="Q135" s="315"/>
      <c r="R135" s="315"/>
      <c r="S135" s="306"/>
      <c r="T135" s="307"/>
      <c r="U135" s="306"/>
      <c r="V135" s="307"/>
      <c r="W135" s="304"/>
      <c r="X135" s="305"/>
      <c r="Y135" s="304"/>
      <c r="Z135" s="305"/>
      <c r="AA135" s="306"/>
      <c r="AB135" s="307"/>
      <c r="AC135" s="306"/>
      <c r="AD135" s="307"/>
      <c r="AE135" s="304"/>
      <c r="AF135" s="305"/>
      <c r="AG135" s="304"/>
      <c r="AH135" s="305"/>
      <c r="AI135" s="306"/>
      <c r="AJ135" s="307"/>
      <c r="AK135" s="306"/>
      <c r="AL135" s="307"/>
      <c r="AM135" s="304"/>
      <c r="AN135" s="305"/>
      <c r="AO135" s="304"/>
      <c r="AP135" s="305"/>
      <c r="AQ135" s="306"/>
      <c r="AR135" s="307"/>
      <c r="AS135" s="306"/>
      <c r="AT135" s="307"/>
      <c r="AU135" s="304"/>
      <c r="AV135" s="305"/>
      <c r="AW135" s="304"/>
      <c r="AX135" s="305"/>
      <c r="AY135" s="306"/>
      <c r="AZ135" s="307"/>
      <c r="BA135" s="306"/>
      <c r="BB135" s="307"/>
      <c r="BC135" s="304"/>
      <c r="BD135" s="305"/>
      <c r="BE135" s="304"/>
      <c r="BF135" s="305"/>
      <c r="BG135" s="306"/>
      <c r="BH135" s="307"/>
      <c r="BI135" s="306"/>
      <c r="BJ135" s="307"/>
      <c r="BK135" s="304"/>
      <c r="BL135" s="305"/>
      <c r="BM135" s="304"/>
      <c r="BN135" s="305"/>
      <c r="BO135" s="316"/>
      <c r="BP135" s="316"/>
      <c r="BQ135" s="316"/>
      <c r="BR135" s="55"/>
      <c r="BS135" s="317"/>
      <c r="BT135" s="318"/>
      <c r="BU135" s="319"/>
      <c r="BV135" s="319"/>
      <c r="BW135" s="319"/>
      <c r="BX135" s="319"/>
      <c r="BY135" s="319"/>
      <c r="BZ135" s="319"/>
      <c r="CA135" s="319"/>
      <c r="CB135" s="320"/>
      <c r="CC135" s="321"/>
      <c r="CD135" s="321"/>
      <c r="CE135" s="321"/>
      <c r="CF135" s="321"/>
      <c r="CG135" s="321"/>
      <c r="CH135" s="322"/>
      <c r="CI135" s="52">
        <f t="shared" si="3"/>
        <v>0</v>
      </c>
    </row>
    <row r="136" spans="1:87" ht="35.1" customHeight="1" x14ac:dyDescent="0.25">
      <c r="A136" s="31">
        <f t="shared" si="5"/>
        <v>124</v>
      </c>
      <c r="B136" s="323"/>
      <c r="C136" s="323"/>
      <c r="D136" s="308"/>
      <c r="E136" s="308"/>
      <c r="F136" s="308"/>
      <c r="G136" s="324"/>
      <c r="H136" s="325"/>
      <c r="I136" s="40"/>
      <c r="J136" s="60"/>
      <c r="K136" s="312"/>
      <c r="L136" s="312"/>
      <c r="M136" s="326"/>
      <c r="N136" s="326"/>
      <c r="O136" s="314"/>
      <c r="P136" s="314"/>
      <c r="Q136" s="327"/>
      <c r="R136" s="327"/>
      <c r="S136" s="306"/>
      <c r="T136" s="307"/>
      <c r="U136" s="306"/>
      <c r="V136" s="307"/>
      <c r="W136" s="328"/>
      <c r="X136" s="329"/>
      <c r="Y136" s="328"/>
      <c r="Z136" s="329"/>
      <c r="AA136" s="306"/>
      <c r="AB136" s="307"/>
      <c r="AC136" s="306"/>
      <c r="AD136" s="307"/>
      <c r="AE136" s="328"/>
      <c r="AF136" s="329"/>
      <c r="AG136" s="328"/>
      <c r="AH136" s="329"/>
      <c r="AI136" s="306"/>
      <c r="AJ136" s="307"/>
      <c r="AK136" s="306"/>
      <c r="AL136" s="307"/>
      <c r="AM136" s="328"/>
      <c r="AN136" s="329"/>
      <c r="AO136" s="328"/>
      <c r="AP136" s="329"/>
      <c r="AQ136" s="306"/>
      <c r="AR136" s="307"/>
      <c r="AS136" s="306"/>
      <c r="AT136" s="307"/>
      <c r="AU136" s="328"/>
      <c r="AV136" s="329"/>
      <c r="AW136" s="328"/>
      <c r="AX136" s="329"/>
      <c r="AY136" s="306"/>
      <c r="AZ136" s="307"/>
      <c r="BA136" s="306"/>
      <c r="BB136" s="307"/>
      <c r="BC136" s="328"/>
      <c r="BD136" s="329"/>
      <c r="BE136" s="328"/>
      <c r="BF136" s="329"/>
      <c r="BG136" s="306"/>
      <c r="BH136" s="307"/>
      <c r="BI136" s="306"/>
      <c r="BJ136" s="307"/>
      <c r="BK136" s="328"/>
      <c r="BL136" s="329"/>
      <c r="BM136" s="328"/>
      <c r="BN136" s="329"/>
      <c r="BO136" s="316"/>
      <c r="BP136" s="316"/>
      <c r="BQ136" s="316"/>
      <c r="BR136" s="55"/>
      <c r="BS136" s="330"/>
      <c r="BT136" s="331"/>
      <c r="BU136" s="319"/>
      <c r="BV136" s="319"/>
      <c r="BW136" s="319"/>
      <c r="BX136" s="319"/>
      <c r="BY136" s="319"/>
      <c r="BZ136" s="319"/>
      <c r="CA136" s="319"/>
      <c r="CB136" s="320"/>
      <c r="CC136" s="321"/>
      <c r="CD136" s="321"/>
      <c r="CE136" s="321"/>
      <c r="CF136" s="321"/>
      <c r="CG136" s="321"/>
      <c r="CH136" s="322"/>
      <c r="CI136" s="52">
        <f t="shared" si="3"/>
        <v>0</v>
      </c>
    </row>
    <row r="137" spans="1:87" ht="35.1" customHeight="1" x14ac:dyDescent="0.25">
      <c r="A137" s="31">
        <f t="shared" si="5"/>
        <v>125</v>
      </c>
      <c r="B137" s="308"/>
      <c r="C137" s="308"/>
      <c r="D137" s="309"/>
      <c r="E137" s="309"/>
      <c r="F137" s="309"/>
      <c r="G137" s="310"/>
      <c r="H137" s="311"/>
      <c r="I137" s="40"/>
      <c r="J137" s="59"/>
      <c r="K137" s="312"/>
      <c r="L137" s="312"/>
      <c r="M137" s="313"/>
      <c r="N137" s="313"/>
      <c r="O137" s="314"/>
      <c r="P137" s="314"/>
      <c r="Q137" s="315"/>
      <c r="R137" s="315"/>
      <c r="S137" s="306"/>
      <c r="T137" s="307"/>
      <c r="U137" s="306"/>
      <c r="V137" s="307"/>
      <c r="W137" s="304"/>
      <c r="X137" s="305"/>
      <c r="Y137" s="304"/>
      <c r="Z137" s="305"/>
      <c r="AA137" s="306"/>
      <c r="AB137" s="307"/>
      <c r="AC137" s="306"/>
      <c r="AD137" s="307"/>
      <c r="AE137" s="304"/>
      <c r="AF137" s="305"/>
      <c r="AG137" s="304"/>
      <c r="AH137" s="305"/>
      <c r="AI137" s="306"/>
      <c r="AJ137" s="307"/>
      <c r="AK137" s="306"/>
      <c r="AL137" s="307"/>
      <c r="AM137" s="304"/>
      <c r="AN137" s="305"/>
      <c r="AO137" s="304"/>
      <c r="AP137" s="305"/>
      <c r="AQ137" s="306"/>
      <c r="AR137" s="307"/>
      <c r="AS137" s="306"/>
      <c r="AT137" s="307"/>
      <c r="AU137" s="304"/>
      <c r="AV137" s="305"/>
      <c r="AW137" s="304"/>
      <c r="AX137" s="305"/>
      <c r="AY137" s="306"/>
      <c r="AZ137" s="307"/>
      <c r="BA137" s="306"/>
      <c r="BB137" s="307"/>
      <c r="BC137" s="304"/>
      <c r="BD137" s="305"/>
      <c r="BE137" s="304"/>
      <c r="BF137" s="305"/>
      <c r="BG137" s="306"/>
      <c r="BH137" s="307"/>
      <c r="BI137" s="306"/>
      <c r="BJ137" s="307"/>
      <c r="BK137" s="304"/>
      <c r="BL137" s="305"/>
      <c r="BM137" s="304"/>
      <c r="BN137" s="305"/>
      <c r="BO137" s="316"/>
      <c r="BP137" s="316"/>
      <c r="BQ137" s="316"/>
      <c r="BR137" s="55"/>
      <c r="BS137" s="317"/>
      <c r="BT137" s="318"/>
      <c r="BU137" s="319"/>
      <c r="BV137" s="319"/>
      <c r="BW137" s="319"/>
      <c r="BX137" s="319"/>
      <c r="BY137" s="319"/>
      <c r="BZ137" s="319"/>
      <c r="CA137" s="319"/>
      <c r="CB137" s="320"/>
      <c r="CC137" s="321"/>
      <c r="CD137" s="321"/>
      <c r="CE137" s="321"/>
      <c r="CF137" s="321"/>
      <c r="CG137" s="321"/>
      <c r="CH137" s="322"/>
      <c r="CI137" s="52">
        <f t="shared" si="3"/>
        <v>0</v>
      </c>
    </row>
    <row r="138" spans="1:87" ht="35.1" customHeight="1" x14ac:dyDescent="0.25">
      <c r="A138" s="31">
        <f t="shared" si="5"/>
        <v>126</v>
      </c>
      <c r="B138" s="323"/>
      <c r="C138" s="323"/>
      <c r="D138" s="308"/>
      <c r="E138" s="308"/>
      <c r="F138" s="308"/>
      <c r="G138" s="324"/>
      <c r="H138" s="325"/>
      <c r="I138" s="40"/>
      <c r="J138" s="60"/>
      <c r="K138" s="312"/>
      <c r="L138" s="312"/>
      <c r="M138" s="326"/>
      <c r="N138" s="326"/>
      <c r="O138" s="314"/>
      <c r="P138" s="314"/>
      <c r="Q138" s="327"/>
      <c r="R138" s="327"/>
      <c r="S138" s="306"/>
      <c r="T138" s="307"/>
      <c r="U138" s="306"/>
      <c r="V138" s="307"/>
      <c r="W138" s="328"/>
      <c r="X138" s="329"/>
      <c r="Y138" s="328"/>
      <c r="Z138" s="329"/>
      <c r="AA138" s="306"/>
      <c r="AB138" s="307"/>
      <c r="AC138" s="306"/>
      <c r="AD138" s="307"/>
      <c r="AE138" s="328"/>
      <c r="AF138" s="329"/>
      <c r="AG138" s="328"/>
      <c r="AH138" s="329"/>
      <c r="AI138" s="306"/>
      <c r="AJ138" s="307"/>
      <c r="AK138" s="306"/>
      <c r="AL138" s="307"/>
      <c r="AM138" s="328"/>
      <c r="AN138" s="329"/>
      <c r="AO138" s="328"/>
      <c r="AP138" s="329"/>
      <c r="AQ138" s="306"/>
      <c r="AR138" s="307"/>
      <c r="AS138" s="306"/>
      <c r="AT138" s="307"/>
      <c r="AU138" s="328"/>
      <c r="AV138" s="329"/>
      <c r="AW138" s="328"/>
      <c r="AX138" s="329"/>
      <c r="AY138" s="306"/>
      <c r="AZ138" s="307"/>
      <c r="BA138" s="306"/>
      <c r="BB138" s="307"/>
      <c r="BC138" s="328"/>
      <c r="BD138" s="329"/>
      <c r="BE138" s="328"/>
      <c r="BF138" s="329"/>
      <c r="BG138" s="306"/>
      <c r="BH138" s="307"/>
      <c r="BI138" s="306"/>
      <c r="BJ138" s="307"/>
      <c r="BK138" s="328"/>
      <c r="BL138" s="329"/>
      <c r="BM138" s="328"/>
      <c r="BN138" s="329"/>
      <c r="BO138" s="316"/>
      <c r="BP138" s="316"/>
      <c r="BQ138" s="316"/>
      <c r="BR138" s="55"/>
      <c r="BS138" s="330"/>
      <c r="BT138" s="331"/>
      <c r="BU138" s="319"/>
      <c r="BV138" s="319"/>
      <c r="BW138" s="319"/>
      <c r="BX138" s="319"/>
      <c r="BY138" s="319"/>
      <c r="BZ138" s="319"/>
      <c r="CA138" s="319"/>
      <c r="CB138" s="320"/>
      <c r="CC138" s="321"/>
      <c r="CD138" s="321"/>
      <c r="CE138" s="321"/>
      <c r="CF138" s="321"/>
      <c r="CG138" s="321"/>
      <c r="CH138" s="322"/>
      <c r="CI138" s="52">
        <f t="shared" si="3"/>
        <v>0</v>
      </c>
    </row>
    <row r="139" spans="1:87" ht="35.1" customHeight="1" x14ac:dyDescent="0.25">
      <c r="A139" s="31">
        <f>ROW(A127)</f>
        <v>127</v>
      </c>
      <c r="B139" s="308"/>
      <c r="C139" s="308"/>
      <c r="D139" s="309"/>
      <c r="E139" s="309"/>
      <c r="F139" s="309"/>
      <c r="G139" s="310"/>
      <c r="H139" s="311"/>
      <c r="I139" s="40"/>
      <c r="J139" s="59"/>
      <c r="K139" s="312"/>
      <c r="L139" s="312"/>
      <c r="M139" s="313"/>
      <c r="N139" s="313"/>
      <c r="O139" s="314"/>
      <c r="P139" s="314"/>
      <c r="Q139" s="315"/>
      <c r="R139" s="315"/>
      <c r="S139" s="306"/>
      <c r="T139" s="307"/>
      <c r="U139" s="306"/>
      <c r="V139" s="307"/>
      <c r="W139" s="304"/>
      <c r="X139" s="305"/>
      <c r="Y139" s="304"/>
      <c r="Z139" s="305"/>
      <c r="AA139" s="306"/>
      <c r="AB139" s="307"/>
      <c r="AC139" s="306"/>
      <c r="AD139" s="307"/>
      <c r="AE139" s="304"/>
      <c r="AF139" s="305"/>
      <c r="AG139" s="304"/>
      <c r="AH139" s="305"/>
      <c r="AI139" s="306"/>
      <c r="AJ139" s="307"/>
      <c r="AK139" s="306"/>
      <c r="AL139" s="307"/>
      <c r="AM139" s="304"/>
      <c r="AN139" s="305"/>
      <c r="AO139" s="304"/>
      <c r="AP139" s="305"/>
      <c r="AQ139" s="306"/>
      <c r="AR139" s="307"/>
      <c r="AS139" s="306"/>
      <c r="AT139" s="307"/>
      <c r="AU139" s="304"/>
      <c r="AV139" s="305"/>
      <c r="AW139" s="304"/>
      <c r="AX139" s="305"/>
      <c r="AY139" s="306"/>
      <c r="AZ139" s="307"/>
      <c r="BA139" s="306"/>
      <c r="BB139" s="307"/>
      <c r="BC139" s="304"/>
      <c r="BD139" s="305"/>
      <c r="BE139" s="304"/>
      <c r="BF139" s="305"/>
      <c r="BG139" s="306"/>
      <c r="BH139" s="307"/>
      <c r="BI139" s="306"/>
      <c r="BJ139" s="307"/>
      <c r="BK139" s="304"/>
      <c r="BL139" s="305"/>
      <c r="BM139" s="304"/>
      <c r="BN139" s="305"/>
      <c r="BO139" s="332"/>
      <c r="BP139" s="333"/>
      <c r="BQ139" s="334"/>
      <c r="BR139" s="55"/>
      <c r="BS139" s="317"/>
      <c r="BT139" s="318"/>
      <c r="BU139" s="319"/>
      <c r="BV139" s="319"/>
      <c r="BW139" s="319"/>
      <c r="BX139" s="319"/>
      <c r="BY139" s="319"/>
      <c r="BZ139" s="319"/>
      <c r="CA139" s="319"/>
      <c r="CB139" s="320"/>
      <c r="CC139" s="321"/>
      <c r="CD139" s="321"/>
      <c r="CE139" s="321"/>
      <c r="CF139" s="321"/>
      <c r="CG139" s="321"/>
      <c r="CH139" s="322"/>
      <c r="CI139" s="52">
        <f t="shared" si="3"/>
        <v>0</v>
      </c>
    </row>
    <row r="140" spans="1:87" ht="35.1" customHeight="1" x14ac:dyDescent="0.25">
      <c r="A140" s="31">
        <f t="shared" si="5"/>
        <v>128</v>
      </c>
      <c r="B140" s="323"/>
      <c r="C140" s="323"/>
      <c r="D140" s="308"/>
      <c r="E140" s="308"/>
      <c r="F140" s="308"/>
      <c r="G140" s="324"/>
      <c r="H140" s="325"/>
      <c r="I140" s="40"/>
      <c r="J140" s="60"/>
      <c r="K140" s="312"/>
      <c r="L140" s="312"/>
      <c r="M140" s="326"/>
      <c r="N140" s="326"/>
      <c r="O140" s="314"/>
      <c r="P140" s="314"/>
      <c r="Q140" s="327"/>
      <c r="R140" s="327"/>
      <c r="S140" s="306"/>
      <c r="T140" s="307"/>
      <c r="U140" s="306"/>
      <c r="V140" s="307"/>
      <c r="W140" s="328"/>
      <c r="X140" s="329"/>
      <c r="Y140" s="328"/>
      <c r="Z140" s="329"/>
      <c r="AA140" s="306"/>
      <c r="AB140" s="307"/>
      <c r="AC140" s="306"/>
      <c r="AD140" s="307"/>
      <c r="AE140" s="328"/>
      <c r="AF140" s="329"/>
      <c r="AG140" s="328"/>
      <c r="AH140" s="329"/>
      <c r="AI140" s="306"/>
      <c r="AJ140" s="307"/>
      <c r="AK140" s="306"/>
      <c r="AL140" s="307"/>
      <c r="AM140" s="328"/>
      <c r="AN140" s="329"/>
      <c r="AO140" s="328"/>
      <c r="AP140" s="329"/>
      <c r="AQ140" s="306"/>
      <c r="AR140" s="307"/>
      <c r="AS140" s="306"/>
      <c r="AT140" s="307"/>
      <c r="AU140" s="328"/>
      <c r="AV140" s="329"/>
      <c r="AW140" s="328"/>
      <c r="AX140" s="329"/>
      <c r="AY140" s="306"/>
      <c r="AZ140" s="307"/>
      <c r="BA140" s="306"/>
      <c r="BB140" s="307"/>
      <c r="BC140" s="328"/>
      <c r="BD140" s="329"/>
      <c r="BE140" s="328"/>
      <c r="BF140" s="329"/>
      <c r="BG140" s="306"/>
      <c r="BH140" s="307"/>
      <c r="BI140" s="306"/>
      <c r="BJ140" s="307"/>
      <c r="BK140" s="328"/>
      <c r="BL140" s="329"/>
      <c r="BM140" s="328"/>
      <c r="BN140" s="329"/>
      <c r="BO140" s="316"/>
      <c r="BP140" s="316"/>
      <c r="BQ140" s="316"/>
      <c r="BR140" s="55"/>
      <c r="BS140" s="330"/>
      <c r="BT140" s="331"/>
      <c r="BU140" s="319"/>
      <c r="BV140" s="319"/>
      <c r="BW140" s="319"/>
      <c r="BX140" s="319"/>
      <c r="BY140" s="319"/>
      <c r="BZ140" s="319"/>
      <c r="CA140" s="319"/>
      <c r="CB140" s="320"/>
      <c r="CC140" s="321"/>
      <c r="CD140" s="321"/>
      <c r="CE140" s="321"/>
      <c r="CF140" s="321"/>
      <c r="CG140" s="321"/>
      <c r="CH140" s="322"/>
      <c r="CI140" s="52">
        <f t="shared" si="3"/>
        <v>0</v>
      </c>
    </row>
    <row r="141" spans="1:87" ht="35.1" customHeight="1" x14ac:dyDescent="0.25">
      <c r="A141" s="31">
        <f t="shared" si="5"/>
        <v>129</v>
      </c>
      <c r="B141" s="308"/>
      <c r="C141" s="308"/>
      <c r="D141" s="309"/>
      <c r="E141" s="309"/>
      <c r="F141" s="309"/>
      <c r="G141" s="310"/>
      <c r="H141" s="311"/>
      <c r="I141" s="40"/>
      <c r="J141" s="59"/>
      <c r="K141" s="312"/>
      <c r="L141" s="312"/>
      <c r="M141" s="313"/>
      <c r="N141" s="313"/>
      <c r="O141" s="314"/>
      <c r="P141" s="314"/>
      <c r="Q141" s="315"/>
      <c r="R141" s="315"/>
      <c r="S141" s="306"/>
      <c r="T141" s="307"/>
      <c r="U141" s="306"/>
      <c r="V141" s="307"/>
      <c r="W141" s="304"/>
      <c r="X141" s="305"/>
      <c r="Y141" s="304"/>
      <c r="Z141" s="305"/>
      <c r="AA141" s="306"/>
      <c r="AB141" s="307"/>
      <c r="AC141" s="306"/>
      <c r="AD141" s="307"/>
      <c r="AE141" s="304"/>
      <c r="AF141" s="305"/>
      <c r="AG141" s="304"/>
      <c r="AH141" s="305"/>
      <c r="AI141" s="306"/>
      <c r="AJ141" s="307"/>
      <c r="AK141" s="306"/>
      <c r="AL141" s="307"/>
      <c r="AM141" s="304"/>
      <c r="AN141" s="305"/>
      <c r="AO141" s="304"/>
      <c r="AP141" s="305"/>
      <c r="AQ141" s="306"/>
      <c r="AR141" s="307"/>
      <c r="AS141" s="306"/>
      <c r="AT141" s="307"/>
      <c r="AU141" s="304"/>
      <c r="AV141" s="305"/>
      <c r="AW141" s="304"/>
      <c r="AX141" s="305"/>
      <c r="AY141" s="306"/>
      <c r="AZ141" s="307"/>
      <c r="BA141" s="306"/>
      <c r="BB141" s="307"/>
      <c r="BC141" s="304"/>
      <c r="BD141" s="305"/>
      <c r="BE141" s="304"/>
      <c r="BF141" s="305"/>
      <c r="BG141" s="306"/>
      <c r="BH141" s="307"/>
      <c r="BI141" s="306"/>
      <c r="BJ141" s="307"/>
      <c r="BK141" s="304"/>
      <c r="BL141" s="305"/>
      <c r="BM141" s="304"/>
      <c r="BN141" s="305"/>
      <c r="BO141" s="316"/>
      <c r="BP141" s="316"/>
      <c r="BQ141" s="316"/>
      <c r="BR141" s="55"/>
      <c r="BS141" s="317"/>
      <c r="BT141" s="318"/>
      <c r="BU141" s="319"/>
      <c r="BV141" s="319"/>
      <c r="BW141" s="319"/>
      <c r="BX141" s="319"/>
      <c r="BY141" s="319"/>
      <c r="BZ141" s="319"/>
      <c r="CA141" s="319"/>
      <c r="CB141" s="320"/>
      <c r="CC141" s="321"/>
      <c r="CD141" s="321"/>
      <c r="CE141" s="321"/>
      <c r="CF141" s="321"/>
      <c r="CG141" s="321"/>
      <c r="CH141" s="322"/>
      <c r="CI141" s="52">
        <f t="shared" si="3"/>
        <v>0</v>
      </c>
    </row>
    <row r="142" spans="1:87" ht="35.1" customHeight="1" x14ac:dyDescent="0.25">
      <c r="A142" s="31">
        <f t="shared" si="5"/>
        <v>130</v>
      </c>
      <c r="B142" s="323"/>
      <c r="C142" s="323"/>
      <c r="D142" s="308"/>
      <c r="E142" s="308"/>
      <c r="F142" s="308"/>
      <c r="G142" s="324"/>
      <c r="H142" s="325"/>
      <c r="I142" s="40"/>
      <c r="J142" s="60"/>
      <c r="K142" s="312"/>
      <c r="L142" s="312"/>
      <c r="M142" s="326"/>
      <c r="N142" s="326"/>
      <c r="O142" s="314"/>
      <c r="P142" s="314"/>
      <c r="Q142" s="327"/>
      <c r="R142" s="327"/>
      <c r="S142" s="306"/>
      <c r="T142" s="307"/>
      <c r="U142" s="306"/>
      <c r="V142" s="307"/>
      <c r="W142" s="328"/>
      <c r="X142" s="329"/>
      <c r="Y142" s="328"/>
      <c r="Z142" s="329"/>
      <c r="AA142" s="306"/>
      <c r="AB142" s="307"/>
      <c r="AC142" s="306"/>
      <c r="AD142" s="307"/>
      <c r="AE142" s="328"/>
      <c r="AF142" s="329"/>
      <c r="AG142" s="328"/>
      <c r="AH142" s="329"/>
      <c r="AI142" s="306"/>
      <c r="AJ142" s="307"/>
      <c r="AK142" s="306"/>
      <c r="AL142" s="307"/>
      <c r="AM142" s="328"/>
      <c r="AN142" s="329"/>
      <c r="AO142" s="328"/>
      <c r="AP142" s="329"/>
      <c r="AQ142" s="306"/>
      <c r="AR142" s="307"/>
      <c r="AS142" s="306"/>
      <c r="AT142" s="307"/>
      <c r="AU142" s="328"/>
      <c r="AV142" s="329"/>
      <c r="AW142" s="328"/>
      <c r="AX142" s="329"/>
      <c r="AY142" s="306"/>
      <c r="AZ142" s="307"/>
      <c r="BA142" s="306"/>
      <c r="BB142" s="307"/>
      <c r="BC142" s="328"/>
      <c r="BD142" s="329"/>
      <c r="BE142" s="328"/>
      <c r="BF142" s="329"/>
      <c r="BG142" s="306"/>
      <c r="BH142" s="307"/>
      <c r="BI142" s="306"/>
      <c r="BJ142" s="307"/>
      <c r="BK142" s="328"/>
      <c r="BL142" s="329"/>
      <c r="BM142" s="328"/>
      <c r="BN142" s="329"/>
      <c r="BO142" s="316"/>
      <c r="BP142" s="316"/>
      <c r="BQ142" s="316"/>
      <c r="BR142" s="55"/>
      <c r="BS142" s="330"/>
      <c r="BT142" s="331"/>
      <c r="BU142" s="319"/>
      <c r="BV142" s="319"/>
      <c r="BW142" s="319"/>
      <c r="BX142" s="319"/>
      <c r="BY142" s="319"/>
      <c r="BZ142" s="319"/>
      <c r="CA142" s="319"/>
      <c r="CB142" s="320"/>
      <c r="CC142" s="321"/>
      <c r="CD142" s="321"/>
      <c r="CE142" s="321"/>
      <c r="CF142" s="321"/>
      <c r="CG142" s="321"/>
      <c r="CH142" s="322"/>
      <c r="CI142" s="52">
        <f t="shared" ref="CI142:CI205" si="6">BS142-G142</f>
        <v>0</v>
      </c>
    </row>
    <row r="143" spans="1:87" ht="35.1" customHeight="1" x14ac:dyDescent="0.25">
      <c r="A143" s="31">
        <f t="shared" si="5"/>
        <v>131</v>
      </c>
      <c r="B143" s="308"/>
      <c r="C143" s="308"/>
      <c r="D143" s="309"/>
      <c r="E143" s="309"/>
      <c r="F143" s="309"/>
      <c r="G143" s="310"/>
      <c r="H143" s="311"/>
      <c r="I143" s="40"/>
      <c r="J143" s="59"/>
      <c r="K143" s="312"/>
      <c r="L143" s="312"/>
      <c r="M143" s="313"/>
      <c r="N143" s="313"/>
      <c r="O143" s="314"/>
      <c r="P143" s="314"/>
      <c r="Q143" s="315"/>
      <c r="R143" s="315"/>
      <c r="S143" s="306"/>
      <c r="T143" s="307"/>
      <c r="U143" s="306"/>
      <c r="V143" s="307"/>
      <c r="W143" s="304"/>
      <c r="X143" s="305"/>
      <c r="Y143" s="304"/>
      <c r="Z143" s="305"/>
      <c r="AA143" s="306"/>
      <c r="AB143" s="307"/>
      <c r="AC143" s="306"/>
      <c r="AD143" s="307"/>
      <c r="AE143" s="304"/>
      <c r="AF143" s="305"/>
      <c r="AG143" s="304"/>
      <c r="AH143" s="305"/>
      <c r="AI143" s="306"/>
      <c r="AJ143" s="307"/>
      <c r="AK143" s="306"/>
      <c r="AL143" s="307"/>
      <c r="AM143" s="304"/>
      <c r="AN143" s="305"/>
      <c r="AO143" s="304"/>
      <c r="AP143" s="305"/>
      <c r="AQ143" s="306"/>
      <c r="AR143" s="307"/>
      <c r="AS143" s="306"/>
      <c r="AT143" s="307"/>
      <c r="AU143" s="304"/>
      <c r="AV143" s="305"/>
      <c r="AW143" s="304"/>
      <c r="AX143" s="305"/>
      <c r="AY143" s="306"/>
      <c r="AZ143" s="307"/>
      <c r="BA143" s="306"/>
      <c r="BB143" s="307"/>
      <c r="BC143" s="304"/>
      <c r="BD143" s="305"/>
      <c r="BE143" s="304"/>
      <c r="BF143" s="305"/>
      <c r="BG143" s="306"/>
      <c r="BH143" s="307"/>
      <c r="BI143" s="306"/>
      <c r="BJ143" s="307"/>
      <c r="BK143" s="304"/>
      <c r="BL143" s="305"/>
      <c r="BM143" s="304"/>
      <c r="BN143" s="305"/>
      <c r="BO143" s="316"/>
      <c r="BP143" s="316"/>
      <c r="BQ143" s="316"/>
      <c r="BR143" s="55"/>
      <c r="BS143" s="317"/>
      <c r="BT143" s="318"/>
      <c r="BU143" s="319"/>
      <c r="BV143" s="319"/>
      <c r="BW143" s="319"/>
      <c r="BX143" s="319"/>
      <c r="BY143" s="319"/>
      <c r="BZ143" s="319"/>
      <c r="CA143" s="319"/>
      <c r="CB143" s="320"/>
      <c r="CC143" s="321"/>
      <c r="CD143" s="321"/>
      <c r="CE143" s="321"/>
      <c r="CF143" s="321"/>
      <c r="CG143" s="321"/>
      <c r="CH143" s="322"/>
      <c r="CI143" s="52">
        <f t="shared" si="6"/>
        <v>0</v>
      </c>
    </row>
    <row r="144" spans="1:87" ht="35.1" customHeight="1" x14ac:dyDescent="0.25">
      <c r="A144" s="31">
        <f t="shared" si="5"/>
        <v>132</v>
      </c>
      <c r="B144" s="323"/>
      <c r="C144" s="323"/>
      <c r="D144" s="308"/>
      <c r="E144" s="308"/>
      <c r="F144" s="308"/>
      <c r="G144" s="324"/>
      <c r="H144" s="325"/>
      <c r="I144" s="40"/>
      <c r="J144" s="60"/>
      <c r="K144" s="312"/>
      <c r="L144" s="312"/>
      <c r="M144" s="326"/>
      <c r="N144" s="326"/>
      <c r="O144" s="314"/>
      <c r="P144" s="314"/>
      <c r="Q144" s="327"/>
      <c r="R144" s="327"/>
      <c r="S144" s="306"/>
      <c r="T144" s="307"/>
      <c r="U144" s="306"/>
      <c r="V144" s="307"/>
      <c r="W144" s="328"/>
      <c r="X144" s="329"/>
      <c r="Y144" s="328"/>
      <c r="Z144" s="329"/>
      <c r="AA144" s="306"/>
      <c r="AB144" s="307"/>
      <c r="AC144" s="306"/>
      <c r="AD144" s="307"/>
      <c r="AE144" s="328"/>
      <c r="AF144" s="329"/>
      <c r="AG144" s="328"/>
      <c r="AH144" s="329"/>
      <c r="AI144" s="306"/>
      <c r="AJ144" s="307"/>
      <c r="AK144" s="306"/>
      <c r="AL144" s="307"/>
      <c r="AM144" s="328"/>
      <c r="AN144" s="329"/>
      <c r="AO144" s="328"/>
      <c r="AP144" s="329"/>
      <c r="AQ144" s="306"/>
      <c r="AR144" s="307"/>
      <c r="AS144" s="306"/>
      <c r="AT144" s="307"/>
      <c r="AU144" s="328"/>
      <c r="AV144" s="329"/>
      <c r="AW144" s="328"/>
      <c r="AX144" s="329"/>
      <c r="AY144" s="306"/>
      <c r="AZ144" s="307"/>
      <c r="BA144" s="306"/>
      <c r="BB144" s="307"/>
      <c r="BC144" s="328"/>
      <c r="BD144" s="329"/>
      <c r="BE144" s="328"/>
      <c r="BF144" s="329"/>
      <c r="BG144" s="306"/>
      <c r="BH144" s="307"/>
      <c r="BI144" s="306"/>
      <c r="BJ144" s="307"/>
      <c r="BK144" s="328"/>
      <c r="BL144" s="329"/>
      <c r="BM144" s="328"/>
      <c r="BN144" s="329"/>
      <c r="BO144" s="316"/>
      <c r="BP144" s="316"/>
      <c r="BQ144" s="316"/>
      <c r="BR144" s="55"/>
      <c r="BS144" s="330"/>
      <c r="BT144" s="331"/>
      <c r="BU144" s="319"/>
      <c r="BV144" s="319"/>
      <c r="BW144" s="319"/>
      <c r="BX144" s="319"/>
      <c r="BY144" s="319"/>
      <c r="BZ144" s="319"/>
      <c r="CA144" s="319"/>
      <c r="CB144" s="320"/>
      <c r="CC144" s="321"/>
      <c r="CD144" s="321"/>
      <c r="CE144" s="321"/>
      <c r="CF144" s="321"/>
      <c r="CG144" s="321"/>
      <c r="CH144" s="322"/>
      <c r="CI144" s="52">
        <f t="shared" si="6"/>
        <v>0</v>
      </c>
    </row>
    <row r="145" spans="1:87" ht="35.1" customHeight="1" x14ac:dyDescent="0.25">
      <c r="A145" s="31">
        <f t="shared" si="5"/>
        <v>133</v>
      </c>
      <c r="B145" s="308"/>
      <c r="C145" s="308"/>
      <c r="D145" s="309"/>
      <c r="E145" s="309"/>
      <c r="F145" s="309"/>
      <c r="G145" s="310"/>
      <c r="H145" s="311"/>
      <c r="I145" s="40"/>
      <c r="J145" s="59"/>
      <c r="K145" s="312"/>
      <c r="L145" s="312"/>
      <c r="M145" s="313"/>
      <c r="N145" s="313"/>
      <c r="O145" s="314"/>
      <c r="P145" s="314"/>
      <c r="Q145" s="315"/>
      <c r="R145" s="315"/>
      <c r="S145" s="306"/>
      <c r="T145" s="307"/>
      <c r="U145" s="306"/>
      <c r="V145" s="307"/>
      <c r="W145" s="304"/>
      <c r="X145" s="305"/>
      <c r="Y145" s="304"/>
      <c r="Z145" s="305"/>
      <c r="AA145" s="306"/>
      <c r="AB145" s="307"/>
      <c r="AC145" s="306"/>
      <c r="AD145" s="307"/>
      <c r="AE145" s="304"/>
      <c r="AF145" s="305"/>
      <c r="AG145" s="304"/>
      <c r="AH145" s="305"/>
      <c r="AI145" s="306"/>
      <c r="AJ145" s="307"/>
      <c r="AK145" s="306"/>
      <c r="AL145" s="307"/>
      <c r="AM145" s="304"/>
      <c r="AN145" s="305"/>
      <c r="AO145" s="304"/>
      <c r="AP145" s="305"/>
      <c r="AQ145" s="306"/>
      <c r="AR145" s="307"/>
      <c r="AS145" s="306"/>
      <c r="AT145" s="307"/>
      <c r="AU145" s="304"/>
      <c r="AV145" s="305"/>
      <c r="AW145" s="304"/>
      <c r="AX145" s="305"/>
      <c r="AY145" s="306"/>
      <c r="AZ145" s="307"/>
      <c r="BA145" s="306"/>
      <c r="BB145" s="307"/>
      <c r="BC145" s="304"/>
      <c r="BD145" s="305"/>
      <c r="BE145" s="304"/>
      <c r="BF145" s="305"/>
      <c r="BG145" s="306"/>
      <c r="BH145" s="307"/>
      <c r="BI145" s="306"/>
      <c r="BJ145" s="307"/>
      <c r="BK145" s="304"/>
      <c r="BL145" s="305"/>
      <c r="BM145" s="304"/>
      <c r="BN145" s="305"/>
      <c r="BO145" s="316"/>
      <c r="BP145" s="316"/>
      <c r="BQ145" s="316"/>
      <c r="BR145" s="55"/>
      <c r="BS145" s="317"/>
      <c r="BT145" s="318"/>
      <c r="BU145" s="319"/>
      <c r="BV145" s="319"/>
      <c r="BW145" s="319"/>
      <c r="BX145" s="319"/>
      <c r="BY145" s="319"/>
      <c r="BZ145" s="319"/>
      <c r="CA145" s="319"/>
      <c r="CB145" s="320"/>
      <c r="CC145" s="321"/>
      <c r="CD145" s="321"/>
      <c r="CE145" s="321"/>
      <c r="CF145" s="321"/>
      <c r="CG145" s="321"/>
      <c r="CH145" s="322"/>
      <c r="CI145" s="52">
        <f t="shared" si="6"/>
        <v>0</v>
      </c>
    </row>
    <row r="146" spans="1:87" ht="35.1" customHeight="1" x14ac:dyDescent="0.25">
      <c r="A146" s="31">
        <f t="shared" si="5"/>
        <v>134</v>
      </c>
      <c r="B146" s="323"/>
      <c r="C146" s="323"/>
      <c r="D146" s="308"/>
      <c r="E146" s="308"/>
      <c r="F146" s="308"/>
      <c r="G146" s="324"/>
      <c r="H146" s="325"/>
      <c r="I146" s="40"/>
      <c r="J146" s="60"/>
      <c r="K146" s="312"/>
      <c r="L146" s="312"/>
      <c r="M146" s="326"/>
      <c r="N146" s="326"/>
      <c r="O146" s="314"/>
      <c r="P146" s="314"/>
      <c r="Q146" s="327"/>
      <c r="R146" s="327"/>
      <c r="S146" s="306"/>
      <c r="T146" s="307"/>
      <c r="U146" s="306"/>
      <c r="V146" s="307"/>
      <c r="W146" s="328"/>
      <c r="X146" s="329"/>
      <c r="Y146" s="328"/>
      <c r="Z146" s="329"/>
      <c r="AA146" s="306"/>
      <c r="AB146" s="307"/>
      <c r="AC146" s="306"/>
      <c r="AD146" s="307"/>
      <c r="AE146" s="328"/>
      <c r="AF146" s="329"/>
      <c r="AG146" s="328"/>
      <c r="AH146" s="329"/>
      <c r="AI146" s="306"/>
      <c r="AJ146" s="307"/>
      <c r="AK146" s="306"/>
      <c r="AL146" s="307"/>
      <c r="AM146" s="328"/>
      <c r="AN146" s="329"/>
      <c r="AO146" s="328"/>
      <c r="AP146" s="329"/>
      <c r="AQ146" s="306"/>
      <c r="AR146" s="307"/>
      <c r="AS146" s="306"/>
      <c r="AT146" s="307"/>
      <c r="AU146" s="328"/>
      <c r="AV146" s="329"/>
      <c r="AW146" s="328"/>
      <c r="AX146" s="329"/>
      <c r="AY146" s="306"/>
      <c r="AZ146" s="307"/>
      <c r="BA146" s="306"/>
      <c r="BB146" s="307"/>
      <c r="BC146" s="328"/>
      <c r="BD146" s="329"/>
      <c r="BE146" s="328"/>
      <c r="BF146" s="329"/>
      <c r="BG146" s="306"/>
      <c r="BH146" s="307"/>
      <c r="BI146" s="306"/>
      <c r="BJ146" s="307"/>
      <c r="BK146" s="328"/>
      <c r="BL146" s="329"/>
      <c r="BM146" s="328"/>
      <c r="BN146" s="329"/>
      <c r="BO146" s="316"/>
      <c r="BP146" s="316"/>
      <c r="BQ146" s="316"/>
      <c r="BR146" s="55"/>
      <c r="BS146" s="330"/>
      <c r="BT146" s="331"/>
      <c r="BU146" s="319"/>
      <c r="BV146" s="319"/>
      <c r="BW146" s="319"/>
      <c r="BX146" s="319"/>
      <c r="BY146" s="319"/>
      <c r="BZ146" s="319"/>
      <c r="CA146" s="319"/>
      <c r="CB146" s="320"/>
      <c r="CC146" s="321"/>
      <c r="CD146" s="321"/>
      <c r="CE146" s="321"/>
      <c r="CF146" s="321"/>
      <c r="CG146" s="321"/>
      <c r="CH146" s="322"/>
      <c r="CI146" s="52">
        <f t="shared" si="6"/>
        <v>0</v>
      </c>
    </row>
    <row r="147" spans="1:87" ht="35.1" customHeight="1" x14ac:dyDescent="0.25">
      <c r="A147" s="31">
        <f t="shared" si="5"/>
        <v>135</v>
      </c>
      <c r="B147" s="308"/>
      <c r="C147" s="308"/>
      <c r="D147" s="309"/>
      <c r="E147" s="309"/>
      <c r="F147" s="309"/>
      <c r="G147" s="310"/>
      <c r="H147" s="311"/>
      <c r="I147" s="40"/>
      <c r="J147" s="59"/>
      <c r="K147" s="312"/>
      <c r="L147" s="312"/>
      <c r="M147" s="313"/>
      <c r="N147" s="313"/>
      <c r="O147" s="314"/>
      <c r="P147" s="314"/>
      <c r="Q147" s="315"/>
      <c r="R147" s="315"/>
      <c r="S147" s="306"/>
      <c r="T147" s="307"/>
      <c r="U147" s="306"/>
      <c r="V147" s="307"/>
      <c r="W147" s="304"/>
      <c r="X147" s="305"/>
      <c r="Y147" s="304"/>
      <c r="Z147" s="305"/>
      <c r="AA147" s="306"/>
      <c r="AB147" s="307"/>
      <c r="AC147" s="306"/>
      <c r="AD147" s="307"/>
      <c r="AE147" s="304"/>
      <c r="AF147" s="305"/>
      <c r="AG147" s="304"/>
      <c r="AH147" s="305"/>
      <c r="AI147" s="306"/>
      <c r="AJ147" s="307"/>
      <c r="AK147" s="306"/>
      <c r="AL147" s="307"/>
      <c r="AM147" s="304"/>
      <c r="AN147" s="305"/>
      <c r="AO147" s="304"/>
      <c r="AP147" s="305"/>
      <c r="AQ147" s="306"/>
      <c r="AR147" s="307"/>
      <c r="AS147" s="306"/>
      <c r="AT147" s="307"/>
      <c r="AU147" s="304"/>
      <c r="AV147" s="305"/>
      <c r="AW147" s="304"/>
      <c r="AX147" s="305"/>
      <c r="AY147" s="306"/>
      <c r="AZ147" s="307"/>
      <c r="BA147" s="306"/>
      <c r="BB147" s="307"/>
      <c r="BC147" s="304"/>
      <c r="BD147" s="305"/>
      <c r="BE147" s="304"/>
      <c r="BF147" s="305"/>
      <c r="BG147" s="306"/>
      <c r="BH147" s="307"/>
      <c r="BI147" s="306"/>
      <c r="BJ147" s="307"/>
      <c r="BK147" s="304"/>
      <c r="BL147" s="305"/>
      <c r="BM147" s="304"/>
      <c r="BN147" s="305"/>
      <c r="BO147" s="316"/>
      <c r="BP147" s="316"/>
      <c r="BQ147" s="316"/>
      <c r="BR147" s="55"/>
      <c r="BS147" s="317"/>
      <c r="BT147" s="318"/>
      <c r="BU147" s="319"/>
      <c r="BV147" s="319"/>
      <c r="BW147" s="319"/>
      <c r="BX147" s="319"/>
      <c r="BY147" s="319"/>
      <c r="BZ147" s="319"/>
      <c r="CA147" s="319"/>
      <c r="CB147" s="320"/>
      <c r="CC147" s="321"/>
      <c r="CD147" s="321"/>
      <c r="CE147" s="321"/>
      <c r="CF147" s="321"/>
      <c r="CG147" s="321"/>
      <c r="CH147" s="322"/>
      <c r="CI147" s="52">
        <f t="shared" si="6"/>
        <v>0</v>
      </c>
    </row>
    <row r="148" spans="1:87" ht="35.1" customHeight="1" x14ac:dyDescent="0.25">
      <c r="A148" s="31">
        <f t="shared" si="5"/>
        <v>136</v>
      </c>
      <c r="B148" s="323"/>
      <c r="C148" s="323"/>
      <c r="D148" s="308"/>
      <c r="E148" s="308"/>
      <c r="F148" s="308"/>
      <c r="G148" s="324"/>
      <c r="H148" s="325"/>
      <c r="I148" s="40"/>
      <c r="J148" s="60"/>
      <c r="K148" s="312"/>
      <c r="L148" s="312"/>
      <c r="M148" s="326"/>
      <c r="N148" s="326"/>
      <c r="O148" s="314"/>
      <c r="P148" s="314"/>
      <c r="Q148" s="327"/>
      <c r="R148" s="327"/>
      <c r="S148" s="306"/>
      <c r="T148" s="307"/>
      <c r="U148" s="306"/>
      <c r="V148" s="307"/>
      <c r="W148" s="328"/>
      <c r="X148" s="329"/>
      <c r="Y148" s="328"/>
      <c r="Z148" s="329"/>
      <c r="AA148" s="306"/>
      <c r="AB148" s="307"/>
      <c r="AC148" s="306"/>
      <c r="AD148" s="307"/>
      <c r="AE148" s="328"/>
      <c r="AF148" s="329"/>
      <c r="AG148" s="328"/>
      <c r="AH148" s="329"/>
      <c r="AI148" s="306"/>
      <c r="AJ148" s="307"/>
      <c r="AK148" s="306"/>
      <c r="AL148" s="307"/>
      <c r="AM148" s="328"/>
      <c r="AN148" s="329"/>
      <c r="AO148" s="328"/>
      <c r="AP148" s="329"/>
      <c r="AQ148" s="306"/>
      <c r="AR148" s="307"/>
      <c r="AS148" s="306"/>
      <c r="AT148" s="307"/>
      <c r="AU148" s="328"/>
      <c r="AV148" s="329"/>
      <c r="AW148" s="328"/>
      <c r="AX148" s="329"/>
      <c r="AY148" s="306"/>
      <c r="AZ148" s="307"/>
      <c r="BA148" s="306"/>
      <c r="BB148" s="307"/>
      <c r="BC148" s="328"/>
      <c r="BD148" s="329"/>
      <c r="BE148" s="328"/>
      <c r="BF148" s="329"/>
      <c r="BG148" s="306"/>
      <c r="BH148" s="307"/>
      <c r="BI148" s="306"/>
      <c r="BJ148" s="307"/>
      <c r="BK148" s="328"/>
      <c r="BL148" s="329"/>
      <c r="BM148" s="328"/>
      <c r="BN148" s="329"/>
      <c r="BO148" s="316"/>
      <c r="BP148" s="316"/>
      <c r="BQ148" s="316"/>
      <c r="BR148" s="55"/>
      <c r="BS148" s="330"/>
      <c r="BT148" s="331"/>
      <c r="BU148" s="319"/>
      <c r="BV148" s="319"/>
      <c r="BW148" s="319"/>
      <c r="BX148" s="319"/>
      <c r="BY148" s="319"/>
      <c r="BZ148" s="319"/>
      <c r="CA148" s="319"/>
      <c r="CB148" s="320"/>
      <c r="CC148" s="321"/>
      <c r="CD148" s="321"/>
      <c r="CE148" s="321"/>
      <c r="CF148" s="321"/>
      <c r="CG148" s="321"/>
      <c r="CH148" s="322"/>
      <c r="CI148" s="52">
        <f t="shared" si="6"/>
        <v>0</v>
      </c>
    </row>
    <row r="149" spans="1:87" ht="35.1" customHeight="1" x14ac:dyDescent="0.25">
      <c r="A149" s="31">
        <f t="shared" si="5"/>
        <v>137</v>
      </c>
      <c r="B149" s="308"/>
      <c r="C149" s="308"/>
      <c r="D149" s="309"/>
      <c r="E149" s="309"/>
      <c r="F149" s="309"/>
      <c r="G149" s="310"/>
      <c r="H149" s="311"/>
      <c r="I149" s="40"/>
      <c r="J149" s="59"/>
      <c r="K149" s="312"/>
      <c r="L149" s="312"/>
      <c r="M149" s="313"/>
      <c r="N149" s="313"/>
      <c r="O149" s="314"/>
      <c r="P149" s="314"/>
      <c r="Q149" s="315"/>
      <c r="R149" s="315"/>
      <c r="S149" s="306"/>
      <c r="T149" s="307"/>
      <c r="U149" s="306"/>
      <c r="V149" s="307"/>
      <c r="W149" s="304"/>
      <c r="X149" s="305"/>
      <c r="Y149" s="304"/>
      <c r="Z149" s="305"/>
      <c r="AA149" s="306"/>
      <c r="AB149" s="307"/>
      <c r="AC149" s="306"/>
      <c r="AD149" s="307"/>
      <c r="AE149" s="304"/>
      <c r="AF149" s="305"/>
      <c r="AG149" s="304"/>
      <c r="AH149" s="305"/>
      <c r="AI149" s="306"/>
      <c r="AJ149" s="307"/>
      <c r="AK149" s="306"/>
      <c r="AL149" s="307"/>
      <c r="AM149" s="304"/>
      <c r="AN149" s="305"/>
      <c r="AO149" s="304"/>
      <c r="AP149" s="305"/>
      <c r="AQ149" s="306"/>
      <c r="AR149" s="307"/>
      <c r="AS149" s="306"/>
      <c r="AT149" s="307"/>
      <c r="AU149" s="304"/>
      <c r="AV149" s="305"/>
      <c r="AW149" s="304"/>
      <c r="AX149" s="305"/>
      <c r="AY149" s="306"/>
      <c r="AZ149" s="307"/>
      <c r="BA149" s="306"/>
      <c r="BB149" s="307"/>
      <c r="BC149" s="304"/>
      <c r="BD149" s="305"/>
      <c r="BE149" s="304"/>
      <c r="BF149" s="305"/>
      <c r="BG149" s="306"/>
      <c r="BH149" s="307"/>
      <c r="BI149" s="306"/>
      <c r="BJ149" s="307"/>
      <c r="BK149" s="304"/>
      <c r="BL149" s="305"/>
      <c r="BM149" s="304"/>
      <c r="BN149" s="305"/>
      <c r="BO149" s="316"/>
      <c r="BP149" s="316"/>
      <c r="BQ149" s="316"/>
      <c r="BR149" s="55"/>
      <c r="BS149" s="317"/>
      <c r="BT149" s="318"/>
      <c r="BU149" s="319"/>
      <c r="BV149" s="319"/>
      <c r="BW149" s="319"/>
      <c r="BX149" s="319"/>
      <c r="BY149" s="319"/>
      <c r="BZ149" s="319"/>
      <c r="CA149" s="319"/>
      <c r="CB149" s="320"/>
      <c r="CC149" s="321"/>
      <c r="CD149" s="321"/>
      <c r="CE149" s="321"/>
      <c r="CF149" s="321"/>
      <c r="CG149" s="321"/>
      <c r="CH149" s="322"/>
      <c r="CI149" s="52">
        <f t="shared" si="6"/>
        <v>0</v>
      </c>
    </row>
    <row r="150" spans="1:87" ht="35.1" customHeight="1" x14ac:dyDescent="0.25">
      <c r="A150" s="31">
        <f t="shared" si="5"/>
        <v>138</v>
      </c>
      <c r="B150" s="323"/>
      <c r="C150" s="323"/>
      <c r="D150" s="308"/>
      <c r="E150" s="308"/>
      <c r="F150" s="308"/>
      <c r="G150" s="324"/>
      <c r="H150" s="325"/>
      <c r="I150" s="40"/>
      <c r="J150" s="60"/>
      <c r="K150" s="312"/>
      <c r="L150" s="312"/>
      <c r="M150" s="326"/>
      <c r="N150" s="326"/>
      <c r="O150" s="314"/>
      <c r="P150" s="314"/>
      <c r="Q150" s="327"/>
      <c r="R150" s="327"/>
      <c r="S150" s="306"/>
      <c r="T150" s="307"/>
      <c r="U150" s="306"/>
      <c r="V150" s="307"/>
      <c r="W150" s="328"/>
      <c r="X150" s="329"/>
      <c r="Y150" s="328"/>
      <c r="Z150" s="329"/>
      <c r="AA150" s="306"/>
      <c r="AB150" s="307"/>
      <c r="AC150" s="306"/>
      <c r="AD150" s="307"/>
      <c r="AE150" s="328"/>
      <c r="AF150" s="329"/>
      <c r="AG150" s="328"/>
      <c r="AH150" s="329"/>
      <c r="AI150" s="306"/>
      <c r="AJ150" s="307"/>
      <c r="AK150" s="306"/>
      <c r="AL150" s="307"/>
      <c r="AM150" s="328"/>
      <c r="AN150" s="329"/>
      <c r="AO150" s="328"/>
      <c r="AP150" s="329"/>
      <c r="AQ150" s="306"/>
      <c r="AR150" s="307"/>
      <c r="AS150" s="306"/>
      <c r="AT150" s="307"/>
      <c r="AU150" s="328"/>
      <c r="AV150" s="329"/>
      <c r="AW150" s="328"/>
      <c r="AX150" s="329"/>
      <c r="AY150" s="306"/>
      <c r="AZ150" s="307"/>
      <c r="BA150" s="306"/>
      <c r="BB150" s="307"/>
      <c r="BC150" s="328"/>
      <c r="BD150" s="329"/>
      <c r="BE150" s="328"/>
      <c r="BF150" s="329"/>
      <c r="BG150" s="306"/>
      <c r="BH150" s="307"/>
      <c r="BI150" s="306"/>
      <c r="BJ150" s="307"/>
      <c r="BK150" s="328"/>
      <c r="BL150" s="329"/>
      <c r="BM150" s="328"/>
      <c r="BN150" s="329"/>
      <c r="BO150" s="316"/>
      <c r="BP150" s="316"/>
      <c r="BQ150" s="316"/>
      <c r="BR150" s="55"/>
      <c r="BS150" s="330"/>
      <c r="BT150" s="331"/>
      <c r="BU150" s="319"/>
      <c r="BV150" s="319"/>
      <c r="BW150" s="319"/>
      <c r="BX150" s="319"/>
      <c r="BY150" s="319"/>
      <c r="BZ150" s="319"/>
      <c r="CA150" s="319"/>
      <c r="CB150" s="320"/>
      <c r="CC150" s="321"/>
      <c r="CD150" s="321"/>
      <c r="CE150" s="321"/>
      <c r="CF150" s="321"/>
      <c r="CG150" s="321"/>
      <c r="CH150" s="322"/>
      <c r="CI150" s="52">
        <f t="shared" si="6"/>
        <v>0</v>
      </c>
    </row>
    <row r="151" spans="1:87" ht="35.1" customHeight="1" x14ac:dyDescent="0.25">
      <c r="A151" s="31">
        <f t="shared" si="5"/>
        <v>139</v>
      </c>
      <c r="B151" s="308"/>
      <c r="C151" s="308"/>
      <c r="D151" s="309"/>
      <c r="E151" s="309"/>
      <c r="F151" s="309"/>
      <c r="G151" s="310"/>
      <c r="H151" s="311"/>
      <c r="I151" s="40"/>
      <c r="J151" s="59"/>
      <c r="K151" s="312"/>
      <c r="L151" s="312"/>
      <c r="M151" s="313"/>
      <c r="N151" s="313"/>
      <c r="O151" s="314"/>
      <c r="P151" s="314"/>
      <c r="Q151" s="315"/>
      <c r="R151" s="315"/>
      <c r="S151" s="306"/>
      <c r="T151" s="307"/>
      <c r="U151" s="306"/>
      <c r="V151" s="307"/>
      <c r="W151" s="304"/>
      <c r="X151" s="305"/>
      <c r="Y151" s="304"/>
      <c r="Z151" s="305"/>
      <c r="AA151" s="306"/>
      <c r="AB151" s="307"/>
      <c r="AC151" s="306"/>
      <c r="AD151" s="307"/>
      <c r="AE151" s="304"/>
      <c r="AF151" s="305"/>
      <c r="AG151" s="304"/>
      <c r="AH151" s="305"/>
      <c r="AI151" s="306"/>
      <c r="AJ151" s="307"/>
      <c r="AK151" s="306"/>
      <c r="AL151" s="307"/>
      <c r="AM151" s="304"/>
      <c r="AN151" s="305"/>
      <c r="AO151" s="304"/>
      <c r="AP151" s="305"/>
      <c r="AQ151" s="306"/>
      <c r="AR151" s="307"/>
      <c r="AS151" s="306"/>
      <c r="AT151" s="307"/>
      <c r="AU151" s="304"/>
      <c r="AV151" s="305"/>
      <c r="AW151" s="304"/>
      <c r="AX151" s="305"/>
      <c r="AY151" s="306"/>
      <c r="AZ151" s="307"/>
      <c r="BA151" s="306"/>
      <c r="BB151" s="307"/>
      <c r="BC151" s="304"/>
      <c r="BD151" s="305"/>
      <c r="BE151" s="304"/>
      <c r="BF151" s="305"/>
      <c r="BG151" s="306"/>
      <c r="BH151" s="307"/>
      <c r="BI151" s="306"/>
      <c r="BJ151" s="307"/>
      <c r="BK151" s="304"/>
      <c r="BL151" s="305"/>
      <c r="BM151" s="304"/>
      <c r="BN151" s="305"/>
      <c r="BO151" s="316"/>
      <c r="BP151" s="316"/>
      <c r="BQ151" s="316"/>
      <c r="BR151" s="55"/>
      <c r="BS151" s="317"/>
      <c r="BT151" s="318"/>
      <c r="BU151" s="319"/>
      <c r="BV151" s="319"/>
      <c r="BW151" s="319"/>
      <c r="BX151" s="319"/>
      <c r="BY151" s="319"/>
      <c r="BZ151" s="319"/>
      <c r="CA151" s="319"/>
      <c r="CB151" s="320"/>
      <c r="CC151" s="321"/>
      <c r="CD151" s="321"/>
      <c r="CE151" s="321"/>
      <c r="CF151" s="321"/>
      <c r="CG151" s="321"/>
      <c r="CH151" s="322"/>
      <c r="CI151" s="52">
        <f t="shared" si="6"/>
        <v>0</v>
      </c>
    </row>
    <row r="152" spans="1:87" ht="35.1" customHeight="1" x14ac:dyDescent="0.25">
      <c r="A152" s="31">
        <f t="shared" si="5"/>
        <v>140</v>
      </c>
      <c r="B152" s="323"/>
      <c r="C152" s="323"/>
      <c r="D152" s="308"/>
      <c r="E152" s="308"/>
      <c r="F152" s="308"/>
      <c r="G152" s="324"/>
      <c r="H152" s="325"/>
      <c r="I152" s="40"/>
      <c r="J152" s="60"/>
      <c r="K152" s="312"/>
      <c r="L152" s="312"/>
      <c r="M152" s="326"/>
      <c r="N152" s="326"/>
      <c r="O152" s="314"/>
      <c r="P152" s="314"/>
      <c r="Q152" s="327"/>
      <c r="R152" s="327"/>
      <c r="S152" s="306"/>
      <c r="T152" s="307"/>
      <c r="U152" s="306"/>
      <c r="V152" s="307"/>
      <c r="W152" s="328"/>
      <c r="X152" s="329"/>
      <c r="Y152" s="328"/>
      <c r="Z152" s="329"/>
      <c r="AA152" s="306"/>
      <c r="AB152" s="307"/>
      <c r="AC152" s="306"/>
      <c r="AD152" s="307"/>
      <c r="AE152" s="328"/>
      <c r="AF152" s="329"/>
      <c r="AG152" s="328"/>
      <c r="AH152" s="329"/>
      <c r="AI152" s="306"/>
      <c r="AJ152" s="307"/>
      <c r="AK152" s="306"/>
      <c r="AL152" s="307"/>
      <c r="AM152" s="328"/>
      <c r="AN152" s="329"/>
      <c r="AO152" s="328"/>
      <c r="AP152" s="329"/>
      <c r="AQ152" s="306"/>
      <c r="AR152" s="307"/>
      <c r="AS152" s="306"/>
      <c r="AT152" s="307"/>
      <c r="AU152" s="328"/>
      <c r="AV152" s="329"/>
      <c r="AW152" s="328"/>
      <c r="AX152" s="329"/>
      <c r="AY152" s="306"/>
      <c r="AZ152" s="307"/>
      <c r="BA152" s="306"/>
      <c r="BB152" s="307"/>
      <c r="BC152" s="328"/>
      <c r="BD152" s="329"/>
      <c r="BE152" s="328"/>
      <c r="BF152" s="329"/>
      <c r="BG152" s="306"/>
      <c r="BH152" s="307"/>
      <c r="BI152" s="306"/>
      <c r="BJ152" s="307"/>
      <c r="BK152" s="328"/>
      <c r="BL152" s="329"/>
      <c r="BM152" s="328"/>
      <c r="BN152" s="329"/>
      <c r="BO152" s="316"/>
      <c r="BP152" s="316"/>
      <c r="BQ152" s="316"/>
      <c r="BR152" s="55"/>
      <c r="BS152" s="330"/>
      <c r="BT152" s="331"/>
      <c r="BU152" s="319"/>
      <c r="BV152" s="319"/>
      <c r="BW152" s="319"/>
      <c r="BX152" s="319"/>
      <c r="BY152" s="319"/>
      <c r="BZ152" s="319"/>
      <c r="CA152" s="319"/>
      <c r="CB152" s="320"/>
      <c r="CC152" s="321"/>
      <c r="CD152" s="321"/>
      <c r="CE152" s="321"/>
      <c r="CF152" s="321"/>
      <c r="CG152" s="321"/>
      <c r="CH152" s="322"/>
      <c r="CI152" s="52">
        <f t="shared" si="6"/>
        <v>0</v>
      </c>
    </row>
    <row r="153" spans="1:87" ht="35.1" customHeight="1" x14ac:dyDescent="0.25">
      <c r="A153" s="31">
        <f>ROW(A141)</f>
        <v>141</v>
      </c>
      <c r="B153" s="308"/>
      <c r="C153" s="308"/>
      <c r="D153" s="309"/>
      <c r="E153" s="309"/>
      <c r="F153" s="309"/>
      <c r="G153" s="310"/>
      <c r="H153" s="311"/>
      <c r="I153" s="40"/>
      <c r="J153" s="59"/>
      <c r="K153" s="312"/>
      <c r="L153" s="312"/>
      <c r="M153" s="313"/>
      <c r="N153" s="313"/>
      <c r="O153" s="314"/>
      <c r="P153" s="314"/>
      <c r="Q153" s="315"/>
      <c r="R153" s="315"/>
      <c r="S153" s="306"/>
      <c r="T153" s="307"/>
      <c r="U153" s="306"/>
      <c r="V153" s="307"/>
      <c r="W153" s="304"/>
      <c r="X153" s="305"/>
      <c r="Y153" s="304"/>
      <c r="Z153" s="305"/>
      <c r="AA153" s="306"/>
      <c r="AB153" s="307"/>
      <c r="AC153" s="306"/>
      <c r="AD153" s="307"/>
      <c r="AE153" s="304"/>
      <c r="AF153" s="305"/>
      <c r="AG153" s="304"/>
      <c r="AH153" s="305"/>
      <c r="AI153" s="306"/>
      <c r="AJ153" s="307"/>
      <c r="AK153" s="306"/>
      <c r="AL153" s="307"/>
      <c r="AM153" s="304"/>
      <c r="AN153" s="305"/>
      <c r="AO153" s="304"/>
      <c r="AP153" s="305"/>
      <c r="AQ153" s="306"/>
      <c r="AR153" s="307"/>
      <c r="AS153" s="306"/>
      <c r="AT153" s="307"/>
      <c r="AU153" s="304"/>
      <c r="AV153" s="305"/>
      <c r="AW153" s="304"/>
      <c r="AX153" s="305"/>
      <c r="AY153" s="306"/>
      <c r="AZ153" s="307"/>
      <c r="BA153" s="306"/>
      <c r="BB153" s="307"/>
      <c r="BC153" s="304"/>
      <c r="BD153" s="305"/>
      <c r="BE153" s="304"/>
      <c r="BF153" s="305"/>
      <c r="BG153" s="306"/>
      <c r="BH153" s="307"/>
      <c r="BI153" s="306"/>
      <c r="BJ153" s="307"/>
      <c r="BK153" s="304"/>
      <c r="BL153" s="305"/>
      <c r="BM153" s="304"/>
      <c r="BN153" s="305"/>
      <c r="BO153" s="332"/>
      <c r="BP153" s="333"/>
      <c r="BQ153" s="334"/>
      <c r="BR153" s="55"/>
      <c r="BS153" s="317"/>
      <c r="BT153" s="318"/>
      <c r="BU153" s="319"/>
      <c r="BV153" s="319"/>
      <c r="BW153" s="319"/>
      <c r="BX153" s="319"/>
      <c r="BY153" s="319"/>
      <c r="BZ153" s="319"/>
      <c r="CA153" s="319"/>
      <c r="CB153" s="320"/>
      <c r="CC153" s="321"/>
      <c r="CD153" s="321"/>
      <c r="CE153" s="321"/>
      <c r="CF153" s="321"/>
      <c r="CG153" s="321"/>
      <c r="CH153" s="322"/>
      <c r="CI153" s="52">
        <f t="shared" si="6"/>
        <v>0</v>
      </c>
    </row>
    <row r="154" spans="1:87" ht="35.1" customHeight="1" x14ac:dyDescent="0.25">
      <c r="A154" s="31">
        <f t="shared" ref="A154:A180" si="7">ROW(A142)</f>
        <v>142</v>
      </c>
      <c r="B154" s="323"/>
      <c r="C154" s="323"/>
      <c r="D154" s="308"/>
      <c r="E154" s="308"/>
      <c r="F154" s="308"/>
      <c r="G154" s="324"/>
      <c r="H154" s="325"/>
      <c r="I154" s="40"/>
      <c r="J154" s="60"/>
      <c r="K154" s="312"/>
      <c r="L154" s="312"/>
      <c r="M154" s="326"/>
      <c r="N154" s="326"/>
      <c r="O154" s="314"/>
      <c r="P154" s="314"/>
      <c r="Q154" s="327"/>
      <c r="R154" s="327"/>
      <c r="S154" s="306"/>
      <c r="T154" s="307"/>
      <c r="U154" s="306"/>
      <c r="V154" s="307"/>
      <c r="W154" s="328"/>
      <c r="X154" s="329"/>
      <c r="Y154" s="328"/>
      <c r="Z154" s="329"/>
      <c r="AA154" s="306"/>
      <c r="AB154" s="307"/>
      <c r="AC154" s="306"/>
      <c r="AD154" s="307"/>
      <c r="AE154" s="328"/>
      <c r="AF154" s="329"/>
      <c r="AG154" s="328"/>
      <c r="AH154" s="329"/>
      <c r="AI154" s="306"/>
      <c r="AJ154" s="307"/>
      <c r="AK154" s="306"/>
      <c r="AL154" s="307"/>
      <c r="AM154" s="328"/>
      <c r="AN154" s="329"/>
      <c r="AO154" s="328"/>
      <c r="AP154" s="329"/>
      <c r="AQ154" s="306"/>
      <c r="AR154" s="307"/>
      <c r="AS154" s="306"/>
      <c r="AT154" s="307"/>
      <c r="AU154" s="328"/>
      <c r="AV154" s="329"/>
      <c r="AW154" s="328"/>
      <c r="AX154" s="329"/>
      <c r="AY154" s="306"/>
      <c r="AZ154" s="307"/>
      <c r="BA154" s="306"/>
      <c r="BB154" s="307"/>
      <c r="BC154" s="328"/>
      <c r="BD154" s="329"/>
      <c r="BE154" s="328"/>
      <c r="BF154" s="329"/>
      <c r="BG154" s="306"/>
      <c r="BH154" s="307"/>
      <c r="BI154" s="306"/>
      <c r="BJ154" s="307"/>
      <c r="BK154" s="328"/>
      <c r="BL154" s="329"/>
      <c r="BM154" s="328"/>
      <c r="BN154" s="329"/>
      <c r="BO154" s="316"/>
      <c r="BP154" s="316"/>
      <c r="BQ154" s="316"/>
      <c r="BR154" s="55"/>
      <c r="BS154" s="330"/>
      <c r="BT154" s="331"/>
      <c r="BU154" s="319"/>
      <c r="BV154" s="319"/>
      <c r="BW154" s="319"/>
      <c r="BX154" s="319"/>
      <c r="BY154" s="319"/>
      <c r="BZ154" s="319"/>
      <c r="CA154" s="319"/>
      <c r="CB154" s="320"/>
      <c r="CC154" s="321"/>
      <c r="CD154" s="321"/>
      <c r="CE154" s="321"/>
      <c r="CF154" s="321"/>
      <c r="CG154" s="321"/>
      <c r="CH154" s="322"/>
      <c r="CI154" s="52">
        <f t="shared" si="6"/>
        <v>0</v>
      </c>
    </row>
    <row r="155" spans="1:87" ht="35.1" customHeight="1" x14ac:dyDescent="0.25">
      <c r="A155" s="31">
        <f t="shared" si="7"/>
        <v>143</v>
      </c>
      <c r="B155" s="308"/>
      <c r="C155" s="308"/>
      <c r="D155" s="309"/>
      <c r="E155" s="309"/>
      <c r="F155" s="309"/>
      <c r="G155" s="310"/>
      <c r="H155" s="311"/>
      <c r="I155" s="40"/>
      <c r="J155" s="59"/>
      <c r="K155" s="312"/>
      <c r="L155" s="312"/>
      <c r="M155" s="313"/>
      <c r="N155" s="313"/>
      <c r="O155" s="314"/>
      <c r="P155" s="314"/>
      <c r="Q155" s="315"/>
      <c r="R155" s="315"/>
      <c r="S155" s="306"/>
      <c r="T155" s="307"/>
      <c r="U155" s="306"/>
      <c r="V155" s="307"/>
      <c r="W155" s="304"/>
      <c r="X155" s="305"/>
      <c r="Y155" s="304"/>
      <c r="Z155" s="305"/>
      <c r="AA155" s="306"/>
      <c r="AB155" s="307"/>
      <c r="AC155" s="306"/>
      <c r="AD155" s="307"/>
      <c r="AE155" s="304"/>
      <c r="AF155" s="305"/>
      <c r="AG155" s="304"/>
      <c r="AH155" s="305"/>
      <c r="AI155" s="306"/>
      <c r="AJ155" s="307"/>
      <c r="AK155" s="306"/>
      <c r="AL155" s="307"/>
      <c r="AM155" s="304"/>
      <c r="AN155" s="305"/>
      <c r="AO155" s="304"/>
      <c r="AP155" s="305"/>
      <c r="AQ155" s="306"/>
      <c r="AR155" s="307"/>
      <c r="AS155" s="306"/>
      <c r="AT155" s="307"/>
      <c r="AU155" s="304"/>
      <c r="AV155" s="305"/>
      <c r="AW155" s="304"/>
      <c r="AX155" s="305"/>
      <c r="AY155" s="306"/>
      <c r="AZ155" s="307"/>
      <c r="BA155" s="306"/>
      <c r="BB155" s="307"/>
      <c r="BC155" s="304"/>
      <c r="BD155" s="305"/>
      <c r="BE155" s="304"/>
      <c r="BF155" s="305"/>
      <c r="BG155" s="306"/>
      <c r="BH155" s="307"/>
      <c r="BI155" s="306"/>
      <c r="BJ155" s="307"/>
      <c r="BK155" s="304"/>
      <c r="BL155" s="305"/>
      <c r="BM155" s="304"/>
      <c r="BN155" s="305"/>
      <c r="BO155" s="316"/>
      <c r="BP155" s="316"/>
      <c r="BQ155" s="316"/>
      <c r="BR155" s="55"/>
      <c r="BS155" s="317"/>
      <c r="BT155" s="318"/>
      <c r="BU155" s="319"/>
      <c r="BV155" s="319"/>
      <c r="BW155" s="319"/>
      <c r="BX155" s="319"/>
      <c r="BY155" s="319"/>
      <c r="BZ155" s="319"/>
      <c r="CA155" s="319"/>
      <c r="CB155" s="320"/>
      <c r="CC155" s="321"/>
      <c r="CD155" s="321"/>
      <c r="CE155" s="321"/>
      <c r="CF155" s="321"/>
      <c r="CG155" s="321"/>
      <c r="CH155" s="322"/>
      <c r="CI155" s="52">
        <f t="shared" si="6"/>
        <v>0</v>
      </c>
    </row>
    <row r="156" spans="1:87" ht="35.1" customHeight="1" x14ac:dyDescent="0.25">
      <c r="A156" s="31">
        <f t="shared" si="7"/>
        <v>144</v>
      </c>
      <c r="B156" s="323"/>
      <c r="C156" s="323"/>
      <c r="D156" s="308"/>
      <c r="E156" s="308"/>
      <c r="F156" s="308"/>
      <c r="G156" s="324"/>
      <c r="H156" s="325"/>
      <c r="I156" s="40"/>
      <c r="J156" s="60"/>
      <c r="K156" s="312"/>
      <c r="L156" s="312"/>
      <c r="M156" s="326"/>
      <c r="N156" s="326"/>
      <c r="O156" s="314"/>
      <c r="P156" s="314"/>
      <c r="Q156" s="327"/>
      <c r="R156" s="327"/>
      <c r="S156" s="306"/>
      <c r="T156" s="307"/>
      <c r="U156" s="306"/>
      <c r="V156" s="307"/>
      <c r="W156" s="328"/>
      <c r="X156" s="329"/>
      <c r="Y156" s="328"/>
      <c r="Z156" s="329"/>
      <c r="AA156" s="306"/>
      <c r="AB156" s="307"/>
      <c r="AC156" s="306"/>
      <c r="AD156" s="307"/>
      <c r="AE156" s="328"/>
      <c r="AF156" s="329"/>
      <c r="AG156" s="328"/>
      <c r="AH156" s="329"/>
      <c r="AI156" s="306"/>
      <c r="AJ156" s="307"/>
      <c r="AK156" s="306"/>
      <c r="AL156" s="307"/>
      <c r="AM156" s="328"/>
      <c r="AN156" s="329"/>
      <c r="AO156" s="328"/>
      <c r="AP156" s="329"/>
      <c r="AQ156" s="306"/>
      <c r="AR156" s="307"/>
      <c r="AS156" s="306"/>
      <c r="AT156" s="307"/>
      <c r="AU156" s="328"/>
      <c r="AV156" s="329"/>
      <c r="AW156" s="328"/>
      <c r="AX156" s="329"/>
      <c r="AY156" s="306"/>
      <c r="AZ156" s="307"/>
      <c r="BA156" s="306"/>
      <c r="BB156" s="307"/>
      <c r="BC156" s="328"/>
      <c r="BD156" s="329"/>
      <c r="BE156" s="328"/>
      <c r="BF156" s="329"/>
      <c r="BG156" s="306"/>
      <c r="BH156" s="307"/>
      <c r="BI156" s="306"/>
      <c r="BJ156" s="307"/>
      <c r="BK156" s="328"/>
      <c r="BL156" s="329"/>
      <c r="BM156" s="328"/>
      <c r="BN156" s="329"/>
      <c r="BO156" s="316"/>
      <c r="BP156" s="316"/>
      <c r="BQ156" s="316"/>
      <c r="BR156" s="55"/>
      <c r="BS156" s="330"/>
      <c r="BT156" s="331"/>
      <c r="BU156" s="319"/>
      <c r="BV156" s="319"/>
      <c r="BW156" s="319"/>
      <c r="BX156" s="319"/>
      <c r="BY156" s="319"/>
      <c r="BZ156" s="319"/>
      <c r="CA156" s="319"/>
      <c r="CB156" s="320"/>
      <c r="CC156" s="321"/>
      <c r="CD156" s="321"/>
      <c r="CE156" s="321"/>
      <c r="CF156" s="321"/>
      <c r="CG156" s="321"/>
      <c r="CH156" s="322"/>
      <c r="CI156" s="52">
        <f t="shared" si="6"/>
        <v>0</v>
      </c>
    </row>
    <row r="157" spans="1:87" ht="35.1" customHeight="1" x14ac:dyDescent="0.25">
      <c r="A157" s="31">
        <f t="shared" si="7"/>
        <v>145</v>
      </c>
      <c r="B157" s="308"/>
      <c r="C157" s="308"/>
      <c r="D157" s="309"/>
      <c r="E157" s="309"/>
      <c r="F157" s="309"/>
      <c r="G157" s="310"/>
      <c r="H157" s="311"/>
      <c r="I157" s="40"/>
      <c r="J157" s="59"/>
      <c r="K157" s="312"/>
      <c r="L157" s="312"/>
      <c r="M157" s="313"/>
      <c r="N157" s="313"/>
      <c r="O157" s="314"/>
      <c r="P157" s="314"/>
      <c r="Q157" s="315"/>
      <c r="R157" s="315"/>
      <c r="S157" s="306"/>
      <c r="T157" s="307"/>
      <c r="U157" s="306"/>
      <c r="V157" s="307"/>
      <c r="W157" s="304"/>
      <c r="X157" s="305"/>
      <c r="Y157" s="304"/>
      <c r="Z157" s="305"/>
      <c r="AA157" s="306"/>
      <c r="AB157" s="307"/>
      <c r="AC157" s="306"/>
      <c r="AD157" s="307"/>
      <c r="AE157" s="304"/>
      <c r="AF157" s="305"/>
      <c r="AG157" s="304"/>
      <c r="AH157" s="305"/>
      <c r="AI157" s="306"/>
      <c r="AJ157" s="307"/>
      <c r="AK157" s="306"/>
      <c r="AL157" s="307"/>
      <c r="AM157" s="304"/>
      <c r="AN157" s="305"/>
      <c r="AO157" s="304"/>
      <c r="AP157" s="305"/>
      <c r="AQ157" s="306"/>
      <c r="AR157" s="307"/>
      <c r="AS157" s="306"/>
      <c r="AT157" s="307"/>
      <c r="AU157" s="304"/>
      <c r="AV157" s="305"/>
      <c r="AW157" s="304"/>
      <c r="AX157" s="305"/>
      <c r="AY157" s="306"/>
      <c r="AZ157" s="307"/>
      <c r="BA157" s="306"/>
      <c r="BB157" s="307"/>
      <c r="BC157" s="304"/>
      <c r="BD157" s="305"/>
      <c r="BE157" s="304"/>
      <c r="BF157" s="305"/>
      <c r="BG157" s="306"/>
      <c r="BH157" s="307"/>
      <c r="BI157" s="306"/>
      <c r="BJ157" s="307"/>
      <c r="BK157" s="304"/>
      <c r="BL157" s="305"/>
      <c r="BM157" s="304"/>
      <c r="BN157" s="305"/>
      <c r="BO157" s="316"/>
      <c r="BP157" s="316"/>
      <c r="BQ157" s="316"/>
      <c r="BR157" s="55"/>
      <c r="BS157" s="317"/>
      <c r="BT157" s="318"/>
      <c r="BU157" s="319"/>
      <c r="BV157" s="319"/>
      <c r="BW157" s="319"/>
      <c r="BX157" s="319"/>
      <c r="BY157" s="319"/>
      <c r="BZ157" s="319"/>
      <c r="CA157" s="319"/>
      <c r="CB157" s="320"/>
      <c r="CC157" s="321"/>
      <c r="CD157" s="321"/>
      <c r="CE157" s="321"/>
      <c r="CF157" s="321"/>
      <c r="CG157" s="321"/>
      <c r="CH157" s="322"/>
      <c r="CI157" s="52">
        <f t="shared" si="6"/>
        <v>0</v>
      </c>
    </row>
    <row r="158" spans="1:87" ht="35.1" customHeight="1" x14ac:dyDescent="0.25">
      <c r="A158" s="31">
        <f t="shared" si="7"/>
        <v>146</v>
      </c>
      <c r="B158" s="323"/>
      <c r="C158" s="323"/>
      <c r="D158" s="308"/>
      <c r="E158" s="308"/>
      <c r="F158" s="308"/>
      <c r="G158" s="324"/>
      <c r="H158" s="325"/>
      <c r="I158" s="40"/>
      <c r="J158" s="60"/>
      <c r="K158" s="312"/>
      <c r="L158" s="312"/>
      <c r="M158" s="326"/>
      <c r="N158" s="326"/>
      <c r="O158" s="314"/>
      <c r="P158" s="314"/>
      <c r="Q158" s="327"/>
      <c r="R158" s="327"/>
      <c r="S158" s="306"/>
      <c r="T158" s="307"/>
      <c r="U158" s="306"/>
      <c r="V158" s="307"/>
      <c r="W158" s="328"/>
      <c r="X158" s="329"/>
      <c r="Y158" s="328"/>
      <c r="Z158" s="329"/>
      <c r="AA158" s="306"/>
      <c r="AB158" s="307"/>
      <c r="AC158" s="306"/>
      <c r="AD158" s="307"/>
      <c r="AE158" s="328"/>
      <c r="AF158" s="329"/>
      <c r="AG158" s="328"/>
      <c r="AH158" s="329"/>
      <c r="AI158" s="306"/>
      <c r="AJ158" s="307"/>
      <c r="AK158" s="306"/>
      <c r="AL158" s="307"/>
      <c r="AM158" s="328"/>
      <c r="AN158" s="329"/>
      <c r="AO158" s="328"/>
      <c r="AP158" s="329"/>
      <c r="AQ158" s="306"/>
      <c r="AR158" s="307"/>
      <c r="AS158" s="306"/>
      <c r="AT158" s="307"/>
      <c r="AU158" s="328"/>
      <c r="AV158" s="329"/>
      <c r="AW158" s="328"/>
      <c r="AX158" s="329"/>
      <c r="AY158" s="306"/>
      <c r="AZ158" s="307"/>
      <c r="BA158" s="306"/>
      <c r="BB158" s="307"/>
      <c r="BC158" s="328"/>
      <c r="BD158" s="329"/>
      <c r="BE158" s="328"/>
      <c r="BF158" s="329"/>
      <c r="BG158" s="306"/>
      <c r="BH158" s="307"/>
      <c r="BI158" s="306"/>
      <c r="BJ158" s="307"/>
      <c r="BK158" s="328"/>
      <c r="BL158" s="329"/>
      <c r="BM158" s="328"/>
      <c r="BN158" s="329"/>
      <c r="BO158" s="316"/>
      <c r="BP158" s="316"/>
      <c r="BQ158" s="316"/>
      <c r="BR158" s="55"/>
      <c r="BS158" s="330"/>
      <c r="BT158" s="331"/>
      <c r="BU158" s="319"/>
      <c r="BV158" s="319"/>
      <c r="BW158" s="319"/>
      <c r="BX158" s="319"/>
      <c r="BY158" s="319"/>
      <c r="BZ158" s="319"/>
      <c r="CA158" s="319"/>
      <c r="CB158" s="320"/>
      <c r="CC158" s="321"/>
      <c r="CD158" s="321"/>
      <c r="CE158" s="321"/>
      <c r="CF158" s="321"/>
      <c r="CG158" s="321"/>
      <c r="CH158" s="322"/>
      <c r="CI158" s="52">
        <f t="shared" si="6"/>
        <v>0</v>
      </c>
    </row>
    <row r="159" spans="1:87" ht="35.1" customHeight="1" x14ac:dyDescent="0.25">
      <c r="A159" s="31">
        <f t="shared" si="7"/>
        <v>147</v>
      </c>
      <c r="B159" s="308"/>
      <c r="C159" s="308"/>
      <c r="D159" s="309"/>
      <c r="E159" s="309"/>
      <c r="F159" s="309"/>
      <c r="G159" s="310"/>
      <c r="H159" s="311"/>
      <c r="I159" s="40"/>
      <c r="J159" s="59"/>
      <c r="K159" s="312"/>
      <c r="L159" s="312"/>
      <c r="M159" s="313"/>
      <c r="N159" s="313"/>
      <c r="O159" s="314"/>
      <c r="P159" s="314"/>
      <c r="Q159" s="315"/>
      <c r="R159" s="315"/>
      <c r="S159" s="306"/>
      <c r="T159" s="307"/>
      <c r="U159" s="306"/>
      <c r="V159" s="307"/>
      <c r="W159" s="304"/>
      <c r="X159" s="305"/>
      <c r="Y159" s="304"/>
      <c r="Z159" s="305"/>
      <c r="AA159" s="306"/>
      <c r="AB159" s="307"/>
      <c r="AC159" s="306"/>
      <c r="AD159" s="307"/>
      <c r="AE159" s="304"/>
      <c r="AF159" s="305"/>
      <c r="AG159" s="304"/>
      <c r="AH159" s="305"/>
      <c r="AI159" s="306"/>
      <c r="AJ159" s="307"/>
      <c r="AK159" s="306"/>
      <c r="AL159" s="307"/>
      <c r="AM159" s="304"/>
      <c r="AN159" s="305"/>
      <c r="AO159" s="304"/>
      <c r="AP159" s="305"/>
      <c r="AQ159" s="306"/>
      <c r="AR159" s="307"/>
      <c r="AS159" s="306"/>
      <c r="AT159" s="307"/>
      <c r="AU159" s="304"/>
      <c r="AV159" s="305"/>
      <c r="AW159" s="304"/>
      <c r="AX159" s="305"/>
      <c r="AY159" s="306"/>
      <c r="AZ159" s="307"/>
      <c r="BA159" s="306"/>
      <c r="BB159" s="307"/>
      <c r="BC159" s="304"/>
      <c r="BD159" s="305"/>
      <c r="BE159" s="304"/>
      <c r="BF159" s="305"/>
      <c r="BG159" s="306"/>
      <c r="BH159" s="307"/>
      <c r="BI159" s="306"/>
      <c r="BJ159" s="307"/>
      <c r="BK159" s="304"/>
      <c r="BL159" s="305"/>
      <c r="BM159" s="304"/>
      <c r="BN159" s="305"/>
      <c r="BO159" s="316"/>
      <c r="BP159" s="316"/>
      <c r="BQ159" s="316"/>
      <c r="BR159" s="55"/>
      <c r="BS159" s="317"/>
      <c r="BT159" s="318"/>
      <c r="BU159" s="319"/>
      <c r="BV159" s="319"/>
      <c r="BW159" s="319"/>
      <c r="BX159" s="319"/>
      <c r="BY159" s="319"/>
      <c r="BZ159" s="319"/>
      <c r="CA159" s="319"/>
      <c r="CB159" s="320"/>
      <c r="CC159" s="321"/>
      <c r="CD159" s="321"/>
      <c r="CE159" s="321"/>
      <c r="CF159" s="321"/>
      <c r="CG159" s="321"/>
      <c r="CH159" s="322"/>
      <c r="CI159" s="52">
        <f t="shared" si="6"/>
        <v>0</v>
      </c>
    </row>
    <row r="160" spans="1:87" ht="35.1" customHeight="1" x14ac:dyDescent="0.25">
      <c r="A160" s="31">
        <f t="shared" si="7"/>
        <v>148</v>
      </c>
      <c r="B160" s="323"/>
      <c r="C160" s="323"/>
      <c r="D160" s="308"/>
      <c r="E160" s="308"/>
      <c r="F160" s="308"/>
      <c r="G160" s="324"/>
      <c r="H160" s="325"/>
      <c r="I160" s="40"/>
      <c r="J160" s="60"/>
      <c r="K160" s="312"/>
      <c r="L160" s="312"/>
      <c r="M160" s="326"/>
      <c r="N160" s="326"/>
      <c r="O160" s="314"/>
      <c r="P160" s="314"/>
      <c r="Q160" s="327"/>
      <c r="R160" s="327"/>
      <c r="S160" s="306"/>
      <c r="T160" s="307"/>
      <c r="U160" s="306"/>
      <c r="V160" s="307"/>
      <c r="W160" s="328"/>
      <c r="X160" s="329"/>
      <c r="Y160" s="328"/>
      <c r="Z160" s="329"/>
      <c r="AA160" s="306"/>
      <c r="AB160" s="307"/>
      <c r="AC160" s="306"/>
      <c r="AD160" s="307"/>
      <c r="AE160" s="328"/>
      <c r="AF160" s="329"/>
      <c r="AG160" s="328"/>
      <c r="AH160" s="329"/>
      <c r="AI160" s="306"/>
      <c r="AJ160" s="307"/>
      <c r="AK160" s="306"/>
      <c r="AL160" s="307"/>
      <c r="AM160" s="328"/>
      <c r="AN160" s="329"/>
      <c r="AO160" s="328"/>
      <c r="AP160" s="329"/>
      <c r="AQ160" s="306"/>
      <c r="AR160" s="307"/>
      <c r="AS160" s="306"/>
      <c r="AT160" s="307"/>
      <c r="AU160" s="328"/>
      <c r="AV160" s="329"/>
      <c r="AW160" s="328"/>
      <c r="AX160" s="329"/>
      <c r="AY160" s="306"/>
      <c r="AZ160" s="307"/>
      <c r="BA160" s="306"/>
      <c r="BB160" s="307"/>
      <c r="BC160" s="328"/>
      <c r="BD160" s="329"/>
      <c r="BE160" s="328"/>
      <c r="BF160" s="329"/>
      <c r="BG160" s="306"/>
      <c r="BH160" s="307"/>
      <c r="BI160" s="306"/>
      <c r="BJ160" s="307"/>
      <c r="BK160" s="328"/>
      <c r="BL160" s="329"/>
      <c r="BM160" s="328"/>
      <c r="BN160" s="329"/>
      <c r="BO160" s="316"/>
      <c r="BP160" s="316"/>
      <c r="BQ160" s="316"/>
      <c r="BR160" s="55"/>
      <c r="BS160" s="330"/>
      <c r="BT160" s="331"/>
      <c r="BU160" s="319"/>
      <c r="BV160" s="319"/>
      <c r="BW160" s="319"/>
      <c r="BX160" s="319"/>
      <c r="BY160" s="319"/>
      <c r="BZ160" s="319"/>
      <c r="CA160" s="319"/>
      <c r="CB160" s="320"/>
      <c r="CC160" s="321"/>
      <c r="CD160" s="321"/>
      <c r="CE160" s="321"/>
      <c r="CF160" s="321"/>
      <c r="CG160" s="321"/>
      <c r="CH160" s="322"/>
      <c r="CI160" s="52">
        <f t="shared" si="6"/>
        <v>0</v>
      </c>
    </row>
    <row r="161" spans="1:87" ht="35.1" customHeight="1" x14ac:dyDescent="0.25">
      <c r="A161" s="31">
        <f t="shared" si="7"/>
        <v>149</v>
      </c>
      <c r="B161" s="308"/>
      <c r="C161" s="308"/>
      <c r="D161" s="309"/>
      <c r="E161" s="309"/>
      <c r="F161" s="309"/>
      <c r="G161" s="310"/>
      <c r="H161" s="311"/>
      <c r="I161" s="40"/>
      <c r="J161" s="59"/>
      <c r="K161" s="312"/>
      <c r="L161" s="312"/>
      <c r="M161" s="313"/>
      <c r="N161" s="313"/>
      <c r="O161" s="314"/>
      <c r="P161" s="314"/>
      <c r="Q161" s="315"/>
      <c r="R161" s="315"/>
      <c r="S161" s="306"/>
      <c r="T161" s="307"/>
      <c r="U161" s="306"/>
      <c r="V161" s="307"/>
      <c r="W161" s="304"/>
      <c r="X161" s="305"/>
      <c r="Y161" s="304"/>
      <c r="Z161" s="305"/>
      <c r="AA161" s="306"/>
      <c r="AB161" s="307"/>
      <c r="AC161" s="306"/>
      <c r="AD161" s="307"/>
      <c r="AE161" s="304"/>
      <c r="AF161" s="305"/>
      <c r="AG161" s="304"/>
      <c r="AH161" s="305"/>
      <c r="AI161" s="306"/>
      <c r="AJ161" s="307"/>
      <c r="AK161" s="306"/>
      <c r="AL161" s="307"/>
      <c r="AM161" s="304"/>
      <c r="AN161" s="305"/>
      <c r="AO161" s="304"/>
      <c r="AP161" s="305"/>
      <c r="AQ161" s="306"/>
      <c r="AR161" s="307"/>
      <c r="AS161" s="306"/>
      <c r="AT161" s="307"/>
      <c r="AU161" s="304"/>
      <c r="AV161" s="305"/>
      <c r="AW161" s="304"/>
      <c r="AX161" s="305"/>
      <c r="AY161" s="306"/>
      <c r="AZ161" s="307"/>
      <c r="BA161" s="306"/>
      <c r="BB161" s="307"/>
      <c r="BC161" s="304"/>
      <c r="BD161" s="305"/>
      <c r="BE161" s="304"/>
      <c r="BF161" s="305"/>
      <c r="BG161" s="306"/>
      <c r="BH161" s="307"/>
      <c r="BI161" s="306"/>
      <c r="BJ161" s="307"/>
      <c r="BK161" s="304"/>
      <c r="BL161" s="305"/>
      <c r="BM161" s="304"/>
      <c r="BN161" s="305"/>
      <c r="BO161" s="316"/>
      <c r="BP161" s="316"/>
      <c r="BQ161" s="316"/>
      <c r="BR161" s="55"/>
      <c r="BS161" s="317"/>
      <c r="BT161" s="318"/>
      <c r="BU161" s="319"/>
      <c r="BV161" s="319"/>
      <c r="BW161" s="319"/>
      <c r="BX161" s="319"/>
      <c r="BY161" s="319"/>
      <c r="BZ161" s="319"/>
      <c r="CA161" s="319"/>
      <c r="CB161" s="320"/>
      <c r="CC161" s="321"/>
      <c r="CD161" s="321"/>
      <c r="CE161" s="321"/>
      <c r="CF161" s="321"/>
      <c r="CG161" s="321"/>
      <c r="CH161" s="322"/>
      <c r="CI161" s="52">
        <f t="shared" si="6"/>
        <v>0</v>
      </c>
    </row>
    <row r="162" spans="1:87" ht="35.1" customHeight="1" x14ac:dyDescent="0.25">
      <c r="A162" s="31">
        <f t="shared" si="7"/>
        <v>150</v>
      </c>
      <c r="B162" s="323"/>
      <c r="C162" s="323"/>
      <c r="D162" s="308"/>
      <c r="E162" s="308"/>
      <c r="F162" s="308"/>
      <c r="G162" s="324"/>
      <c r="H162" s="325"/>
      <c r="I162" s="40"/>
      <c r="J162" s="60"/>
      <c r="K162" s="312"/>
      <c r="L162" s="312"/>
      <c r="M162" s="326"/>
      <c r="N162" s="326"/>
      <c r="O162" s="314"/>
      <c r="P162" s="314"/>
      <c r="Q162" s="327"/>
      <c r="R162" s="327"/>
      <c r="S162" s="306"/>
      <c r="T162" s="307"/>
      <c r="U162" s="306"/>
      <c r="V162" s="307"/>
      <c r="W162" s="328"/>
      <c r="X162" s="329"/>
      <c r="Y162" s="328"/>
      <c r="Z162" s="329"/>
      <c r="AA162" s="306"/>
      <c r="AB162" s="307"/>
      <c r="AC162" s="306"/>
      <c r="AD162" s="307"/>
      <c r="AE162" s="328"/>
      <c r="AF162" s="329"/>
      <c r="AG162" s="328"/>
      <c r="AH162" s="329"/>
      <c r="AI162" s="306"/>
      <c r="AJ162" s="307"/>
      <c r="AK162" s="306"/>
      <c r="AL162" s="307"/>
      <c r="AM162" s="328"/>
      <c r="AN162" s="329"/>
      <c r="AO162" s="328"/>
      <c r="AP162" s="329"/>
      <c r="AQ162" s="306"/>
      <c r="AR162" s="307"/>
      <c r="AS162" s="306"/>
      <c r="AT162" s="307"/>
      <c r="AU162" s="328"/>
      <c r="AV162" s="329"/>
      <c r="AW162" s="328"/>
      <c r="AX162" s="329"/>
      <c r="AY162" s="306"/>
      <c r="AZ162" s="307"/>
      <c r="BA162" s="306"/>
      <c r="BB162" s="307"/>
      <c r="BC162" s="328"/>
      <c r="BD162" s="329"/>
      <c r="BE162" s="328"/>
      <c r="BF162" s="329"/>
      <c r="BG162" s="306"/>
      <c r="BH162" s="307"/>
      <c r="BI162" s="306"/>
      <c r="BJ162" s="307"/>
      <c r="BK162" s="328"/>
      <c r="BL162" s="329"/>
      <c r="BM162" s="328"/>
      <c r="BN162" s="329"/>
      <c r="BO162" s="316"/>
      <c r="BP162" s="316"/>
      <c r="BQ162" s="316"/>
      <c r="BR162" s="55"/>
      <c r="BS162" s="330"/>
      <c r="BT162" s="331"/>
      <c r="BU162" s="319"/>
      <c r="BV162" s="319"/>
      <c r="BW162" s="319"/>
      <c r="BX162" s="319"/>
      <c r="BY162" s="319"/>
      <c r="BZ162" s="319"/>
      <c r="CA162" s="319"/>
      <c r="CB162" s="320"/>
      <c r="CC162" s="321"/>
      <c r="CD162" s="321"/>
      <c r="CE162" s="321"/>
      <c r="CF162" s="321"/>
      <c r="CG162" s="321"/>
      <c r="CH162" s="322"/>
      <c r="CI162" s="52">
        <f t="shared" si="6"/>
        <v>0</v>
      </c>
    </row>
    <row r="163" spans="1:87" ht="35.1" customHeight="1" x14ac:dyDescent="0.25">
      <c r="A163" s="31">
        <f t="shared" si="7"/>
        <v>151</v>
      </c>
      <c r="B163" s="308"/>
      <c r="C163" s="308"/>
      <c r="D163" s="309"/>
      <c r="E163" s="309"/>
      <c r="F163" s="309"/>
      <c r="G163" s="310"/>
      <c r="H163" s="311"/>
      <c r="I163" s="40"/>
      <c r="J163" s="59"/>
      <c r="K163" s="312"/>
      <c r="L163" s="312"/>
      <c r="M163" s="313"/>
      <c r="N163" s="313"/>
      <c r="O163" s="314"/>
      <c r="P163" s="314"/>
      <c r="Q163" s="315"/>
      <c r="R163" s="315"/>
      <c r="S163" s="306"/>
      <c r="T163" s="307"/>
      <c r="U163" s="306"/>
      <c r="V163" s="307"/>
      <c r="W163" s="304"/>
      <c r="X163" s="305"/>
      <c r="Y163" s="304"/>
      <c r="Z163" s="305"/>
      <c r="AA163" s="306"/>
      <c r="AB163" s="307"/>
      <c r="AC163" s="306"/>
      <c r="AD163" s="307"/>
      <c r="AE163" s="304"/>
      <c r="AF163" s="305"/>
      <c r="AG163" s="304"/>
      <c r="AH163" s="305"/>
      <c r="AI163" s="306"/>
      <c r="AJ163" s="307"/>
      <c r="AK163" s="306"/>
      <c r="AL163" s="307"/>
      <c r="AM163" s="304"/>
      <c r="AN163" s="305"/>
      <c r="AO163" s="304"/>
      <c r="AP163" s="305"/>
      <c r="AQ163" s="306"/>
      <c r="AR163" s="307"/>
      <c r="AS163" s="306"/>
      <c r="AT163" s="307"/>
      <c r="AU163" s="304"/>
      <c r="AV163" s="305"/>
      <c r="AW163" s="304"/>
      <c r="AX163" s="305"/>
      <c r="AY163" s="306"/>
      <c r="AZ163" s="307"/>
      <c r="BA163" s="306"/>
      <c r="BB163" s="307"/>
      <c r="BC163" s="304"/>
      <c r="BD163" s="305"/>
      <c r="BE163" s="304"/>
      <c r="BF163" s="305"/>
      <c r="BG163" s="306"/>
      <c r="BH163" s="307"/>
      <c r="BI163" s="306"/>
      <c r="BJ163" s="307"/>
      <c r="BK163" s="304"/>
      <c r="BL163" s="305"/>
      <c r="BM163" s="304"/>
      <c r="BN163" s="305"/>
      <c r="BO163" s="316"/>
      <c r="BP163" s="316"/>
      <c r="BQ163" s="316"/>
      <c r="BR163" s="55"/>
      <c r="BS163" s="317"/>
      <c r="BT163" s="318"/>
      <c r="BU163" s="319"/>
      <c r="BV163" s="319"/>
      <c r="BW163" s="319"/>
      <c r="BX163" s="319"/>
      <c r="BY163" s="319"/>
      <c r="BZ163" s="319"/>
      <c r="CA163" s="319"/>
      <c r="CB163" s="320"/>
      <c r="CC163" s="321"/>
      <c r="CD163" s="321"/>
      <c r="CE163" s="321"/>
      <c r="CF163" s="321"/>
      <c r="CG163" s="321"/>
      <c r="CH163" s="322"/>
      <c r="CI163" s="52">
        <f t="shared" si="6"/>
        <v>0</v>
      </c>
    </row>
    <row r="164" spans="1:87" ht="35.1" customHeight="1" x14ac:dyDescent="0.25">
      <c r="A164" s="31">
        <f t="shared" si="7"/>
        <v>152</v>
      </c>
      <c r="B164" s="323"/>
      <c r="C164" s="323"/>
      <c r="D164" s="308"/>
      <c r="E164" s="308"/>
      <c r="F164" s="308"/>
      <c r="G164" s="324"/>
      <c r="H164" s="325"/>
      <c r="I164" s="40"/>
      <c r="J164" s="60"/>
      <c r="K164" s="312"/>
      <c r="L164" s="312"/>
      <c r="M164" s="326"/>
      <c r="N164" s="326"/>
      <c r="O164" s="314"/>
      <c r="P164" s="314"/>
      <c r="Q164" s="327"/>
      <c r="R164" s="327"/>
      <c r="S164" s="306"/>
      <c r="T164" s="307"/>
      <c r="U164" s="306"/>
      <c r="V164" s="307"/>
      <c r="W164" s="328"/>
      <c r="X164" s="329"/>
      <c r="Y164" s="328"/>
      <c r="Z164" s="329"/>
      <c r="AA164" s="306"/>
      <c r="AB164" s="307"/>
      <c r="AC164" s="306"/>
      <c r="AD164" s="307"/>
      <c r="AE164" s="328"/>
      <c r="AF164" s="329"/>
      <c r="AG164" s="328"/>
      <c r="AH164" s="329"/>
      <c r="AI164" s="306"/>
      <c r="AJ164" s="307"/>
      <c r="AK164" s="306"/>
      <c r="AL164" s="307"/>
      <c r="AM164" s="328"/>
      <c r="AN164" s="329"/>
      <c r="AO164" s="328"/>
      <c r="AP164" s="329"/>
      <c r="AQ164" s="306"/>
      <c r="AR164" s="307"/>
      <c r="AS164" s="306"/>
      <c r="AT164" s="307"/>
      <c r="AU164" s="328"/>
      <c r="AV164" s="329"/>
      <c r="AW164" s="328"/>
      <c r="AX164" s="329"/>
      <c r="AY164" s="306"/>
      <c r="AZ164" s="307"/>
      <c r="BA164" s="306"/>
      <c r="BB164" s="307"/>
      <c r="BC164" s="328"/>
      <c r="BD164" s="329"/>
      <c r="BE164" s="328"/>
      <c r="BF164" s="329"/>
      <c r="BG164" s="306"/>
      <c r="BH164" s="307"/>
      <c r="BI164" s="306"/>
      <c r="BJ164" s="307"/>
      <c r="BK164" s="328"/>
      <c r="BL164" s="329"/>
      <c r="BM164" s="328"/>
      <c r="BN164" s="329"/>
      <c r="BO164" s="316"/>
      <c r="BP164" s="316"/>
      <c r="BQ164" s="316"/>
      <c r="BR164" s="55"/>
      <c r="BS164" s="330"/>
      <c r="BT164" s="331"/>
      <c r="BU164" s="319"/>
      <c r="BV164" s="319"/>
      <c r="BW164" s="319"/>
      <c r="BX164" s="319"/>
      <c r="BY164" s="319"/>
      <c r="BZ164" s="319"/>
      <c r="CA164" s="319"/>
      <c r="CB164" s="320"/>
      <c r="CC164" s="321"/>
      <c r="CD164" s="321"/>
      <c r="CE164" s="321"/>
      <c r="CF164" s="321"/>
      <c r="CG164" s="321"/>
      <c r="CH164" s="322"/>
      <c r="CI164" s="52">
        <f t="shared" si="6"/>
        <v>0</v>
      </c>
    </row>
    <row r="165" spans="1:87" ht="35.1" customHeight="1" x14ac:dyDescent="0.25">
      <c r="A165" s="31">
        <f t="shared" si="7"/>
        <v>153</v>
      </c>
      <c r="B165" s="308"/>
      <c r="C165" s="308"/>
      <c r="D165" s="309"/>
      <c r="E165" s="309"/>
      <c r="F165" s="309"/>
      <c r="G165" s="310"/>
      <c r="H165" s="311"/>
      <c r="I165" s="40"/>
      <c r="J165" s="59"/>
      <c r="K165" s="312"/>
      <c r="L165" s="312"/>
      <c r="M165" s="313"/>
      <c r="N165" s="313"/>
      <c r="O165" s="314"/>
      <c r="P165" s="314"/>
      <c r="Q165" s="315"/>
      <c r="R165" s="315"/>
      <c r="S165" s="306"/>
      <c r="T165" s="307"/>
      <c r="U165" s="306"/>
      <c r="V165" s="307"/>
      <c r="W165" s="304"/>
      <c r="X165" s="305"/>
      <c r="Y165" s="304"/>
      <c r="Z165" s="305"/>
      <c r="AA165" s="306"/>
      <c r="AB165" s="307"/>
      <c r="AC165" s="306"/>
      <c r="AD165" s="307"/>
      <c r="AE165" s="304"/>
      <c r="AF165" s="305"/>
      <c r="AG165" s="304"/>
      <c r="AH165" s="305"/>
      <c r="AI165" s="306"/>
      <c r="AJ165" s="307"/>
      <c r="AK165" s="306"/>
      <c r="AL165" s="307"/>
      <c r="AM165" s="304"/>
      <c r="AN165" s="305"/>
      <c r="AO165" s="304"/>
      <c r="AP165" s="305"/>
      <c r="AQ165" s="306"/>
      <c r="AR165" s="307"/>
      <c r="AS165" s="306"/>
      <c r="AT165" s="307"/>
      <c r="AU165" s="304"/>
      <c r="AV165" s="305"/>
      <c r="AW165" s="304"/>
      <c r="AX165" s="305"/>
      <c r="AY165" s="306"/>
      <c r="AZ165" s="307"/>
      <c r="BA165" s="306"/>
      <c r="BB165" s="307"/>
      <c r="BC165" s="304"/>
      <c r="BD165" s="305"/>
      <c r="BE165" s="304"/>
      <c r="BF165" s="305"/>
      <c r="BG165" s="306"/>
      <c r="BH165" s="307"/>
      <c r="BI165" s="306"/>
      <c r="BJ165" s="307"/>
      <c r="BK165" s="304"/>
      <c r="BL165" s="305"/>
      <c r="BM165" s="304"/>
      <c r="BN165" s="305"/>
      <c r="BO165" s="316"/>
      <c r="BP165" s="316"/>
      <c r="BQ165" s="316"/>
      <c r="BR165" s="55"/>
      <c r="BS165" s="317"/>
      <c r="BT165" s="318"/>
      <c r="BU165" s="319"/>
      <c r="BV165" s="319"/>
      <c r="BW165" s="319"/>
      <c r="BX165" s="319"/>
      <c r="BY165" s="319"/>
      <c r="BZ165" s="319"/>
      <c r="CA165" s="319"/>
      <c r="CB165" s="320"/>
      <c r="CC165" s="321"/>
      <c r="CD165" s="321"/>
      <c r="CE165" s="321"/>
      <c r="CF165" s="321"/>
      <c r="CG165" s="321"/>
      <c r="CH165" s="322"/>
      <c r="CI165" s="52">
        <f t="shared" si="6"/>
        <v>0</v>
      </c>
    </row>
    <row r="166" spans="1:87" ht="35.1" customHeight="1" x14ac:dyDescent="0.25">
      <c r="A166" s="31">
        <f t="shared" si="7"/>
        <v>154</v>
      </c>
      <c r="B166" s="323"/>
      <c r="C166" s="323"/>
      <c r="D166" s="308"/>
      <c r="E166" s="308"/>
      <c r="F166" s="308"/>
      <c r="G166" s="324"/>
      <c r="H166" s="325"/>
      <c r="I166" s="40"/>
      <c r="J166" s="60"/>
      <c r="K166" s="312"/>
      <c r="L166" s="312"/>
      <c r="M166" s="326"/>
      <c r="N166" s="326"/>
      <c r="O166" s="314"/>
      <c r="P166" s="314"/>
      <c r="Q166" s="327"/>
      <c r="R166" s="327"/>
      <c r="S166" s="306"/>
      <c r="T166" s="307"/>
      <c r="U166" s="306"/>
      <c r="V166" s="307"/>
      <c r="W166" s="328"/>
      <c r="X166" s="329"/>
      <c r="Y166" s="328"/>
      <c r="Z166" s="329"/>
      <c r="AA166" s="306"/>
      <c r="AB166" s="307"/>
      <c r="AC166" s="306"/>
      <c r="AD166" s="307"/>
      <c r="AE166" s="328"/>
      <c r="AF166" s="329"/>
      <c r="AG166" s="328"/>
      <c r="AH166" s="329"/>
      <c r="AI166" s="306"/>
      <c r="AJ166" s="307"/>
      <c r="AK166" s="306"/>
      <c r="AL166" s="307"/>
      <c r="AM166" s="328"/>
      <c r="AN166" s="329"/>
      <c r="AO166" s="328"/>
      <c r="AP166" s="329"/>
      <c r="AQ166" s="306"/>
      <c r="AR166" s="307"/>
      <c r="AS166" s="306"/>
      <c r="AT166" s="307"/>
      <c r="AU166" s="328"/>
      <c r="AV166" s="329"/>
      <c r="AW166" s="328"/>
      <c r="AX166" s="329"/>
      <c r="AY166" s="306"/>
      <c r="AZ166" s="307"/>
      <c r="BA166" s="306"/>
      <c r="BB166" s="307"/>
      <c r="BC166" s="328"/>
      <c r="BD166" s="329"/>
      <c r="BE166" s="328"/>
      <c r="BF166" s="329"/>
      <c r="BG166" s="306"/>
      <c r="BH166" s="307"/>
      <c r="BI166" s="306"/>
      <c r="BJ166" s="307"/>
      <c r="BK166" s="328"/>
      <c r="BL166" s="329"/>
      <c r="BM166" s="328"/>
      <c r="BN166" s="329"/>
      <c r="BO166" s="316"/>
      <c r="BP166" s="316"/>
      <c r="BQ166" s="316"/>
      <c r="BR166" s="55"/>
      <c r="BS166" s="330"/>
      <c r="BT166" s="331"/>
      <c r="BU166" s="319"/>
      <c r="BV166" s="319"/>
      <c r="BW166" s="319"/>
      <c r="BX166" s="319"/>
      <c r="BY166" s="319"/>
      <c r="BZ166" s="319"/>
      <c r="CA166" s="319"/>
      <c r="CB166" s="320"/>
      <c r="CC166" s="321"/>
      <c r="CD166" s="321"/>
      <c r="CE166" s="321"/>
      <c r="CF166" s="321"/>
      <c r="CG166" s="321"/>
      <c r="CH166" s="322"/>
      <c r="CI166" s="52">
        <f t="shared" si="6"/>
        <v>0</v>
      </c>
    </row>
    <row r="167" spans="1:87" ht="35.1" customHeight="1" x14ac:dyDescent="0.25">
      <c r="A167" s="31">
        <f>ROW(A155)</f>
        <v>155</v>
      </c>
      <c r="B167" s="308"/>
      <c r="C167" s="308"/>
      <c r="D167" s="309"/>
      <c r="E167" s="309"/>
      <c r="F167" s="309"/>
      <c r="G167" s="310"/>
      <c r="H167" s="311"/>
      <c r="I167" s="40"/>
      <c r="J167" s="59"/>
      <c r="K167" s="312"/>
      <c r="L167" s="312"/>
      <c r="M167" s="313"/>
      <c r="N167" s="313"/>
      <c r="O167" s="314"/>
      <c r="P167" s="314"/>
      <c r="Q167" s="315"/>
      <c r="R167" s="315"/>
      <c r="S167" s="306"/>
      <c r="T167" s="307"/>
      <c r="U167" s="306"/>
      <c r="V167" s="307"/>
      <c r="W167" s="304"/>
      <c r="X167" s="305"/>
      <c r="Y167" s="304"/>
      <c r="Z167" s="305"/>
      <c r="AA167" s="306"/>
      <c r="AB167" s="307"/>
      <c r="AC167" s="306"/>
      <c r="AD167" s="307"/>
      <c r="AE167" s="304"/>
      <c r="AF167" s="305"/>
      <c r="AG167" s="304"/>
      <c r="AH167" s="305"/>
      <c r="AI167" s="306"/>
      <c r="AJ167" s="307"/>
      <c r="AK167" s="306"/>
      <c r="AL167" s="307"/>
      <c r="AM167" s="304"/>
      <c r="AN167" s="305"/>
      <c r="AO167" s="304"/>
      <c r="AP167" s="305"/>
      <c r="AQ167" s="306"/>
      <c r="AR167" s="307"/>
      <c r="AS167" s="306"/>
      <c r="AT167" s="307"/>
      <c r="AU167" s="304"/>
      <c r="AV167" s="305"/>
      <c r="AW167" s="304"/>
      <c r="AX167" s="305"/>
      <c r="AY167" s="306"/>
      <c r="AZ167" s="307"/>
      <c r="BA167" s="306"/>
      <c r="BB167" s="307"/>
      <c r="BC167" s="304"/>
      <c r="BD167" s="305"/>
      <c r="BE167" s="304"/>
      <c r="BF167" s="305"/>
      <c r="BG167" s="306"/>
      <c r="BH167" s="307"/>
      <c r="BI167" s="306"/>
      <c r="BJ167" s="307"/>
      <c r="BK167" s="304"/>
      <c r="BL167" s="305"/>
      <c r="BM167" s="304"/>
      <c r="BN167" s="305"/>
      <c r="BO167" s="332"/>
      <c r="BP167" s="333"/>
      <c r="BQ167" s="334"/>
      <c r="BR167" s="55"/>
      <c r="BS167" s="317"/>
      <c r="BT167" s="318"/>
      <c r="BU167" s="319"/>
      <c r="BV167" s="319"/>
      <c r="BW167" s="319"/>
      <c r="BX167" s="319"/>
      <c r="BY167" s="319"/>
      <c r="BZ167" s="319"/>
      <c r="CA167" s="319"/>
      <c r="CB167" s="320"/>
      <c r="CC167" s="321"/>
      <c r="CD167" s="321"/>
      <c r="CE167" s="321"/>
      <c r="CF167" s="321"/>
      <c r="CG167" s="321"/>
      <c r="CH167" s="322"/>
      <c r="CI167" s="52">
        <f t="shared" si="6"/>
        <v>0</v>
      </c>
    </row>
    <row r="168" spans="1:87" ht="35.1" customHeight="1" x14ac:dyDescent="0.25">
      <c r="A168" s="31">
        <f t="shared" si="7"/>
        <v>156</v>
      </c>
      <c r="B168" s="323"/>
      <c r="C168" s="323"/>
      <c r="D168" s="308"/>
      <c r="E168" s="308"/>
      <c r="F168" s="308"/>
      <c r="G168" s="324"/>
      <c r="H168" s="325"/>
      <c r="I168" s="40"/>
      <c r="J168" s="60"/>
      <c r="K168" s="312"/>
      <c r="L168" s="312"/>
      <c r="M168" s="326"/>
      <c r="N168" s="326"/>
      <c r="O168" s="314"/>
      <c r="P168" s="314"/>
      <c r="Q168" s="327"/>
      <c r="R168" s="327"/>
      <c r="S168" s="306"/>
      <c r="T168" s="307"/>
      <c r="U168" s="306"/>
      <c r="V168" s="307"/>
      <c r="W168" s="328"/>
      <c r="X168" s="329"/>
      <c r="Y168" s="328"/>
      <c r="Z168" s="329"/>
      <c r="AA168" s="306"/>
      <c r="AB168" s="307"/>
      <c r="AC168" s="306"/>
      <c r="AD168" s="307"/>
      <c r="AE168" s="328"/>
      <c r="AF168" s="329"/>
      <c r="AG168" s="328"/>
      <c r="AH168" s="329"/>
      <c r="AI168" s="306"/>
      <c r="AJ168" s="307"/>
      <c r="AK168" s="306"/>
      <c r="AL168" s="307"/>
      <c r="AM168" s="328"/>
      <c r="AN168" s="329"/>
      <c r="AO168" s="328"/>
      <c r="AP168" s="329"/>
      <c r="AQ168" s="306"/>
      <c r="AR168" s="307"/>
      <c r="AS168" s="306"/>
      <c r="AT168" s="307"/>
      <c r="AU168" s="328"/>
      <c r="AV168" s="329"/>
      <c r="AW168" s="328"/>
      <c r="AX168" s="329"/>
      <c r="AY168" s="306"/>
      <c r="AZ168" s="307"/>
      <c r="BA168" s="306"/>
      <c r="BB168" s="307"/>
      <c r="BC168" s="328"/>
      <c r="BD168" s="329"/>
      <c r="BE168" s="328"/>
      <c r="BF168" s="329"/>
      <c r="BG168" s="306"/>
      <c r="BH168" s="307"/>
      <c r="BI168" s="306"/>
      <c r="BJ168" s="307"/>
      <c r="BK168" s="328"/>
      <c r="BL168" s="329"/>
      <c r="BM168" s="328"/>
      <c r="BN168" s="329"/>
      <c r="BO168" s="316"/>
      <c r="BP168" s="316"/>
      <c r="BQ168" s="316"/>
      <c r="BR168" s="55"/>
      <c r="BS168" s="330"/>
      <c r="BT168" s="331"/>
      <c r="BU168" s="319"/>
      <c r="BV168" s="319"/>
      <c r="BW168" s="319"/>
      <c r="BX168" s="319"/>
      <c r="BY168" s="319"/>
      <c r="BZ168" s="319"/>
      <c r="CA168" s="319"/>
      <c r="CB168" s="320"/>
      <c r="CC168" s="321"/>
      <c r="CD168" s="321"/>
      <c r="CE168" s="321"/>
      <c r="CF168" s="321"/>
      <c r="CG168" s="321"/>
      <c r="CH168" s="322"/>
      <c r="CI168" s="52">
        <f t="shared" si="6"/>
        <v>0</v>
      </c>
    </row>
    <row r="169" spans="1:87" ht="35.1" customHeight="1" x14ac:dyDescent="0.25">
      <c r="A169" s="31">
        <f t="shared" si="7"/>
        <v>157</v>
      </c>
      <c r="B169" s="308"/>
      <c r="C169" s="308"/>
      <c r="D169" s="309"/>
      <c r="E169" s="309"/>
      <c r="F169" s="309"/>
      <c r="G169" s="310"/>
      <c r="H169" s="311"/>
      <c r="I169" s="40"/>
      <c r="J169" s="59"/>
      <c r="K169" s="312"/>
      <c r="L169" s="312"/>
      <c r="M169" s="313"/>
      <c r="N169" s="313"/>
      <c r="O169" s="314"/>
      <c r="P169" s="314"/>
      <c r="Q169" s="315"/>
      <c r="R169" s="315"/>
      <c r="S169" s="306"/>
      <c r="T169" s="307"/>
      <c r="U169" s="306"/>
      <c r="V169" s="307"/>
      <c r="W169" s="304"/>
      <c r="X169" s="305"/>
      <c r="Y169" s="304"/>
      <c r="Z169" s="305"/>
      <c r="AA169" s="306"/>
      <c r="AB169" s="307"/>
      <c r="AC169" s="306"/>
      <c r="AD169" s="307"/>
      <c r="AE169" s="304"/>
      <c r="AF169" s="305"/>
      <c r="AG169" s="304"/>
      <c r="AH169" s="305"/>
      <c r="AI169" s="306"/>
      <c r="AJ169" s="307"/>
      <c r="AK169" s="306"/>
      <c r="AL169" s="307"/>
      <c r="AM169" s="304"/>
      <c r="AN169" s="305"/>
      <c r="AO169" s="304"/>
      <c r="AP169" s="305"/>
      <c r="AQ169" s="306"/>
      <c r="AR169" s="307"/>
      <c r="AS169" s="306"/>
      <c r="AT169" s="307"/>
      <c r="AU169" s="304"/>
      <c r="AV169" s="305"/>
      <c r="AW169" s="304"/>
      <c r="AX169" s="305"/>
      <c r="AY169" s="306"/>
      <c r="AZ169" s="307"/>
      <c r="BA169" s="306"/>
      <c r="BB169" s="307"/>
      <c r="BC169" s="304"/>
      <c r="BD169" s="305"/>
      <c r="BE169" s="304"/>
      <c r="BF169" s="305"/>
      <c r="BG169" s="306"/>
      <c r="BH169" s="307"/>
      <c r="BI169" s="306"/>
      <c r="BJ169" s="307"/>
      <c r="BK169" s="304"/>
      <c r="BL169" s="305"/>
      <c r="BM169" s="304"/>
      <c r="BN169" s="305"/>
      <c r="BO169" s="316"/>
      <c r="BP169" s="316"/>
      <c r="BQ169" s="316"/>
      <c r="BR169" s="55"/>
      <c r="BS169" s="317"/>
      <c r="BT169" s="318"/>
      <c r="BU169" s="319"/>
      <c r="BV169" s="319"/>
      <c r="BW169" s="319"/>
      <c r="BX169" s="319"/>
      <c r="BY169" s="319"/>
      <c r="BZ169" s="319"/>
      <c r="CA169" s="319"/>
      <c r="CB169" s="320"/>
      <c r="CC169" s="321"/>
      <c r="CD169" s="321"/>
      <c r="CE169" s="321"/>
      <c r="CF169" s="321"/>
      <c r="CG169" s="321"/>
      <c r="CH169" s="322"/>
      <c r="CI169" s="52">
        <f t="shared" si="6"/>
        <v>0</v>
      </c>
    </row>
    <row r="170" spans="1:87" ht="35.1" customHeight="1" x14ac:dyDescent="0.25">
      <c r="A170" s="31">
        <f t="shared" si="7"/>
        <v>158</v>
      </c>
      <c r="B170" s="323"/>
      <c r="C170" s="323"/>
      <c r="D170" s="308"/>
      <c r="E170" s="308"/>
      <c r="F170" s="308"/>
      <c r="G170" s="324"/>
      <c r="H170" s="325"/>
      <c r="I170" s="40"/>
      <c r="J170" s="60"/>
      <c r="K170" s="312"/>
      <c r="L170" s="312"/>
      <c r="M170" s="326"/>
      <c r="N170" s="326"/>
      <c r="O170" s="314"/>
      <c r="P170" s="314"/>
      <c r="Q170" s="327"/>
      <c r="R170" s="327"/>
      <c r="S170" s="306"/>
      <c r="T170" s="307"/>
      <c r="U170" s="306"/>
      <c r="V170" s="307"/>
      <c r="W170" s="328"/>
      <c r="X170" s="329"/>
      <c r="Y170" s="328"/>
      <c r="Z170" s="329"/>
      <c r="AA170" s="306"/>
      <c r="AB170" s="307"/>
      <c r="AC170" s="306"/>
      <c r="AD170" s="307"/>
      <c r="AE170" s="328"/>
      <c r="AF170" s="329"/>
      <c r="AG170" s="328"/>
      <c r="AH170" s="329"/>
      <c r="AI170" s="306"/>
      <c r="AJ170" s="307"/>
      <c r="AK170" s="306"/>
      <c r="AL170" s="307"/>
      <c r="AM170" s="328"/>
      <c r="AN170" s="329"/>
      <c r="AO170" s="328"/>
      <c r="AP170" s="329"/>
      <c r="AQ170" s="306"/>
      <c r="AR170" s="307"/>
      <c r="AS170" s="306"/>
      <c r="AT170" s="307"/>
      <c r="AU170" s="328"/>
      <c r="AV170" s="329"/>
      <c r="AW170" s="328"/>
      <c r="AX170" s="329"/>
      <c r="AY170" s="306"/>
      <c r="AZ170" s="307"/>
      <c r="BA170" s="306"/>
      <c r="BB170" s="307"/>
      <c r="BC170" s="328"/>
      <c r="BD170" s="329"/>
      <c r="BE170" s="328"/>
      <c r="BF170" s="329"/>
      <c r="BG170" s="306"/>
      <c r="BH170" s="307"/>
      <c r="BI170" s="306"/>
      <c r="BJ170" s="307"/>
      <c r="BK170" s="328"/>
      <c r="BL170" s="329"/>
      <c r="BM170" s="328"/>
      <c r="BN170" s="329"/>
      <c r="BO170" s="316"/>
      <c r="BP170" s="316"/>
      <c r="BQ170" s="316"/>
      <c r="BR170" s="55"/>
      <c r="BS170" s="330"/>
      <c r="BT170" s="331"/>
      <c r="BU170" s="319"/>
      <c r="BV170" s="319"/>
      <c r="BW170" s="319"/>
      <c r="BX170" s="319"/>
      <c r="BY170" s="319"/>
      <c r="BZ170" s="319"/>
      <c r="CA170" s="319"/>
      <c r="CB170" s="320"/>
      <c r="CC170" s="321"/>
      <c r="CD170" s="321"/>
      <c r="CE170" s="321"/>
      <c r="CF170" s="321"/>
      <c r="CG170" s="321"/>
      <c r="CH170" s="322"/>
      <c r="CI170" s="52">
        <f t="shared" si="6"/>
        <v>0</v>
      </c>
    </row>
    <row r="171" spans="1:87" ht="35.1" customHeight="1" x14ac:dyDescent="0.25">
      <c r="A171" s="31">
        <f t="shared" si="7"/>
        <v>159</v>
      </c>
      <c r="B171" s="308"/>
      <c r="C171" s="308"/>
      <c r="D171" s="309"/>
      <c r="E171" s="309"/>
      <c r="F171" s="309"/>
      <c r="G171" s="310"/>
      <c r="H171" s="311"/>
      <c r="I171" s="40"/>
      <c r="J171" s="59"/>
      <c r="K171" s="312"/>
      <c r="L171" s="312"/>
      <c r="M171" s="313"/>
      <c r="N171" s="313"/>
      <c r="O171" s="314"/>
      <c r="P171" s="314"/>
      <c r="Q171" s="315"/>
      <c r="R171" s="315"/>
      <c r="S171" s="306"/>
      <c r="T171" s="307"/>
      <c r="U171" s="306"/>
      <c r="V171" s="307"/>
      <c r="W171" s="304"/>
      <c r="X171" s="305"/>
      <c r="Y171" s="304"/>
      <c r="Z171" s="305"/>
      <c r="AA171" s="306"/>
      <c r="AB171" s="307"/>
      <c r="AC171" s="306"/>
      <c r="AD171" s="307"/>
      <c r="AE171" s="304"/>
      <c r="AF171" s="305"/>
      <c r="AG171" s="304"/>
      <c r="AH171" s="305"/>
      <c r="AI171" s="306"/>
      <c r="AJ171" s="307"/>
      <c r="AK171" s="306"/>
      <c r="AL171" s="307"/>
      <c r="AM171" s="304"/>
      <c r="AN171" s="305"/>
      <c r="AO171" s="304"/>
      <c r="AP171" s="305"/>
      <c r="AQ171" s="306"/>
      <c r="AR171" s="307"/>
      <c r="AS171" s="306"/>
      <c r="AT171" s="307"/>
      <c r="AU171" s="304"/>
      <c r="AV171" s="305"/>
      <c r="AW171" s="304"/>
      <c r="AX171" s="305"/>
      <c r="AY171" s="306"/>
      <c r="AZ171" s="307"/>
      <c r="BA171" s="306"/>
      <c r="BB171" s="307"/>
      <c r="BC171" s="304"/>
      <c r="BD171" s="305"/>
      <c r="BE171" s="304"/>
      <c r="BF171" s="305"/>
      <c r="BG171" s="306"/>
      <c r="BH171" s="307"/>
      <c r="BI171" s="306"/>
      <c r="BJ171" s="307"/>
      <c r="BK171" s="304"/>
      <c r="BL171" s="305"/>
      <c r="BM171" s="304"/>
      <c r="BN171" s="305"/>
      <c r="BO171" s="316"/>
      <c r="BP171" s="316"/>
      <c r="BQ171" s="316"/>
      <c r="BR171" s="55"/>
      <c r="BS171" s="317"/>
      <c r="BT171" s="318"/>
      <c r="BU171" s="319"/>
      <c r="BV171" s="319"/>
      <c r="BW171" s="319"/>
      <c r="BX171" s="319"/>
      <c r="BY171" s="319"/>
      <c r="BZ171" s="319"/>
      <c r="CA171" s="319"/>
      <c r="CB171" s="320"/>
      <c r="CC171" s="321"/>
      <c r="CD171" s="321"/>
      <c r="CE171" s="321"/>
      <c r="CF171" s="321"/>
      <c r="CG171" s="321"/>
      <c r="CH171" s="322"/>
      <c r="CI171" s="52">
        <f t="shared" si="6"/>
        <v>0</v>
      </c>
    </row>
    <row r="172" spans="1:87" ht="35.1" customHeight="1" x14ac:dyDescent="0.25">
      <c r="A172" s="31">
        <f t="shared" si="7"/>
        <v>160</v>
      </c>
      <c r="B172" s="323"/>
      <c r="C172" s="323"/>
      <c r="D172" s="308"/>
      <c r="E172" s="308"/>
      <c r="F172" s="308"/>
      <c r="G172" s="324"/>
      <c r="H172" s="325"/>
      <c r="I172" s="40"/>
      <c r="J172" s="60"/>
      <c r="K172" s="312"/>
      <c r="L172" s="312"/>
      <c r="M172" s="326"/>
      <c r="N172" s="326"/>
      <c r="O172" s="314"/>
      <c r="P172" s="314"/>
      <c r="Q172" s="327"/>
      <c r="R172" s="327"/>
      <c r="S172" s="306"/>
      <c r="T172" s="307"/>
      <c r="U172" s="306"/>
      <c r="V172" s="307"/>
      <c r="W172" s="328"/>
      <c r="X172" s="329"/>
      <c r="Y172" s="328"/>
      <c r="Z172" s="329"/>
      <c r="AA172" s="306"/>
      <c r="AB172" s="307"/>
      <c r="AC172" s="306"/>
      <c r="AD172" s="307"/>
      <c r="AE172" s="328"/>
      <c r="AF172" s="329"/>
      <c r="AG172" s="328"/>
      <c r="AH172" s="329"/>
      <c r="AI172" s="306"/>
      <c r="AJ172" s="307"/>
      <c r="AK172" s="306"/>
      <c r="AL172" s="307"/>
      <c r="AM172" s="328"/>
      <c r="AN172" s="329"/>
      <c r="AO172" s="328"/>
      <c r="AP172" s="329"/>
      <c r="AQ172" s="306"/>
      <c r="AR172" s="307"/>
      <c r="AS172" s="306"/>
      <c r="AT172" s="307"/>
      <c r="AU172" s="328"/>
      <c r="AV172" s="329"/>
      <c r="AW172" s="328"/>
      <c r="AX172" s="329"/>
      <c r="AY172" s="306"/>
      <c r="AZ172" s="307"/>
      <c r="BA172" s="306"/>
      <c r="BB172" s="307"/>
      <c r="BC172" s="328"/>
      <c r="BD172" s="329"/>
      <c r="BE172" s="328"/>
      <c r="BF172" s="329"/>
      <c r="BG172" s="306"/>
      <c r="BH172" s="307"/>
      <c r="BI172" s="306"/>
      <c r="BJ172" s="307"/>
      <c r="BK172" s="328"/>
      <c r="BL172" s="329"/>
      <c r="BM172" s="328"/>
      <c r="BN172" s="329"/>
      <c r="BO172" s="316"/>
      <c r="BP172" s="316"/>
      <c r="BQ172" s="316"/>
      <c r="BR172" s="55"/>
      <c r="BS172" s="330"/>
      <c r="BT172" s="331"/>
      <c r="BU172" s="319"/>
      <c r="BV172" s="319"/>
      <c r="BW172" s="319"/>
      <c r="BX172" s="319"/>
      <c r="BY172" s="319"/>
      <c r="BZ172" s="319"/>
      <c r="CA172" s="319"/>
      <c r="CB172" s="320"/>
      <c r="CC172" s="321"/>
      <c r="CD172" s="321"/>
      <c r="CE172" s="321"/>
      <c r="CF172" s="321"/>
      <c r="CG172" s="321"/>
      <c r="CH172" s="322"/>
      <c r="CI172" s="52">
        <f t="shared" si="6"/>
        <v>0</v>
      </c>
    </row>
    <row r="173" spans="1:87" ht="35.1" customHeight="1" x14ac:dyDescent="0.25">
      <c r="A173" s="31">
        <f t="shared" si="7"/>
        <v>161</v>
      </c>
      <c r="B173" s="308"/>
      <c r="C173" s="308"/>
      <c r="D173" s="309"/>
      <c r="E173" s="309"/>
      <c r="F173" s="309"/>
      <c r="G173" s="310"/>
      <c r="H173" s="311"/>
      <c r="I173" s="40"/>
      <c r="J173" s="59"/>
      <c r="K173" s="312"/>
      <c r="L173" s="312"/>
      <c r="M173" s="313"/>
      <c r="N173" s="313"/>
      <c r="O173" s="314"/>
      <c r="P173" s="314"/>
      <c r="Q173" s="315"/>
      <c r="R173" s="315"/>
      <c r="S173" s="306"/>
      <c r="T173" s="307"/>
      <c r="U173" s="306"/>
      <c r="V173" s="307"/>
      <c r="W173" s="304"/>
      <c r="X173" s="305"/>
      <c r="Y173" s="304"/>
      <c r="Z173" s="305"/>
      <c r="AA173" s="306"/>
      <c r="AB173" s="307"/>
      <c r="AC173" s="306"/>
      <c r="AD173" s="307"/>
      <c r="AE173" s="304"/>
      <c r="AF173" s="305"/>
      <c r="AG173" s="304"/>
      <c r="AH173" s="305"/>
      <c r="AI173" s="306"/>
      <c r="AJ173" s="307"/>
      <c r="AK173" s="306"/>
      <c r="AL173" s="307"/>
      <c r="AM173" s="304"/>
      <c r="AN173" s="305"/>
      <c r="AO173" s="304"/>
      <c r="AP173" s="305"/>
      <c r="AQ173" s="306"/>
      <c r="AR173" s="307"/>
      <c r="AS173" s="306"/>
      <c r="AT173" s="307"/>
      <c r="AU173" s="304"/>
      <c r="AV173" s="305"/>
      <c r="AW173" s="304"/>
      <c r="AX173" s="305"/>
      <c r="AY173" s="306"/>
      <c r="AZ173" s="307"/>
      <c r="BA173" s="306"/>
      <c r="BB173" s="307"/>
      <c r="BC173" s="304"/>
      <c r="BD173" s="305"/>
      <c r="BE173" s="304"/>
      <c r="BF173" s="305"/>
      <c r="BG173" s="306"/>
      <c r="BH173" s="307"/>
      <c r="BI173" s="306"/>
      <c r="BJ173" s="307"/>
      <c r="BK173" s="304"/>
      <c r="BL173" s="305"/>
      <c r="BM173" s="304"/>
      <c r="BN173" s="305"/>
      <c r="BO173" s="316"/>
      <c r="BP173" s="316"/>
      <c r="BQ173" s="316"/>
      <c r="BR173" s="55"/>
      <c r="BS173" s="317"/>
      <c r="BT173" s="318"/>
      <c r="BU173" s="319"/>
      <c r="BV173" s="319"/>
      <c r="BW173" s="319"/>
      <c r="BX173" s="319"/>
      <c r="BY173" s="319"/>
      <c r="BZ173" s="319"/>
      <c r="CA173" s="319"/>
      <c r="CB173" s="320"/>
      <c r="CC173" s="321"/>
      <c r="CD173" s="321"/>
      <c r="CE173" s="321"/>
      <c r="CF173" s="321"/>
      <c r="CG173" s="321"/>
      <c r="CH173" s="322"/>
      <c r="CI173" s="52">
        <f t="shared" si="6"/>
        <v>0</v>
      </c>
    </row>
    <row r="174" spans="1:87" ht="35.1" customHeight="1" x14ac:dyDescent="0.25">
      <c r="A174" s="31">
        <f t="shared" si="7"/>
        <v>162</v>
      </c>
      <c r="B174" s="323"/>
      <c r="C174" s="323"/>
      <c r="D174" s="308"/>
      <c r="E174" s="308"/>
      <c r="F174" s="308"/>
      <c r="G174" s="324"/>
      <c r="H174" s="325"/>
      <c r="I174" s="40"/>
      <c r="J174" s="60"/>
      <c r="K174" s="312"/>
      <c r="L174" s="312"/>
      <c r="M174" s="326"/>
      <c r="N174" s="326"/>
      <c r="O174" s="314"/>
      <c r="P174" s="314"/>
      <c r="Q174" s="327"/>
      <c r="R174" s="327"/>
      <c r="S174" s="306"/>
      <c r="T174" s="307"/>
      <c r="U174" s="306"/>
      <c r="V174" s="307"/>
      <c r="W174" s="328"/>
      <c r="X174" s="329"/>
      <c r="Y174" s="328"/>
      <c r="Z174" s="329"/>
      <c r="AA174" s="306"/>
      <c r="AB174" s="307"/>
      <c r="AC174" s="306"/>
      <c r="AD174" s="307"/>
      <c r="AE174" s="328"/>
      <c r="AF174" s="329"/>
      <c r="AG174" s="328"/>
      <c r="AH174" s="329"/>
      <c r="AI174" s="306"/>
      <c r="AJ174" s="307"/>
      <c r="AK174" s="306"/>
      <c r="AL174" s="307"/>
      <c r="AM174" s="328"/>
      <c r="AN174" s="329"/>
      <c r="AO174" s="328"/>
      <c r="AP174" s="329"/>
      <c r="AQ174" s="306"/>
      <c r="AR174" s="307"/>
      <c r="AS174" s="306"/>
      <c r="AT174" s="307"/>
      <c r="AU174" s="328"/>
      <c r="AV174" s="329"/>
      <c r="AW174" s="328"/>
      <c r="AX174" s="329"/>
      <c r="AY174" s="306"/>
      <c r="AZ174" s="307"/>
      <c r="BA174" s="306"/>
      <c r="BB174" s="307"/>
      <c r="BC174" s="328"/>
      <c r="BD174" s="329"/>
      <c r="BE174" s="328"/>
      <c r="BF174" s="329"/>
      <c r="BG174" s="306"/>
      <c r="BH174" s="307"/>
      <c r="BI174" s="306"/>
      <c r="BJ174" s="307"/>
      <c r="BK174" s="328"/>
      <c r="BL174" s="329"/>
      <c r="BM174" s="328"/>
      <c r="BN174" s="329"/>
      <c r="BO174" s="316"/>
      <c r="BP174" s="316"/>
      <c r="BQ174" s="316"/>
      <c r="BR174" s="55"/>
      <c r="BS174" s="330"/>
      <c r="BT174" s="331"/>
      <c r="BU174" s="319"/>
      <c r="BV174" s="319"/>
      <c r="BW174" s="319"/>
      <c r="BX174" s="319"/>
      <c r="BY174" s="319"/>
      <c r="BZ174" s="319"/>
      <c r="CA174" s="319"/>
      <c r="CB174" s="320"/>
      <c r="CC174" s="321"/>
      <c r="CD174" s="321"/>
      <c r="CE174" s="321"/>
      <c r="CF174" s="321"/>
      <c r="CG174" s="321"/>
      <c r="CH174" s="322"/>
      <c r="CI174" s="52">
        <f t="shared" si="6"/>
        <v>0</v>
      </c>
    </row>
    <row r="175" spans="1:87" ht="35.1" customHeight="1" x14ac:dyDescent="0.25">
      <c r="A175" s="31">
        <f t="shared" si="7"/>
        <v>163</v>
      </c>
      <c r="B175" s="308"/>
      <c r="C175" s="308"/>
      <c r="D175" s="309"/>
      <c r="E175" s="309"/>
      <c r="F175" s="309"/>
      <c r="G175" s="310"/>
      <c r="H175" s="311"/>
      <c r="I175" s="40"/>
      <c r="J175" s="59"/>
      <c r="K175" s="312"/>
      <c r="L175" s="312"/>
      <c r="M175" s="313"/>
      <c r="N175" s="313"/>
      <c r="O175" s="314"/>
      <c r="P175" s="314"/>
      <c r="Q175" s="315"/>
      <c r="R175" s="315"/>
      <c r="S175" s="306"/>
      <c r="T175" s="307"/>
      <c r="U175" s="306"/>
      <c r="V175" s="307"/>
      <c r="W175" s="304"/>
      <c r="X175" s="305"/>
      <c r="Y175" s="304"/>
      <c r="Z175" s="305"/>
      <c r="AA175" s="306"/>
      <c r="AB175" s="307"/>
      <c r="AC175" s="306"/>
      <c r="AD175" s="307"/>
      <c r="AE175" s="304"/>
      <c r="AF175" s="305"/>
      <c r="AG175" s="304"/>
      <c r="AH175" s="305"/>
      <c r="AI175" s="306"/>
      <c r="AJ175" s="307"/>
      <c r="AK175" s="306"/>
      <c r="AL175" s="307"/>
      <c r="AM175" s="304"/>
      <c r="AN175" s="305"/>
      <c r="AO175" s="304"/>
      <c r="AP175" s="305"/>
      <c r="AQ175" s="306"/>
      <c r="AR175" s="307"/>
      <c r="AS175" s="306"/>
      <c r="AT175" s="307"/>
      <c r="AU175" s="304"/>
      <c r="AV175" s="305"/>
      <c r="AW175" s="304"/>
      <c r="AX175" s="305"/>
      <c r="AY175" s="306"/>
      <c r="AZ175" s="307"/>
      <c r="BA175" s="306"/>
      <c r="BB175" s="307"/>
      <c r="BC175" s="304"/>
      <c r="BD175" s="305"/>
      <c r="BE175" s="304"/>
      <c r="BF175" s="305"/>
      <c r="BG175" s="306"/>
      <c r="BH175" s="307"/>
      <c r="BI175" s="306"/>
      <c r="BJ175" s="307"/>
      <c r="BK175" s="304"/>
      <c r="BL175" s="305"/>
      <c r="BM175" s="304"/>
      <c r="BN175" s="305"/>
      <c r="BO175" s="316"/>
      <c r="BP175" s="316"/>
      <c r="BQ175" s="316"/>
      <c r="BR175" s="55"/>
      <c r="BS175" s="317"/>
      <c r="BT175" s="318"/>
      <c r="BU175" s="319"/>
      <c r="BV175" s="319"/>
      <c r="BW175" s="319"/>
      <c r="BX175" s="319"/>
      <c r="BY175" s="319"/>
      <c r="BZ175" s="319"/>
      <c r="CA175" s="319"/>
      <c r="CB175" s="320"/>
      <c r="CC175" s="321"/>
      <c r="CD175" s="321"/>
      <c r="CE175" s="321"/>
      <c r="CF175" s="321"/>
      <c r="CG175" s="321"/>
      <c r="CH175" s="322"/>
      <c r="CI175" s="52">
        <f t="shared" si="6"/>
        <v>0</v>
      </c>
    </row>
    <row r="176" spans="1:87" ht="35.1" customHeight="1" x14ac:dyDescent="0.25">
      <c r="A176" s="31">
        <f t="shared" si="7"/>
        <v>164</v>
      </c>
      <c r="B176" s="323"/>
      <c r="C176" s="323"/>
      <c r="D176" s="308"/>
      <c r="E176" s="308"/>
      <c r="F176" s="308"/>
      <c r="G176" s="324"/>
      <c r="H176" s="325"/>
      <c r="I176" s="40"/>
      <c r="J176" s="60"/>
      <c r="K176" s="312"/>
      <c r="L176" s="312"/>
      <c r="M176" s="326"/>
      <c r="N176" s="326"/>
      <c r="O176" s="314"/>
      <c r="P176" s="314"/>
      <c r="Q176" s="327"/>
      <c r="R176" s="327"/>
      <c r="S176" s="306"/>
      <c r="T176" s="307"/>
      <c r="U176" s="306"/>
      <c r="V176" s="307"/>
      <c r="W176" s="328"/>
      <c r="X176" s="329"/>
      <c r="Y176" s="328"/>
      <c r="Z176" s="329"/>
      <c r="AA176" s="306"/>
      <c r="AB176" s="307"/>
      <c r="AC176" s="306"/>
      <c r="AD176" s="307"/>
      <c r="AE176" s="328"/>
      <c r="AF176" s="329"/>
      <c r="AG176" s="328"/>
      <c r="AH176" s="329"/>
      <c r="AI176" s="306"/>
      <c r="AJ176" s="307"/>
      <c r="AK176" s="306"/>
      <c r="AL176" s="307"/>
      <c r="AM176" s="328"/>
      <c r="AN176" s="329"/>
      <c r="AO176" s="328"/>
      <c r="AP176" s="329"/>
      <c r="AQ176" s="306"/>
      <c r="AR176" s="307"/>
      <c r="AS176" s="306"/>
      <c r="AT176" s="307"/>
      <c r="AU176" s="328"/>
      <c r="AV176" s="329"/>
      <c r="AW176" s="328"/>
      <c r="AX176" s="329"/>
      <c r="AY176" s="306"/>
      <c r="AZ176" s="307"/>
      <c r="BA176" s="306"/>
      <c r="BB176" s="307"/>
      <c r="BC176" s="328"/>
      <c r="BD176" s="329"/>
      <c r="BE176" s="328"/>
      <c r="BF176" s="329"/>
      <c r="BG176" s="306"/>
      <c r="BH176" s="307"/>
      <c r="BI176" s="306"/>
      <c r="BJ176" s="307"/>
      <c r="BK176" s="328"/>
      <c r="BL176" s="329"/>
      <c r="BM176" s="328"/>
      <c r="BN176" s="329"/>
      <c r="BO176" s="316"/>
      <c r="BP176" s="316"/>
      <c r="BQ176" s="316"/>
      <c r="BR176" s="55"/>
      <c r="BS176" s="330"/>
      <c r="BT176" s="331"/>
      <c r="BU176" s="319"/>
      <c r="BV176" s="319"/>
      <c r="BW176" s="319"/>
      <c r="BX176" s="319"/>
      <c r="BY176" s="319"/>
      <c r="BZ176" s="319"/>
      <c r="CA176" s="319"/>
      <c r="CB176" s="320"/>
      <c r="CC176" s="321"/>
      <c r="CD176" s="321"/>
      <c r="CE176" s="321"/>
      <c r="CF176" s="321"/>
      <c r="CG176" s="321"/>
      <c r="CH176" s="322"/>
      <c r="CI176" s="52">
        <f t="shared" si="6"/>
        <v>0</v>
      </c>
    </row>
    <row r="177" spans="1:87" ht="35.1" customHeight="1" x14ac:dyDescent="0.25">
      <c r="A177" s="31">
        <f t="shared" si="7"/>
        <v>165</v>
      </c>
      <c r="B177" s="308"/>
      <c r="C177" s="308"/>
      <c r="D177" s="309"/>
      <c r="E177" s="309"/>
      <c r="F177" s="309"/>
      <c r="G177" s="310"/>
      <c r="H177" s="311"/>
      <c r="I177" s="40"/>
      <c r="J177" s="59"/>
      <c r="K177" s="312"/>
      <c r="L177" s="312"/>
      <c r="M177" s="313"/>
      <c r="N177" s="313"/>
      <c r="O177" s="314"/>
      <c r="P177" s="314"/>
      <c r="Q177" s="315"/>
      <c r="R177" s="315"/>
      <c r="S177" s="306"/>
      <c r="T177" s="307"/>
      <c r="U177" s="306"/>
      <c r="V177" s="307"/>
      <c r="W177" s="304"/>
      <c r="X177" s="305"/>
      <c r="Y177" s="304"/>
      <c r="Z177" s="305"/>
      <c r="AA177" s="306"/>
      <c r="AB177" s="307"/>
      <c r="AC177" s="306"/>
      <c r="AD177" s="307"/>
      <c r="AE177" s="304"/>
      <c r="AF177" s="305"/>
      <c r="AG177" s="304"/>
      <c r="AH177" s="305"/>
      <c r="AI177" s="306"/>
      <c r="AJ177" s="307"/>
      <c r="AK177" s="306"/>
      <c r="AL177" s="307"/>
      <c r="AM177" s="304"/>
      <c r="AN177" s="305"/>
      <c r="AO177" s="304"/>
      <c r="AP177" s="305"/>
      <c r="AQ177" s="306"/>
      <c r="AR177" s="307"/>
      <c r="AS177" s="306"/>
      <c r="AT177" s="307"/>
      <c r="AU177" s="304"/>
      <c r="AV177" s="305"/>
      <c r="AW177" s="304"/>
      <c r="AX177" s="305"/>
      <c r="AY177" s="306"/>
      <c r="AZ177" s="307"/>
      <c r="BA177" s="306"/>
      <c r="BB177" s="307"/>
      <c r="BC177" s="304"/>
      <c r="BD177" s="305"/>
      <c r="BE177" s="304"/>
      <c r="BF177" s="305"/>
      <c r="BG177" s="306"/>
      <c r="BH177" s="307"/>
      <c r="BI177" s="306"/>
      <c r="BJ177" s="307"/>
      <c r="BK177" s="304"/>
      <c r="BL177" s="305"/>
      <c r="BM177" s="304"/>
      <c r="BN177" s="305"/>
      <c r="BO177" s="316"/>
      <c r="BP177" s="316"/>
      <c r="BQ177" s="316"/>
      <c r="BR177" s="55"/>
      <c r="BS177" s="317"/>
      <c r="BT177" s="318"/>
      <c r="BU177" s="319"/>
      <c r="BV177" s="319"/>
      <c r="BW177" s="319"/>
      <c r="BX177" s="319"/>
      <c r="BY177" s="319"/>
      <c r="BZ177" s="319"/>
      <c r="CA177" s="319"/>
      <c r="CB177" s="320"/>
      <c r="CC177" s="321"/>
      <c r="CD177" s="321"/>
      <c r="CE177" s="321"/>
      <c r="CF177" s="321"/>
      <c r="CG177" s="321"/>
      <c r="CH177" s="322"/>
      <c r="CI177" s="52">
        <f t="shared" si="6"/>
        <v>0</v>
      </c>
    </row>
    <row r="178" spans="1:87" ht="35.1" customHeight="1" x14ac:dyDescent="0.25">
      <c r="A178" s="31">
        <f t="shared" si="7"/>
        <v>166</v>
      </c>
      <c r="B178" s="323"/>
      <c r="C178" s="323"/>
      <c r="D178" s="308"/>
      <c r="E178" s="308"/>
      <c r="F178" s="308"/>
      <c r="G178" s="324"/>
      <c r="H178" s="325"/>
      <c r="I178" s="40"/>
      <c r="J178" s="60"/>
      <c r="K178" s="312"/>
      <c r="L178" s="312"/>
      <c r="M178" s="326"/>
      <c r="N178" s="326"/>
      <c r="O178" s="314"/>
      <c r="P178" s="314"/>
      <c r="Q178" s="327"/>
      <c r="R178" s="327"/>
      <c r="S178" s="306"/>
      <c r="T178" s="307"/>
      <c r="U178" s="306"/>
      <c r="V178" s="307"/>
      <c r="W178" s="328"/>
      <c r="X178" s="329"/>
      <c r="Y178" s="328"/>
      <c r="Z178" s="329"/>
      <c r="AA178" s="306"/>
      <c r="AB178" s="307"/>
      <c r="AC178" s="306"/>
      <c r="AD178" s="307"/>
      <c r="AE178" s="328"/>
      <c r="AF178" s="329"/>
      <c r="AG178" s="328"/>
      <c r="AH178" s="329"/>
      <c r="AI178" s="306"/>
      <c r="AJ178" s="307"/>
      <c r="AK178" s="306"/>
      <c r="AL178" s="307"/>
      <c r="AM178" s="328"/>
      <c r="AN178" s="329"/>
      <c r="AO178" s="328"/>
      <c r="AP178" s="329"/>
      <c r="AQ178" s="306"/>
      <c r="AR178" s="307"/>
      <c r="AS178" s="306"/>
      <c r="AT178" s="307"/>
      <c r="AU178" s="328"/>
      <c r="AV178" s="329"/>
      <c r="AW178" s="328"/>
      <c r="AX178" s="329"/>
      <c r="AY178" s="306"/>
      <c r="AZ178" s="307"/>
      <c r="BA178" s="306"/>
      <c r="BB178" s="307"/>
      <c r="BC178" s="328"/>
      <c r="BD178" s="329"/>
      <c r="BE178" s="328"/>
      <c r="BF178" s="329"/>
      <c r="BG178" s="306"/>
      <c r="BH178" s="307"/>
      <c r="BI178" s="306"/>
      <c r="BJ178" s="307"/>
      <c r="BK178" s="328"/>
      <c r="BL178" s="329"/>
      <c r="BM178" s="328"/>
      <c r="BN178" s="329"/>
      <c r="BO178" s="316"/>
      <c r="BP178" s="316"/>
      <c r="BQ178" s="316"/>
      <c r="BR178" s="55"/>
      <c r="BS178" s="330"/>
      <c r="BT178" s="331"/>
      <c r="BU178" s="319"/>
      <c r="BV178" s="319"/>
      <c r="BW178" s="319"/>
      <c r="BX178" s="319"/>
      <c r="BY178" s="319"/>
      <c r="BZ178" s="319"/>
      <c r="CA178" s="319"/>
      <c r="CB178" s="320"/>
      <c r="CC178" s="321"/>
      <c r="CD178" s="321"/>
      <c r="CE178" s="321"/>
      <c r="CF178" s="321"/>
      <c r="CG178" s="321"/>
      <c r="CH178" s="322"/>
      <c r="CI178" s="52">
        <f t="shared" si="6"/>
        <v>0</v>
      </c>
    </row>
    <row r="179" spans="1:87" ht="35.1" customHeight="1" x14ac:dyDescent="0.25">
      <c r="A179" s="31">
        <f t="shared" si="7"/>
        <v>167</v>
      </c>
      <c r="B179" s="308"/>
      <c r="C179" s="308"/>
      <c r="D179" s="309"/>
      <c r="E179" s="309"/>
      <c r="F179" s="309"/>
      <c r="G179" s="310"/>
      <c r="H179" s="311"/>
      <c r="I179" s="40"/>
      <c r="J179" s="59"/>
      <c r="K179" s="312"/>
      <c r="L179" s="312"/>
      <c r="M179" s="313"/>
      <c r="N179" s="313"/>
      <c r="O179" s="314"/>
      <c r="P179" s="314"/>
      <c r="Q179" s="315"/>
      <c r="R179" s="315"/>
      <c r="S179" s="306"/>
      <c r="T179" s="307"/>
      <c r="U179" s="306"/>
      <c r="V179" s="307"/>
      <c r="W179" s="304"/>
      <c r="X179" s="305"/>
      <c r="Y179" s="304"/>
      <c r="Z179" s="305"/>
      <c r="AA179" s="306"/>
      <c r="AB179" s="307"/>
      <c r="AC179" s="306"/>
      <c r="AD179" s="307"/>
      <c r="AE179" s="304"/>
      <c r="AF179" s="305"/>
      <c r="AG179" s="304"/>
      <c r="AH179" s="305"/>
      <c r="AI179" s="306"/>
      <c r="AJ179" s="307"/>
      <c r="AK179" s="306"/>
      <c r="AL179" s="307"/>
      <c r="AM179" s="304"/>
      <c r="AN179" s="305"/>
      <c r="AO179" s="304"/>
      <c r="AP179" s="305"/>
      <c r="AQ179" s="306"/>
      <c r="AR179" s="307"/>
      <c r="AS179" s="306"/>
      <c r="AT179" s="307"/>
      <c r="AU179" s="304"/>
      <c r="AV179" s="305"/>
      <c r="AW179" s="304"/>
      <c r="AX179" s="305"/>
      <c r="AY179" s="306"/>
      <c r="AZ179" s="307"/>
      <c r="BA179" s="306"/>
      <c r="BB179" s="307"/>
      <c r="BC179" s="304"/>
      <c r="BD179" s="305"/>
      <c r="BE179" s="304"/>
      <c r="BF179" s="305"/>
      <c r="BG179" s="306"/>
      <c r="BH179" s="307"/>
      <c r="BI179" s="306"/>
      <c r="BJ179" s="307"/>
      <c r="BK179" s="304"/>
      <c r="BL179" s="305"/>
      <c r="BM179" s="304"/>
      <c r="BN179" s="305"/>
      <c r="BO179" s="316"/>
      <c r="BP179" s="316"/>
      <c r="BQ179" s="316"/>
      <c r="BR179" s="55"/>
      <c r="BS179" s="317"/>
      <c r="BT179" s="318"/>
      <c r="BU179" s="319"/>
      <c r="BV179" s="319"/>
      <c r="BW179" s="319"/>
      <c r="BX179" s="319"/>
      <c r="BY179" s="319"/>
      <c r="BZ179" s="319"/>
      <c r="CA179" s="319"/>
      <c r="CB179" s="320"/>
      <c r="CC179" s="321"/>
      <c r="CD179" s="321"/>
      <c r="CE179" s="321"/>
      <c r="CF179" s="321"/>
      <c r="CG179" s="321"/>
      <c r="CH179" s="322"/>
      <c r="CI179" s="52">
        <f t="shared" si="6"/>
        <v>0</v>
      </c>
    </row>
    <row r="180" spans="1:87" ht="35.1" customHeight="1" x14ac:dyDescent="0.25">
      <c r="A180" s="31">
        <f t="shared" si="7"/>
        <v>168</v>
      </c>
      <c r="B180" s="323"/>
      <c r="C180" s="323"/>
      <c r="D180" s="308"/>
      <c r="E180" s="308"/>
      <c r="F180" s="308"/>
      <c r="G180" s="324"/>
      <c r="H180" s="325"/>
      <c r="I180" s="40"/>
      <c r="J180" s="60"/>
      <c r="K180" s="312"/>
      <c r="L180" s="312"/>
      <c r="M180" s="326"/>
      <c r="N180" s="326"/>
      <c r="O180" s="314"/>
      <c r="P180" s="314"/>
      <c r="Q180" s="327"/>
      <c r="R180" s="327"/>
      <c r="S180" s="306"/>
      <c r="T180" s="307"/>
      <c r="U180" s="306"/>
      <c r="V180" s="307"/>
      <c r="W180" s="328"/>
      <c r="X180" s="329"/>
      <c r="Y180" s="328"/>
      <c r="Z180" s="329"/>
      <c r="AA180" s="306"/>
      <c r="AB180" s="307"/>
      <c r="AC180" s="306"/>
      <c r="AD180" s="307"/>
      <c r="AE180" s="328"/>
      <c r="AF180" s="329"/>
      <c r="AG180" s="328"/>
      <c r="AH180" s="329"/>
      <c r="AI180" s="306"/>
      <c r="AJ180" s="307"/>
      <c r="AK180" s="306"/>
      <c r="AL180" s="307"/>
      <c r="AM180" s="328"/>
      <c r="AN180" s="329"/>
      <c r="AO180" s="328"/>
      <c r="AP180" s="329"/>
      <c r="AQ180" s="306"/>
      <c r="AR180" s="307"/>
      <c r="AS180" s="306"/>
      <c r="AT180" s="307"/>
      <c r="AU180" s="328"/>
      <c r="AV180" s="329"/>
      <c r="AW180" s="328"/>
      <c r="AX180" s="329"/>
      <c r="AY180" s="306"/>
      <c r="AZ180" s="307"/>
      <c r="BA180" s="306"/>
      <c r="BB180" s="307"/>
      <c r="BC180" s="328"/>
      <c r="BD180" s="329"/>
      <c r="BE180" s="328"/>
      <c r="BF180" s="329"/>
      <c r="BG180" s="306"/>
      <c r="BH180" s="307"/>
      <c r="BI180" s="306"/>
      <c r="BJ180" s="307"/>
      <c r="BK180" s="328"/>
      <c r="BL180" s="329"/>
      <c r="BM180" s="328"/>
      <c r="BN180" s="329"/>
      <c r="BO180" s="316"/>
      <c r="BP180" s="316"/>
      <c r="BQ180" s="316"/>
      <c r="BR180" s="55"/>
      <c r="BS180" s="330"/>
      <c r="BT180" s="331"/>
      <c r="BU180" s="319"/>
      <c r="BV180" s="319"/>
      <c r="BW180" s="319"/>
      <c r="BX180" s="319"/>
      <c r="BY180" s="319"/>
      <c r="BZ180" s="319"/>
      <c r="CA180" s="319"/>
      <c r="CB180" s="320"/>
      <c r="CC180" s="321"/>
      <c r="CD180" s="321"/>
      <c r="CE180" s="321"/>
      <c r="CF180" s="321"/>
      <c r="CG180" s="321"/>
      <c r="CH180" s="322"/>
      <c r="CI180" s="52">
        <f t="shared" si="6"/>
        <v>0</v>
      </c>
    </row>
    <row r="181" spans="1:87" ht="35.1" customHeight="1" x14ac:dyDescent="0.25">
      <c r="A181" s="31">
        <f>ROW(A169)</f>
        <v>169</v>
      </c>
      <c r="B181" s="308"/>
      <c r="C181" s="308"/>
      <c r="D181" s="309"/>
      <c r="E181" s="309"/>
      <c r="F181" s="309"/>
      <c r="G181" s="310"/>
      <c r="H181" s="311"/>
      <c r="I181" s="40"/>
      <c r="J181" s="59"/>
      <c r="K181" s="312"/>
      <c r="L181" s="312"/>
      <c r="M181" s="313"/>
      <c r="N181" s="313"/>
      <c r="O181" s="314"/>
      <c r="P181" s="314"/>
      <c r="Q181" s="315"/>
      <c r="R181" s="315"/>
      <c r="S181" s="306"/>
      <c r="T181" s="307"/>
      <c r="U181" s="306"/>
      <c r="V181" s="307"/>
      <c r="W181" s="304"/>
      <c r="X181" s="305"/>
      <c r="Y181" s="304"/>
      <c r="Z181" s="305"/>
      <c r="AA181" s="306"/>
      <c r="AB181" s="307"/>
      <c r="AC181" s="306"/>
      <c r="AD181" s="307"/>
      <c r="AE181" s="304"/>
      <c r="AF181" s="305"/>
      <c r="AG181" s="304"/>
      <c r="AH181" s="305"/>
      <c r="AI181" s="306"/>
      <c r="AJ181" s="307"/>
      <c r="AK181" s="306"/>
      <c r="AL181" s="307"/>
      <c r="AM181" s="304"/>
      <c r="AN181" s="305"/>
      <c r="AO181" s="304"/>
      <c r="AP181" s="305"/>
      <c r="AQ181" s="306"/>
      <c r="AR181" s="307"/>
      <c r="AS181" s="306"/>
      <c r="AT181" s="307"/>
      <c r="AU181" s="304"/>
      <c r="AV181" s="305"/>
      <c r="AW181" s="304"/>
      <c r="AX181" s="305"/>
      <c r="AY181" s="306"/>
      <c r="AZ181" s="307"/>
      <c r="BA181" s="306"/>
      <c r="BB181" s="307"/>
      <c r="BC181" s="304"/>
      <c r="BD181" s="305"/>
      <c r="BE181" s="304"/>
      <c r="BF181" s="305"/>
      <c r="BG181" s="306"/>
      <c r="BH181" s="307"/>
      <c r="BI181" s="306"/>
      <c r="BJ181" s="307"/>
      <c r="BK181" s="304"/>
      <c r="BL181" s="305"/>
      <c r="BM181" s="304"/>
      <c r="BN181" s="305"/>
      <c r="BO181" s="332"/>
      <c r="BP181" s="333"/>
      <c r="BQ181" s="334"/>
      <c r="BR181" s="55"/>
      <c r="BS181" s="317"/>
      <c r="BT181" s="318"/>
      <c r="BU181" s="319"/>
      <c r="BV181" s="319"/>
      <c r="BW181" s="319"/>
      <c r="BX181" s="319"/>
      <c r="BY181" s="319"/>
      <c r="BZ181" s="319"/>
      <c r="CA181" s="319"/>
      <c r="CB181" s="320"/>
      <c r="CC181" s="321"/>
      <c r="CD181" s="321"/>
      <c r="CE181" s="321"/>
      <c r="CF181" s="321"/>
      <c r="CG181" s="321"/>
      <c r="CH181" s="322"/>
      <c r="CI181" s="52">
        <f t="shared" si="6"/>
        <v>0</v>
      </c>
    </row>
    <row r="182" spans="1:87" ht="35.1" customHeight="1" x14ac:dyDescent="0.25">
      <c r="A182" s="31">
        <f t="shared" ref="A182:A208" si="8">ROW(A170)</f>
        <v>170</v>
      </c>
      <c r="B182" s="323"/>
      <c r="C182" s="323"/>
      <c r="D182" s="308"/>
      <c r="E182" s="308"/>
      <c r="F182" s="308"/>
      <c r="G182" s="324"/>
      <c r="H182" s="325"/>
      <c r="I182" s="40"/>
      <c r="J182" s="60"/>
      <c r="K182" s="312"/>
      <c r="L182" s="312"/>
      <c r="M182" s="326"/>
      <c r="N182" s="326"/>
      <c r="O182" s="314"/>
      <c r="P182" s="314"/>
      <c r="Q182" s="327"/>
      <c r="R182" s="327"/>
      <c r="S182" s="306"/>
      <c r="T182" s="307"/>
      <c r="U182" s="306"/>
      <c r="V182" s="307"/>
      <c r="W182" s="328"/>
      <c r="X182" s="329"/>
      <c r="Y182" s="328"/>
      <c r="Z182" s="329"/>
      <c r="AA182" s="306"/>
      <c r="AB182" s="307"/>
      <c r="AC182" s="306"/>
      <c r="AD182" s="307"/>
      <c r="AE182" s="328"/>
      <c r="AF182" s="329"/>
      <c r="AG182" s="328"/>
      <c r="AH182" s="329"/>
      <c r="AI182" s="306"/>
      <c r="AJ182" s="307"/>
      <c r="AK182" s="306"/>
      <c r="AL182" s="307"/>
      <c r="AM182" s="328"/>
      <c r="AN182" s="329"/>
      <c r="AO182" s="328"/>
      <c r="AP182" s="329"/>
      <c r="AQ182" s="306"/>
      <c r="AR182" s="307"/>
      <c r="AS182" s="306"/>
      <c r="AT182" s="307"/>
      <c r="AU182" s="328"/>
      <c r="AV182" s="329"/>
      <c r="AW182" s="328"/>
      <c r="AX182" s="329"/>
      <c r="AY182" s="306"/>
      <c r="AZ182" s="307"/>
      <c r="BA182" s="306"/>
      <c r="BB182" s="307"/>
      <c r="BC182" s="328"/>
      <c r="BD182" s="329"/>
      <c r="BE182" s="328"/>
      <c r="BF182" s="329"/>
      <c r="BG182" s="306"/>
      <c r="BH182" s="307"/>
      <c r="BI182" s="306"/>
      <c r="BJ182" s="307"/>
      <c r="BK182" s="328"/>
      <c r="BL182" s="329"/>
      <c r="BM182" s="328"/>
      <c r="BN182" s="329"/>
      <c r="BO182" s="316"/>
      <c r="BP182" s="316"/>
      <c r="BQ182" s="316"/>
      <c r="BR182" s="55"/>
      <c r="BS182" s="330"/>
      <c r="BT182" s="331"/>
      <c r="BU182" s="319"/>
      <c r="BV182" s="319"/>
      <c r="BW182" s="319"/>
      <c r="BX182" s="319"/>
      <c r="BY182" s="319"/>
      <c r="BZ182" s="319"/>
      <c r="CA182" s="319"/>
      <c r="CB182" s="320"/>
      <c r="CC182" s="321"/>
      <c r="CD182" s="321"/>
      <c r="CE182" s="321"/>
      <c r="CF182" s="321"/>
      <c r="CG182" s="321"/>
      <c r="CH182" s="322"/>
      <c r="CI182" s="52">
        <f t="shared" si="6"/>
        <v>0</v>
      </c>
    </row>
    <row r="183" spans="1:87" ht="35.1" customHeight="1" x14ac:dyDescent="0.25">
      <c r="A183" s="31">
        <f t="shared" si="8"/>
        <v>171</v>
      </c>
      <c r="B183" s="308"/>
      <c r="C183" s="308"/>
      <c r="D183" s="309"/>
      <c r="E183" s="309"/>
      <c r="F183" s="309"/>
      <c r="G183" s="310"/>
      <c r="H183" s="311"/>
      <c r="I183" s="40"/>
      <c r="J183" s="59"/>
      <c r="K183" s="312"/>
      <c r="L183" s="312"/>
      <c r="M183" s="313"/>
      <c r="N183" s="313"/>
      <c r="O183" s="314"/>
      <c r="P183" s="314"/>
      <c r="Q183" s="315"/>
      <c r="R183" s="315"/>
      <c r="S183" s="306"/>
      <c r="T183" s="307"/>
      <c r="U183" s="306"/>
      <c r="V183" s="307"/>
      <c r="W183" s="304"/>
      <c r="X183" s="305"/>
      <c r="Y183" s="304"/>
      <c r="Z183" s="305"/>
      <c r="AA183" s="306"/>
      <c r="AB183" s="307"/>
      <c r="AC183" s="306"/>
      <c r="AD183" s="307"/>
      <c r="AE183" s="304"/>
      <c r="AF183" s="305"/>
      <c r="AG183" s="304"/>
      <c r="AH183" s="305"/>
      <c r="AI183" s="306"/>
      <c r="AJ183" s="307"/>
      <c r="AK183" s="306"/>
      <c r="AL183" s="307"/>
      <c r="AM183" s="304"/>
      <c r="AN183" s="305"/>
      <c r="AO183" s="304"/>
      <c r="AP183" s="305"/>
      <c r="AQ183" s="306"/>
      <c r="AR183" s="307"/>
      <c r="AS183" s="306"/>
      <c r="AT183" s="307"/>
      <c r="AU183" s="304"/>
      <c r="AV183" s="305"/>
      <c r="AW183" s="304"/>
      <c r="AX183" s="305"/>
      <c r="AY183" s="306"/>
      <c r="AZ183" s="307"/>
      <c r="BA183" s="306"/>
      <c r="BB183" s="307"/>
      <c r="BC183" s="304"/>
      <c r="BD183" s="305"/>
      <c r="BE183" s="304"/>
      <c r="BF183" s="305"/>
      <c r="BG183" s="306"/>
      <c r="BH183" s="307"/>
      <c r="BI183" s="306"/>
      <c r="BJ183" s="307"/>
      <c r="BK183" s="304"/>
      <c r="BL183" s="305"/>
      <c r="BM183" s="304"/>
      <c r="BN183" s="305"/>
      <c r="BO183" s="316"/>
      <c r="BP183" s="316"/>
      <c r="BQ183" s="316"/>
      <c r="BR183" s="55"/>
      <c r="BS183" s="317"/>
      <c r="BT183" s="318"/>
      <c r="BU183" s="319"/>
      <c r="BV183" s="319"/>
      <c r="BW183" s="319"/>
      <c r="BX183" s="319"/>
      <c r="BY183" s="319"/>
      <c r="BZ183" s="319"/>
      <c r="CA183" s="319"/>
      <c r="CB183" s="320"/>
      <c r="CC183" s="321"/>
      <c r="CD183" s="321"/>
      <c r="CE183" s="321"/>
      <c r="CF183" s="321"/>
      <c r="CG183" s="321"/>
      <c r="CH183" s="322"/>
      <c r="CI183" s="52">
        <f t="shared" si="6"/>
        <v>0</v>
      </c>
    </row>
    <row r="184" spans="1:87" ht="35.1" customHeight="1" x14ac:dyDescent="0.25">
      <c r="A184" s="31">
        <f t="shared" si="8"/>
        <v>172</v>
      </c>
      <c r="B184" s="323"/>
      <c r="C184" s="323"/>
      <c r="D184" s="308"/>
      <c r="E184" s="308"/>
      <c r="F184" s="308"/>
      <c r="G184" s="324"/>
      <c r="H184" s="325"/>
      <c r="I184" s="40"/>
      <c r="J184" s="60"/>
      <c r="K184" s="312"/>
      <c r="L184" s="312"/>
      <c r="M184" s="326"/>
      <c r="N184" s="326"/>
      <c r="O184" s="314"/>
      <c r="P184" s="314"/>
      <c r="Q184" s="327"/>
      <c r="R184" s="327"/>
      <c r="S184" s="306"/>
      <c r="T184" s="307"/>
      <c r="U184" s="306"/>
      <c r="V184" s="307"/>
      <c r="W184" s="328"/>
      <c r="X184" s="329"/>
      <c r="Y184" s="328"/>
      <c r="Z184" s="329"/>
      <c r="AA184" s="306"/>
      <c r="AB184" s="307"/>
      <c r="AC184" s="306"/>
      <c r="AD184" s="307"/>
      <c r="AE184" s="328"/>
      <c r="AF184" s="329"/>
      <c r="AG184" s="328"/>
      <c r="AH184" s="329"/>
      <c r="AI184" s="306"/>
      <c r="AJ184" s="307"/>
      <c r="AK184" s="306"/>
      <c r="AL184" s="307"/>
      <c r="AM184" s="328"/>
      <c r="AN184" s="329"/>
      <c r="AO184" s="328"/>
      <c r="AP184" s="329"/>
      <c r="AQ184" s="306"/>
      <c r="AR184" s="307"/>
      <c r="AS184" s="306"/>
      <c r="AT184" s="307"/>
      <c r="AU184" s="328"/>
      <c r="AV184" s="329"/>
      <c r="AW184" s="328"/>
      <c r="AX184" s="329"/>
      <c r="AY184" s="306"/>
      <c r="AZ184" s="307"/>
      <c r="BA184" s="306"/>
      <c r="BB184" s="307"/>
      <c r="BC184" s="328"/>
      <c r="BD184" s="329"/>
      <c r="BE184" s="328"/>
      <c r="BF184" s="329"/>
      <c r="BG184" s="306"/>
      <c r="BH184" s="307"/>
      <c r="BI184" s="306"/>
      <c r="BJ184" s="307"/>
      <c r="BK184" s="328"/>
      <c r="BL184" s="329"/>
      <c r="BM184" s="328"/>
      <c r="BN184" s="329"/>
      <c r="BO184" s="316"/>
      <c r="BP184" s="316"/>
      <c r="BQ184" s="316"/>
      <c r="BR184" s="55"/>
      <c r="BS184" s="330"/>
      <c r="BT184" s="331"/>
      <c r="BU184" s="319"/>
      <c r="BV184" s="319"/>
      <c r="BW184" s="319"/>
      <c r="BX184" s="319"/>
      <c r="BY184" s="319"/>
      <c r="BZ184" s="319"/>
      <c r="CA184" s="319"/>
      <c r="CB184" s="320"/>
      <c r="CC184" s="321"/>
      <c r="CD184" s="321"/>
      <c r="CE184" s="321"/>
      <c r="CF184" s="321"/>
      <c r="CG184" s="321"/>
      <c r="CH184" s="322"/>
      <c r="CI184" s="52">
        <f t="shared" si="6"/>
        <v>0</v>
      </c>
    </row>
    <row r="185" spans="1:87" ht="35.1" customHeight="1" x14ac:dyDescent="0.25">
      <c r="A185" s="31">
        <f t="shared" si="8"/>
        <v>173</v>
      </c>
      <c r="B185" s="308"/>
      <c r="C185" s="308"/>
      <c r="D185" s="309"/>
      <c r="E185" s="309"/>
      <c r="F185" s="309"/>
      <c r="G185" s="310"/>
      <c r="H185" s="311"/>
      <c r="I185" s="40"/>
      <c r="J185" s="59"/>
      <c r="K185" s="312"/>
      <c r="L185" s="312"/>
      <c r="M185" s="313"/>
      <c r="N185" s="313"/>
      <c r="O185" s="314"/>
      <c r="P185" s="314"/>
      <c r="Q185" s="315"/>
      <c r="R185" s="315"/>
      <c r="S185" s="306"/>
      <c r="T185" s="307"/>
      <c r="U185" s="306"/>
      <c r="V185" s="307"/>
      <c r="W185" s="304"/>
      <c r="X185" s="305"/>
      <c r="Y185" s="304"/>
      <c r="Z185" s="305"/>
      <c r="AA185" s="306"/>
      <c r="AB185" s="307"/>
      <c r="AC185" s="306"/>
      <c r="AD185" s="307"/>
      <c r="AE185" s="304"/>
      <c r="AF185" s="305"/>
      <c r="AG185" s="304"/>
      <c r="AH185" s="305"/>
      <c r="AI185" s="306"/>
      <c r="AJ185" s="307"/>
      <c r="AK185" s="306"/>
      <c r="AL185" s="307"/>
      <c r="AM185" s="304"/>
      <c r="AN185" s="305"/>
      <c r="AO185" s="304"/>
      <c r="AP185" s="305"/>
      <c r="AQ185" s="306"/>
      <c r="AR185" s="307"/>
      <c r="AS185" s="306"/>
      <c r="AT185" s="307"/>
      <c r="AU185" s="304"/>
      <c r="AV185" s="305"/>
      <c r="AW185" s="304"/>
      <c r="AX185" s="305"/>
      <c r="AY185" s="306"/>
      <c r="AZ185" s="307"/>
      <c r="BA185" s="306"/>
      <c r="BB185" s="307"/>
      <c r="BC185" s="304"/>
      <c r="BD185" s="305"/>
      <c r="BE185" s="304"/>
      <c r="BF185" s="305"/>
      <c r="BG185" s="306"/>
      <c r="BH185" s="307"/>
      <c r="BI185" s="306"/>
      <c r="BJ185" s="307"/>
      <c r="BK185" s="304"/>
      <c r="BL185" s="305"/>
      <c r="BM185" s="304"/>
      <c r="BN185" s="305"/>
      <c r="BO185" s="316"/>
      <c r="BP185" s="316"/>
      <c r="BQ185" s="316"/>
      <c r="BR185" s="55"/>
      <c r="BS185" s="317"/>
      <c r="BT185" s="318"/>
      <c r="BU185" s="319"/>
      <c r="BV185" s="319"/>
      <c r="BW185" s="319"/>
      <c r="BX185" s="319"/>
      <c r="BY185" s="319"/>
      <c r="BZ185" s="319"/>
      <c r="CA185" s="319"/>
      <c r="CB185" s="320"/>
      <c r="CC185" s="321"/>
      <c r="CD185" s="321"/>
      <c r="CE185" s="321"/>
      <c r="CF185" s="321"/>
      <c r="CG185" s="321"/>
      <c r="CH185" s="322"/>
      <c r="CI185" s="52">
        <f t="shared" si="6"/>
        <v>0</v>
      </c>
    </row>
    <row r="186" spans="1:87" ht="35.1" customHeight="1" x14ac:dyDescent="0.25">
      <c r="A186" s="31">
        <f t="shared" si="8"/>
        <v>174</v>
      </c>
      <c r="B186" s="323"/>
      <c r="C186" s="323"/>
      <c r="D186" s="308"/>
      <c r="E186" s="308"/>
      <c r="F186" s="308"/>
      <c r="G186" s="324"/>
      <c r="H186" s="325"/>
      <c r="I186" s="40"/>
      <c r="J186" s="60"/>
      <c r="K186" s="312"/>
      <c r="L186" s="312"/>
      <c r="M186" s="326"/>
      <c r="N186" s="326"/>
      <c r="O186" s="314"/>
      <c r="P186" s="314"/>
      <c r="Q186" s="327"/>
      <c r="R186" s="327"/>
      <c r="S186" s="306"/>
      <c r="T186" s="307"/>
      <c r="U186" s="306"/>
      <c r="V186" s="307"/>
      <c r="W186" s="328"/>
      <c r="X186" s="329"/>
      <c r="Y186" s="328"/>
      <c r="Z186" s="329"/>
      <c r="AA186" s="306"/>
      <c r="AB186" s="307"/>
      <c r="AC186" s="306"/>
      <c r="AD186" s="307"/>
      <c r="AE186" s="328"/>
      <c r="AF186" s="329"/>
      <c r="AG186" s="328"/>
      <c r="AH186" s="329"/>
      <c r="AI186" s="306"/>
      <c r="AJ186" s="307"/>
      <c r="AK186" s="306"/>
      <c r="AL186" s="307"/>
      <c r="AM186" s="328"/>
      <c r="AN186" s="329"/>
      <c r="AO186" s="328"/>
      <c r="AP186" s="329"/>
      <c r="AQ186" s="306"/>
      <c r="AR186" s="307"/>
      <c r="AS186" s="306"/>
      <c r="AT186" s="307"/>
      <c r="AU186" s="328"/>
      <c r="AV186" s="329"/>
      <c r="AW186" s="328"/>
      <c r="AX186" s="329"/>
      <c r="AY186" s="306"/>
      <c r="AZ186" s="307"/>
      <c r="BA186" s="306"/>
      <c r="BB186" s="307"/>
      <c r="BC186" s="328"/>
      <c r="BD186" s="329"/>
      <c r="BE186" s="328"/>
      <c r="BF186" s="329"/>
      <c r="BG186" s="306"/>
      <c r="BH186" s="307"/>
      <c r="BI186" s="306"/>
      <c r="BJ186" s="307"/>
      <c r="BK186" s="328"/>
      <c r="BL186" s="329"/>
      <c r="BM186" s="328"/>
      <c r="BN186" s="329"/>
      <c r="BO186" s="316"/>
      <c r="BP186" s="316"/>
      <c r="BQ186" s="316"/>
      <c r="BR186" s="55"/>
      <c r="BS186" s="330"/>
      <c r="BT186" s="331"/>
      <c r="BU186" s="319"/>
      <c r="BV186" s="319"/>
      <c r="BW186" s="319"/>
      <c r="BX186" s="319"/>
      <c r="BY186" s="319"/>
      <c r="BZ186" s="319"/>
      <c r="CA186" s="319"/>
      <c r="CB186" s="320"/>
      <c r="CC186" s="321"/>
      <c r="CD186" s="321"/>
      <c r="CE186" s="321"/>
      <c r="CF186" s="321"/>
      <c r="CG186" s="321"/>
      <c r="CH186" s="322"/>
      <c r="CI186" s="52">
        <f t="shared" si="6"/>
        <v>0</v>
      </c>
    </row>
    <row r="187" spans="1:87" ht="35.1" customHeight="1" x14ac:dyDescent="0.25">
      <c r="A187" s="31">
        <f t="shared" si="8"/>
        <v>175</v>
      </c>
      <c r="B187" s="308"/>
      <c r="C187" s="308"/>
      <c r="D187" s="309"/>
      <c r="E187" s="309"/>
      <c r="F187" s="309"/>
      <c r="G187" s="310"/>
      <c r="H187" s="311"/>
      <c r="I187" s="40"/>
      <c r="J187" s="59"/>
      <c r="K187" s="312"/>
      <c r="L187" s="312"/>
      <c r="M187" s="313"/>
      <c r="N187" s="313"/>
      <c r="O187" s="314"/>
      <c r="P187" s="314"/>
      <c r="Q187" s="315"/>
      <c r="R187" s="315"/>
      <c r="S187" s="306"/>
      <c r="T187" s="307"/>
      <c r="U187" s="306"/>
      <c r="V187" s="307"/>
      <c r="W187" s="304"/>
      <c r="X187" s="305"/>
      <c r="Y187" s="304"/>
      <c r="Z187" s="305"/>
      <c r="AA187" s="306"/>
      <c r="AB187" s="307"/>
      <c r="AC187" s="306"/>
      <c r="AD187" s="307"/>
      <c r="AE187" s="304"/>
      <c r="AF187" s="305"/>
      <c r="AG187" s="304"/>
      <c r="AH187" s="305"/>
      <c r="AI187" s="306"/>
      <c r="AJ187" s="307"/>
      <c r="AK187" s="306"/>
      <c r="AL187" s="307"/>
      <c r="AM187" s="304"/>
      <c r="AN187" s="305"/>
      <c r="AO187" s="304"/>
      <c r="AP187" s="305"/>
      <c r="AQ187" s="306"/>
      <c r="AR187" s="307"/>
      <c r="AS187" s="306"/>
      <c r="AT187" s="307"/>
      <c r="AU187" s="304"/>
      <c r="AV187" s="305"/>
      <c r="AW187" s="304"/>
      <c r="AX187" s="305"/>
      <c r="AY187" s="306"/>
      <c r="AZ187" s="307"/>
      <c r="BA187" s="306"/>
      <c r="BB187" s="307"/>
      <c r="BC187" s="304"/>
      <c r="BD187" s="305"/>
      <c r="BE187" s="304"/>
      <c r="BF187" s="305"/>
      <c r="BG187" s="306"/>
      <c r="BH187" s="307"/>
      <c r="BI187" s="306"/>
      <c r="BJ187" s="307"/>
      <c r="BK187" s="304"/>
      <c r="BL187" s="305"/>
      <c r="BM187" s="304"/>
      <c r="BN187" s="305"/>
      <c r="BO187" s="316"/>
      <c r="BP187" s="316"/>
      <c r="BQ187" s="316"/>
      <c r="BR187" s="55"/>
      <c r="BS187" s="317"/>
      <c r="BT187" s="318"/>
      <c r="BU187" s="319"/>
      <c r="BV187" s="319"/>
      <c r="BW187" s="319"/>
      <c r="BX187" s="319"/>
      <c r="BY187" s="319"/>
      <c r="BZ187" s="319"/>
      <c r="CA187" s="319"/>
      <c r="CB187" s="320"/>
      <c r="CC187" s="321"/>
      <c r="CD187" s="321"/>
      <c r="CE187" s="321"/>
      <c r="CF187" s="321"/>
      <c r="CG187" s="321"/>
      <c r="CH187" s="322"/>
      <c r="CI187" s="52">
        <f t="shared" si="6"/>
        <v>0</v>
      </c>
    </row>
    <row r="188" spans="1:87" ht="35.1" customHeight="1" x14ac:dyDescent="0.25">
      <c r="A188" s="31">
        <f t="shared" si="8"/>
        <v>176</v>
      </c>
      <c r="B188" s="323"/>
      <c r="C188" s="323"/>
      <c r="D188" s="308"/>
      <c r="E188" s="308"/>
      <c r="F188" s="308"/>
      <c r="G188" s="324"/>
      <c r="H188" s="325"/>
      <c r="I188" s="40"/>
      <c r="J188" s="60"/>
      <c r="K188" s="312"/>
      <c r="L188" s="312"/>
      <c r="M188" s="326"/>
      <c r="N188" s="326"/>
      <c r="O188" s="314"/>
      <c r="P188" s="314"/>
      <c r="Q188" s="327"/>
      <c r="R188" s="327"/>
      <c r="S188" s="306"/>
      <c r="T188" s="307"/>
      <c r="U188" s="306"/>
      <c r="V188" s="307"/>
      <c r="W188" s="328"/>
      <c r="X188" s="329"/>
      <c r="Y188" s="328"/>
      <c r="Z188" s="329"/>
      <c r="AA188" s="306"/>
      <c r="AB188" s="307"/>
      <c r="AC188" s="306"/>
      <c r="AD188" s="307"/>
      <c r="AE188" s="328"/>
      <c r="AF188" s="329"/>
      <c r="AG188" s="328"/>
      <c r="AH188" s="329"/>
      <c r="AI188" s="306"/>
      <c r="AJ188" s="307"/>
      <c r="AK188" s="306"/>
      <c r="AL188" s="307"/>
      <c r="AM188" s="328"/>
      <c r="AN188" s="329"/>
      <c r="AO188" s="328"/>
      <c r="AP188" s="329"/>
      <c r="AQ188" s="306"/>
      <c r="AR188" s="307"/>
      <c r="AS188" s="306"/>
      <c r="AT188" s="307"/>
      <c r="AU188" s="328"/>
      <c r="AV188" s="329"/>
      <c r="AW188" s="328"/>
      <c r="AX188" s="329"/>
      <c r="AY188" s="306"/>
      <c r="AZ188" s="307"/>
      <c r="BA188" s="306"/>
      <c r="BB188" s="307"/>
      <c r="BC188" s="328"/>
      <c r="BD188" s="329"/>
      <c r="BE188" s="328"/>
      <c r="BF188" s="329"/>
      <c r="BG188" s="306"/>
      <c r="BH188" s="307"/>
      <c r="BI188" s="306"/>
      <c r="BJ188" s="307"/>
      <c r="BK188" s="328"/>
      <c r="BL188" s="329"/>
      <c r="BM188" s="328"/>
      <c r="BN188" s="329"/>
      <c r="BO188" s="316"/>
      <c r="BP188" s="316"/>
      <c r="BQ188" s="316"/>
      <c r="BR188" s="55"/>
      <c r="BS188" s="330"/>
      <c r="BT188" s="331"/>
      <c r="BU188" s="319"/>
      <c r="BV188" s="319"/>
      <c r="BW188" s="319"/>
      <c r="BX188" s="319"/>
      <c r="BY188" s="319"/>
      <c r="BZ188" s="319"/>
      <c r="CA188" s="319"/>
      <c r="CB188" s="320"/>
      <c r="CC188" s="321"/>
      <c r="CD188" s="321"/>
      <c r="CE188" s="321"/>
      <c r="CF188" s="321"/>
      <c r="CG188" s="321"/>
      <c r="CH188" s="322"/>
      <c r="CI188" s="52">
        <f t="shared" si="6"/>
        <v>0</v>
      </c>
    </row>
    <row r="189" spans="1:87" ht="35.1" customHeight="1" x14ac:dyDescent="0.25">
      <c r="A189" s="31">
        <f t="shared" si="8"/>
        <v>177</v>
      </c>
      <c r="B189" s="308"/>
      <c r="C189" s="308"/>
      <c r="D189" s="309"/>
      <c r="E189" s="309"/>
      <c r="F189" s="309"/>
      <c r="G189" s="310"/>
      <c r="H189" s="311"/>
      <c r="I189" s="40"/>
      <c r="J189" s="59"/>
      <c r="K189" s="312"/>
      <c r="L189" s="312"/>
      <c r="M189" s="313"/>
      <c r="N189" s="313"/>
      <c r="O189" s="314"/>
      <c r="P189" s="314"/>
      <c r="Q189" s="315"/>
      <c r="R189" s="315"/>
      <c r="S189" s="306"/>
      <c r="T189" s="307"/>
      <c r="U189" s="306"/>
      <c r="V189" s="307"/>
      <c r="W189" s="304"/>
      <c r="X189" s="305"/>
      <c r="Y189" s="304"/>
      <c r="Z189" s="305"/>
      <c r="AA189" s="306"/>
      <c r="AB189" s="307"/>
      <c r="AC189" s="306"/>
      <c r="AD189" s="307"/>
      <c r="AE189" s="304"/>
      <c r="AF189" s="305"/>
      <c r="AG189" s="304"/>
      <c r="AH189" s="305"/>
      <c r="AI189" s="306"/>
      <c r="AJ189" s="307"/>
      <c r="AK189" s="306"/>
      <c r="AL189" s="307"/>
      <c r="AM189" s="304"/>
      <c r="AN189" s="305"/>
      <c r="AO189" s="304"/>
      <c r="AP189" s="305"/>
      <c r="AQ189" s="306"/>
      <c r="AR189" s="307"/>
      <c r="AS189" s="306"/>
      <c r="AT189" s="307"/>
      <c r="AU189" s="304"/>
      <c r="AV189" s="305"/>
      <c r="AW189" s="304"/>
      <c r="AX189" s="305"/>
      <c r="AY189" s="306"/>
      <c r="AZ189" s="307"/>
      <c r="BA189" s="306"/>
      <c r="BB189" s="307"/>
      <c r="BC189" s="304"/>
      <c r="BD189" s="305"/>
      <c r="BE189" s="304"/>
      <c r="BF189" s="305"/>
      <c r="BG189" s="306"/>
      <c r="BH189" s="307"/>
      <c r="BI189" s="306"/>
      <c r="BJ189" s="307"/>
      <c r="BK189" s="304"/>
      <c r="BL189" s="305"/>
      <c r="BM189" s="304"/>
      <c r="BN189" s="305"/>
      <c r="BO189" s="316"/>
      <c r="BP189" s="316"/>
      <c r="BQ189" s="316"/>
      <c r="BR189" s="55"/>
      <c r="BS189" s="317"/>
      <c r="BT189" s="318"/>
      <c r="BU189" s="319"/>
      <c r="BV189" s="319"/>
      <c r="BW189" s="319"/>
      <c r="BX189" s="319"/>
      <c r="BY189" s="319"/>
      <c r="BZ189" s="319"/>
      <c r="CA189" s="319"/>
      <c r="CB189" s="320"/>
      <c r="CC189" s="321"/>
      <c r="CD189" s="321"/>
      <c r="CE189" s="321"/>
      <c r="CF189" s="321"/>
      <c r="CG189" s="321"/>
      <c r="CH189" s="322"/>
      <c r="CI189" s="52">
        <f t="shared" si="6"/>
        <v>0</v>
      </c>
    </row>
    <row r="190" spans="1:87" ht="35.1" customHeight="1" x14ac:dyDescent="0.25">
      <c r="A190" s="31">
        <f t="shared" si="8"/>
        <v>178</v>
      </c>
      <c r="B190" s="323"/>
      <c r="C190" s="323"/>
      <c r="D190" s="308"/>
      <c r="E190" s="308"/>
      <c r="F190" s="308"/>
      <c r="G190" s="324"/>
      <c r="H190" s="325"/>
      <c r="I190" s="40"/>
      <c r="J190" s="60"/>
      <c r="K190" s="312"/>
      <c r="L190" s="312"/>
      <c r="M190" s="326"/>
      <c r="N190" s="326"/>
      <c r="O190" s="314"/>
      <c r="P190" s="314"/>
      <c r="Q190" s="327"/>
      <c r="R190" s="327"/>
      <c r="S190" s="306"/>
      <c r="T190" s="307"/>
      <c r="U190" s="306"/>
      <c r="V190" s="307"/>
      <c r="W190" s="328"/>
      <c r="X190" s="329"/>
      <c r="Y190" s="328"/>
      <c r="Z190" s="329"/>
      <c r="AA190" s="306"/>
      <c r="AB190" s="307"/>
      <c r="AC190" s="306"/>
      <c r="AD190" s="307"/>
      <c r="AE190" s="328"/>
      <c r="AF190" s="329"/>
      <c r="AG190" s="328"/>
      <c r="AH190" s="329"/>
      <c r="AI190" s="306"/>
      <c r="AJ190" s="307"/>
      <c r="AK190" s="306"/>
      <c r="AL190" s="307"/>
      <c r="AM190" s="328"/>
      <c r="AN190" s="329"/>
      <c r="AO190" s="328"/>
      <c r="AP190" s="329"/>
      <c r="AQ190" s="306"/>
      <c r="AR190" s="307"/>
      <c r="AS190" s="306"/>
      <c r="AT190" s="307"/>
      <c r="AU190" s="328"/>
      <c r="AV190" s="329"/>
      <c r="AW190" s="328"/>
      <c r="AX190" s="329"/>
      <c r="AY190" s="306"/>
      <c r="AZ190" s="307"/>
      <c r="BA190" s="306"/>
      <c r="BB190" s="307"/>
      <c r="BC190" s="328"/>
      <c r="BD190" s="329"/>
      <c r="BE190" s="328"/>
      <c r="BF190" s="329"/>
      <c r="BG190" s="306"/>
      <c r="BH190" s="307"/>
      <c r="BI190" s="306"/>
      <c r="BJ190" s="307"/>
      <c r="BK190" s="328"/>
      <c r="BL190" s="329"/>
      <c r="BM190" s="328"/>
      <c r="BN190" s="329"/>
      <c r="BO190" s="316"/>
      <c r="BP190" s="316"/>
      <c r="BQ190" s="316"/>
      <c r="BR190" s="55"/>
      <c r="BS190" s="330"/>
      <c r="BT190" s="331"/>
      <c r="BU190" s="319"/>
      <c r="BV190" s="319"/>
      <c r="BW190" s="319"/>
      <c r="BX190" s="319"/>
      <c r="BY190" s="319"/>
      <c r="BZ190" s="319"/>
      <c r="CA190" s="319"/>
      <c r="CB190" s="320"/>
      <c r="CC190" s="321"/>
      <c r="CD190" s="321"/>
      <c r="CE190" s="321"/>
      <c r="CF190" s="321"/>
      <c r="CG190" s="321"/>
      <c r="CH190" s="322"/>
      <c r="CI190" s="52">
        <f t="shared" si="6"/>
        <v>0</v>
      </c>
    </row>
    <row r="191" spans="1:87" ht="35.1" customHeight="1" x14ac:dyDescent="0.25">
      <c r="A191" s="31">
        <f t="shared" si="8"/>
        <v>179</v>
      </c>
      <c r="B191" s="308"/>
      <c r="C191" s="308"/>
      <c r="D191" s="309"/>
      <c r="E191" s="309"/>
      <c r="F191" s="309"/>
      <c r="G191" s="310"/>
      <c r="H191" s="311"/>
      <c r="I191" s="40"/>
      <c r="J191" s="59"/>
      <c r="K191" s="312"/>
      <c r="L191" s="312"/>
      <c r="M191" s="313"/>
      <c r="N191" s="313"/>
      <c r="O191" s="314"/>
      <c r="P191" s="314"/>
      <c r="Q191" s="315"/>
      <c r="R191" s="315"/>
      <c r="S191" s="306"/>
      <c r="T191" s="307"/>
      <c r="U191" s="306"/>
      <c r="V191" s="307"/>
      <c r="W191" s="304"/>
      <c r="X191" s="305"/>
      <c r="Y191" s="304"/>
      <c r="Z191" s="305"/>
      <c r="AA191" s="306"/>
      <c r="AB191" s="307"/>
      <c r="AC191" s="306"/>
      <c r="AD191" s="307"/>
      <c r="AE191" s="304"/>
      <c r="AF191" s="305"/>
      <c r="AG191" s="304"/>
      <c r="AH191" s="305"/>
      <c r="AI191" s="306"/>
      <c r="AJ191" s="307"/>
      <c r="AK191" s="306"/>
      <c r="AL191" s="307"/>
      <c r="AM191" s="304"/>
      <c r="AN191" s="305"/>
      <c r="AO191" s="304"/>
      <c r="AP191" s="305"/>
      <c r="AQ191" s="306"/>
      <c r="AR191" s="307"/>
      <c r="AS191" s="306"/>
      <c r="AT191" s="307"/>
      <c r="AU191" s="304"/>
      <c r="AV191" s="305"/>
      <c r="AW191" s="304"/>
      <c r="AX191" s="305"/>
      <c r="AY191" s="306"/>
      <c r="AZ191" s="307"/>
      <c r="BA191" s="306"/>
      <c r="BB191" s="307"/>
      <c r="BC191" s="304"/>
      <c r="BD191" s="305"/>
      <c r="BE191" s="304"/>
      <c r="BF191" s="305"/>
      <c r="BG191" s="306"/>
      <c r="BH191" s="307"/>
      <c r="BI191" s="306"/>
      <c r="BJ191" s="307"/>
      <c r="BK191" s="304"/>
      <c r="BL191" s="305"/>
      <c r="BM191" s="304"/>
      <c r="BN191" s="305"/>
      <c r="BO191" s="316"/>
      <c r="BP191" s="316"/>
      <c r="BQ191" s="316"/>
      <c r="BR191" s="55"/>
      <c r="BS191" s="317"/>
      <c r="BT191" s="318"/>
      <c r="BU191" s="319"/>
      <c r="BV191" s="319"/>
      <c r="BW191" s="319"/>
      <c r="BX191" s="319"/>
      <c r="BY191" s="319"/>
      <c r="BZ191" s="319"/>
      <c r="CA191" s="319"/>
      <c r="CB191" s="320"/>
      <c r="CC191" s="321"/>
      <c r="CD191" s="321"/>
      <c r="CE191" s="321"/>
      <c r="CF191" s="321"/>
      <c r="CG191" s="321"/>
      <c r="CH191" s="322"/>
      <c r="CI191" s="52">
        <f t="shared" si="6"/>
        <v>0</v>
      </c>
    </row>
    <row r="192" spans="1:87" ht="35.1" customHeight="1" x14ac:dyDescent="0.25">
      <c r="A192" s="31">
        <f t="shared" si="8"/>
        <v>180</v>
      </c>
      <c r="B192" s="323"/>
      <c r="C192" s="323"/>
      <c r="D192" s="308"/>
      <c r="E192" s="308"/>
      <c r="F192" s="308"/>
      <c r="G192" s="324"/>
      <c r="H192" s="325"/>
      <c r="I192" s="40"/>
      <c r="J192" s="60"/>
      <c r="K192" s="312"/>
      <c r="L192" s="312"/>
      <c r="M192" s="326"/>
      <c r="N192" s="326"/>
      <c r="O192" s="314"/>
      <c r="P192" s="314"/>
      <c r="Q192" s="327"/>
      <c r="R192" s="327"/>
      <c r="S192" s="306"/>
      <c r="T192" s="307"/>
      <c r="U192" s="306"/>
      <c r="V192" s="307"/>
      <c r="W192" s="328"/>
      <c r="X192" s="329"/>
      <c r="Y192" s="328"/>
      <c r="Z192" s="329"/>
      <c r="AA192" s="306"/>
      <c r="AB192" s="307"/>
      <c r="AC192" s="306"/>
      <c r="AD192" s="307"/>
      <c r="AE192" s="328"/>
      <c r="AF192" s="329"/>
      <c r="AG192" s="328"/>
      <c r="AH192" s="329"/>
      <c r="AI192" s="306"/>
      <c r="AJ192" s="307"/>
      <c r="AK192" s="306"/>
      <c r="AL192" s="307"/>
      <c r="AM192" s="328"/>
      <c r="AN192" s="329"/>
      <c r="AO192" s="328"/>
      <c r="AP192" s="329"/>
      <c r="AQ192" s="306"/>
      <c r="AR192" s="307"/>
      <c r="AS192" s="306"/>
      <c r="AT192" s="307"/>
      <c r="AU192" s="328"/>
      <c r="AV192" s="329"/>
      <c r="AW192" s="328"/>
      <c r="AX192" s="329"/>
      <c r="AY192" s="306"/>
      <c r="AZ192" s="307"/>
      <c r="BA192" s="306"/>
      <c r="BB192" s="307"/>
      <c r="BC192" s="328"/>
      <c r="BD192" s="329"/>
      <c r="BE192" s="328"/>
      <c r="BF192" s="329"/>
      <c r="BG192" s="306"/>
      <c r="BH192" s="307"/>
      <c r="BI192" s="306"/>
      <c r="BJ192" s="307"/>
      <c r="BK192" s="328"/>
      <c r="BL192" s="329"/>
      <c r="BM192" s="328"/>
      <c r="BN192" s="329"/>
      <c r="BO192" s="316"/>
      <c r="BP192" s="316"/>
      <c r="BQ192" s="316"/>
      <c r="BR192" s="55"/>
      <c r="BS192" s="330"/>
      <c r="BT192" s="331"/>
      <c r="BU192" s="319"/>
      <c r="BV192" s="319"/>
      <c r="BW192" s="319"/>
      <c r="BX192" s="319"/>
      <c r="BY192" s="319"/>
      <c r="BZ192" s="319"/>
      <c r="CA192" s="319"/>
      <c r="CB192" s="320"/>
      <c r="CC192" s="321"/>
      <c r="CD192" s="321"/>
      <c r="CE192" s="321"/>
      <c r="CF192" s="321"/>
      <c r="CG192" s="321"/>
      <c r="CH192" s="322"/>
      <c r="CI192" s="52">
        <f t="shared" si="6"/>
        <v>0</v>
      </c>
    </row>
    <row r="193" spans="1:87" ht="35.1" customHeight="1" x14ac:dyDescent="0.25">
      <c r="A193" s="31">
        <f t="shared" si="8"/>
        <v>181</v>
      </c>
      <c r="B193" s="308"/>
      <c r="C193" s="308"/>
      <c r="D193" s="309"/>
      <c r="E193" s="309"/>
      <c r="F193" s="309"/>
      <c r="G193" s="310"/>
      <c r="H193" s="311"/>
      <c r="I193" s="40"/>
      <c r="J193" s="59"/>
      <c r="K193" s="312"/>
      <c r="L193" s="312"/>
      <c r="M193" s="313"/>
      <c r="N193" s="313"/>
      <c r="O193" s="314"/>
      <c r="P193" s="314"/>
      <c r="Q193" s="315"/>
      <c r="R193" s="315"/>
      <c r="S193" s="306"/>
      <c r="T193" s="307"/>
      <c r="U193" s="306"/>
      <c r="V193" s="307"/>
      <c r="W193" s="304"/>
      <c r="X193" s="305"/>
      <c r="Y193" s="304"/>
      <c r="Z193" s="305"/>
      <c r="AA193" s="306"/>
      <c r="AB193" s="307"/>
      <c r="AC193" s="306"/>
      <c r="AD193" s="307"/>
      <c r="AE193" s="304"/>
      <c r="AF193" s="305"/>
      <c r="AG193" s="304"/>
      <c r="AH193" s="305"/>
      <c r="AI193" s="306"/>
      <c r="AJ193" s="307"/>
      <c r="AK193" s="306"/>
      <c r="AL193" s="307"/>
      <c r="AM193" s="304"/>
      <c r="AN193" s="305"/>
      <c r="AO193" s="304"/>
      <c r="AP193" s="305"/>
      <c r="AQ193" s="306"/>
      <c r="AR193" s="307"/>
      <c r="AS193" s="306"/>
      <c r="AT193" s="307"/>
      <c r="AU193" s="304"/>
      <c r="AV193" s="305"/>
      <c r="AW193" s="304"/>
      <c r="AX193" s="305"/>
      <c r="AY193" s="306"/>
      <c r="AZ193" s="307"/>
      <c r="BA193" s="306"/>
      <c r="BB193" s="307"/>
      <c r="BC193" s="304"/>
      <c r="BD193" s="305"/>
      <c r="BE193" s="304"/>
      <c r="BF193" s="305"/>
      <c r="BG193" s="306"/>
      <c r="BH193" s="307"/>
      <c r="BI193" s="306"/>
      <c r="BJ193" s="307"/>
      <c r="BK193" s="304"/>
      <c r="BL193" s="305"/>
      <c r="BM193" s="304"/>
      <c r="BN193" s="305"/>
      <c r="BO193" s="316"/>
      <c r="BP193" s="316"/>
      <c r="BQ193" s="316"/>
      <c r="BR193" s="55"/>
      <c r="BS193" s="317"/>
      <c r="BT193" s="318"/>
      <c r="BU193" s="319"/>
      <c r="BV193" s="319"/>
      <c r="BW193" s="319"/>
      <c r="BX193" s="319"/>
      <c r="BY193" s="319"/>
      <c r="BZ193" s="319"/>
      <c r="CA193" s="319"/>
      <c r="CB193" s="320"/>
      <c r="CC193" s="321"/>
      <c r="CD193" s="321"/>
      <c r="CE193" s="321"/>
      <c r="CF193" s="321"/>
      <c r="CG193" s="321"/>
      <c r="CH193" s="322"/>
      <c r="CI193" s="52">
        <f t="shared" si="6"/>
        <v>0</v>
      </c>
    </row>
    <row r="194" spans="1:87" ht="35.1" customHeight="1" x14ac:dyDescent="0.25">
      <c r="A194" s="31">
        <f t="shared" si="8"/>
        <v>182</v>
      </c>
      <c r="B194" s="323"/>
      <c r="C194" s="323"/>
      <c r="D194" s="308"/>
      <c r="E194" s="308"/>
      <c r="F194" s="308"/>
      <c r="G194" s="324"/>
      <c r="H194" s="325"/>
      <c r="I194" s="40"/>
      <c r="J194" s="60"/>
      <c r="K194" s="312"/>
      <c r="L194" s="312"/>
      <c r="M194" s="326"/>
      <c r="N194" s="326"/>
      <c r="O194" s="314"/>
      <c r="P194" s="314"/>
      <c r="Q194" s="327"/>
      <c r="R194" s="327"/>
      <c r="S194" s="306"/>
      <c r="T194" s="307"/>
      <c r="U194" s="306"/>
      <c r="V194" s="307"/>
      <c r="W194" s="328"/>
      <c r="X194" s="329"/>
      <c r="Y194" s="328"/>
      <c r="Z194" s="329"/>
      <c r="AA194" s="306"/>
      <c r="AB194" s="307"/>
      <c r="AC194" s="306"/>
      <c r="AD194" s="307"/>
      <c r="AE194" s="328"/>
      <c r="AF194" s="329"/>
      <c r="AG194" s="328"/>
      <c r="AH194" s="329"/>
      <c r="AI194" s="306"/>
      <c r="AJ194" s="307"/>
      <c r="AK194" s="306"/>
      <c r="AL194" s="307"/>
      <c r="AM194" s="328"/>
      <c r="AN194" s="329"/>
      <c r="AO194" s="328"/>
      <c r="AP194" s="329"/>
      <c r="AQ194" s="306"/>
      <c r="AR194" s="307"/>
      <c r="AS194" s="306"/>
      <c r="AT194" s="307"/>
      <c r="AU194" s="328"/>
      <c r="AV194" s="329"/>
      <c r="AW194" s="328"/>
      <c r="AX194" s="329"/>
      <c r="AY194" s="306"/>
      <c r="AZ194" s="307"/>
      <c r="BA194" s="306"/>
      <c r="BB194" s="307"/>
      <c r="BC194" s="328"/>
      <c r="BD194" s="329"/>
      <c r="BE194" s="328"/>
      <c r="BF194" s="329"/>
      <c r="BG194" s="306"/>
      <c r="BH194" s="307"/>
      <c r="BI194" s="306"/>
      <c r="BJ194" s="307"/>
      <c r="BK194" s="328"/>
      <c r="BL194" s="329"/>
      <c r="BM194" s="328"/>
      <c r="BN194" s="329"/>
      <c r="BO194" s="316"/>
      <c r="BP194" s="316"/>
      <c r="BQ194" s="316"/>
      <c r="BR194" s="55"/>
      <c r="BS194" s="330"/>
      <c r="BT194" s="331"/>
      <c r="BU194" s="319"/>
      <c r="BV194" s="319"/>
      <c r="BW194" s="319"/>
      <c r="BX194" s="319"/>
      <c r="BY194" s="319"/>
      <c r="BZ194" s="319"/>
      <c r="CA194" s="319"/>
      <c r="CB194" s="320"/>
      <c r="CC194" s="321"/>
      <c r="CD194" s="321"/>
      <c r="CE194" s="321"/>
      <c r="CF194" s="321"/>
      <c r="CG194" s="321"/>
      <c r="CH194" s="322"/>
      <c r="CI194" s="52">
        <f t="shared" si="6"/>
        <v>0</v>
      </c>
    </row>
    <row r="195" spans="1:87" ht="35.1" customHeight="1" x14ac:dyDescent="0.25">
      <c r="A195" s="31">
        <f>ROW(A183)</f>
        <v>183</v>
      </c>
      <c r="B195" s="308"/>
      <c r="C195" s="308"/>
      <c r="D195" s="309"/>
      <c r="E195" s="309"/>
      <c r="F195" s="309"/>
      <c r="G195" s="310"/>
      <c r="H195" s="311"/>
      <c r="I195" s="40"/>
      <c r="J195" s="59"/>
      <c r="K195" s="312"/>
      <c r="L195" s="312"/>
      <c r="M195" s="313"/>
      <c r="N195" s="313"/>
      <c r="O195" s="314"/>
      <c r="P195" s="314"/>
      <c r="Q195" s="315"/>
      <c r="R195" s="315"/>
      <c r="S195" s="306"/>
      <c r="T195" s="307"/>
      <c r="U195" s="306"/>
      <c r="V195" s="307"/>
      <c r="W195" s="304"/>
      <c r="X195" s="305"/>
      <c r="Y195" s="304"/>
      <c r="Z195" s="305"/>
      <c r="AA195" s="306"/>
      <c r="AB195" s="307"/>
      <c r="AC195" s="306"/>
      <c r="AD195" s="307"/>
      <c r="AE195" s="304"/>
      <c r="AF195" s="305"/>
      <c r="AG195" s="304"/>
      <c r="AH195" s="305"/>
      <c r="AI195" s="306"/>
      <c r="AJ195" s="307"/>
      <c r="AK195" s="306"/>
      <c r="AL195" s="307"/>
      <c r="AM195" s="304"/>
      <c r="AN195" s="305"/>
      <c r="AO195" s="304"/>
      <c r="AP195" s="305"/>
      <c r="AQ195" s="306"/>
      <c r="AR195" s="307"/>
      <c r="AS195" s="306"/>
      <c r="AT195" s="307"/>
      <c r="AU195" s="304"/>
      <c r="AV195" s="305"/>
      <c r="AW195" s="304"/>
      <c r="AX195" s="305"/>
      <c r="AY195" s="306"/>
      <c r="AZ195" s="307"/>
      <c r="BA195" s="306"/>
      <c r="BB195" s="307"/>
      <c r="BC195" s="304"/>
      <c r="BD195" s="305"/>
      <c r="BE195" s="304"/>
      <c r="BF195" s="305"/>
      <c r="BG195" s="306"/>
      <c r="BH195" s="307"/>
      <c r="BI195" s="306"/>
      <c r="BJ195" s="307"/>
      <c r="BK195" s="304"/>
      <c r="BL195" s="305"/>
      <c r="BM195" s="304"/>
      <c r="BN195" s="305"/>
      <c r="BO195" s="332"/>
      <c r="BP195" s="333"/>
      <c r="BQ195" s="334"/>
      <c r="BR195" s="55"/>
      <c r="BS195" s="317"/>
      <c r="BT195" s="318"/>
      <c r="BU195" s="319"/>
      <c r="BV195" s="319"/>
      <c r="BW195" s="319"/>
      <c r="BX195" s="319"/>
      <c r="BY195" s="319"/>
      <c r="BZ195" s="319"/>
      <c r="CA195" s="319"/>
      <c r="CB195" s="320"/>
      <c r="CC195" s="321"/>
      <c r="CD195" s="321"/>
      <c r="CE195" s="321"/>
      <c r="CF195" s="321"/>
      <c r="CG195" s="321"/>
      <c r="CH195" s="322"/>
      <c r="CI195" s="52">
        <f t="shared" si="6"/>
        <v>0</v>
      </c>
    </row>
    <row r="196" spans="1:87" ht="35.1" customHeight="1" x14ac:dyDescent="0.25">
      <c r="A196" s="31">
        <f t="shared" si="8"/>
        <v>184</v>
      </c>
      <c r="B196" s="323"/>
      <c r="C196" s="323"/>
      <c r="D196" s="308"/>
      <c r="E196" s="308"/>
      <c r="F196" s="308"/>
      <c r="G196" s="324"/>
      <c r="H196" s="325"/>
      <c r="I196" s="40"/>
      <c r="J196" s="60"/>
      <c r="K196" s="312"/>
      <c r="L196" s="312"/>
      <c r="M196" s="326"/>
      <c r="N196" s="326"/>
      <c r="O196" s="314"/>
      <c r="P196" s="314"/>
      <c r="Q196" s="327"/>
      <c r="R196" s="327"/>
      <c r="S196" s="306"/>
      <c r="T196" s="307"/>
      <c r="U196" s="306"/>
      <c r="V196" s="307"/>
      <c r="W196" s="328"/>
      <c r="X196" s="329"/>
      <c r="Y196" s="328"/>
      <c r="Z196" s="329"/>
      <c r="AA196" s="306"/>
      <c r="AB196" s="307"/>
      <c r="AC196" s="306"/>
      <c r="AD196" s="307"/>
      <c r="AE196" s="328"/>
      <c r="AF196" s="329"/>
      <c r="AG196" s="328"/>
      <c r="AH196" s="329"/>
      <c r="AI196" s="306"/>
      <c r="AJ196" s="307"/>
      <c r="AK196" s="306"/>
      <c r="AL196" s="307"/>
      <c r="AM196" s="328"/>
      <c r="AN196" s="329"/>
      <c r="AO196" s="328"/>
      <c r="AP196" s="329"/>
      <c r="AQ196" s="306"/>
      <c r="AR196" s="307"/>
      <c r="AS196" s="306"/>
      <c r="AT196" s="307"/>
      <c r="AU196" s="328"/>
      <c r="AV196" s="329"/>
      <c r="AW196" s="328"/>
      <c r="AX196" s="329"/>
      <c r="AY196" s="306"/>
      <c r="AZ196" s="307"/>
      <c r="BA196" s="306"/>
      <c r="BB196" s="307"/>
      <c r="BC196" s="328"/>
      <c r="BD196" s="329"/>
      <c r="BE196" s="328"/>
      <c r="BF196" s="329"/>
      <c r="BG196" s="306"/>
      <c r="BH196" s="307"/>
      <c r="BI196" s="306"/>
      <c r="BJ196" s="307"/>
      <c r="BK196" s="328"/>
      <c r="BL196" s="329"/>
      <c r="BM196" s="328"/>
      <c r="BN196" s="329"/>
      <c r="BO196" s="316"/>
      <c r="BP196" s="316"/>
      <c r="BQ196" s="316"/>
      <c r="BR196" s="55"/>
      <c r="BS196" s="330"/>
      <c r="BT196" s="331"/>
      <c r="BU196" s="319"/>
      <c r="BV196" s="319"/>
      <c r="BW196" s="319"/>
      <c r="BX196" s="319"/>
      <c r="BY196" s="319"/>
      <c r="BZ196" s="319"/>
      <c r="CA196" s="319"/>
      <c r="CB196" s="320"/>
      <c r="CC196" s="321"/>
      <c r="CD196" s="321"/>
      <c r="CE196" s="321"/>
      <c r="CF196" s="321"/>
      <c r="CG196" s="321"/>
      <c r="CH196" s="322"/>
      <c r="CI196" s="52">
        <f t="shared" si="6"/>
        <v>0</v>
      </c>
    </row>
    <row r="197" spans="1:87" ht="35.1" customHeight="1" x14ac:dyDescent="0.25">
      <c r="A197" s="31">
        <f t="shared" si="8"/>
        <v>185</v>
      </c>
      <c r="B197" s="308"/>
      <c r="C197" s="308"/>
      <c r="D197" s="309"/>
      <c r="E197" s="309"/>
      <c r="F197" s="309"/>
      <c r="G197" s="310"/>
      <c r="H197" s="311"/>
      <c r="I197" s="40"/>
      <c r="J197" s="59"/>
      <c r="K197" s="312"/>
      <c r="L197" s="312"/>
      <c r="M197" s="313"/>
      <c r="N197" s="313"/>
      <c r="O197" s="314"/>
      <c r="P197" s="314"/>
      <c r="Q197" s="315"/>
      <c r="R197" s="315"/>
      <c r="S197" s="306"/>
      <c r="T197" s="307"/>
      <c r="U197" s="306"/>
      <c r="V197" s="307"/>
      <c r="W197" s="304"/>
      <c r="X197" s="305"/>
      <c r="Y197" s="304"/>
      <c r="Z197" s="305"/>
      <c r="AA197" s="306"/>
      <c r="AB197" s="307"/>
      <c r="AC197" s="306"/>
      <c r="AD197" s="307"/>
      <c r="AE197" s="304"/>
      <c r="AF197" s="305"/>
      <c r="AG197" s="304"/>
      <c r="AH197" s="305"/>
      <c r="AI197" s="306"/>
      <c r="AJ197" s="307"/>
      <c r="AK197" s="306"/>
      <c r="AL197" s="307"/>
      <c r="AM197" s="304"/>
      <c r="AN197" s="305"/>
      <c r="AO197" s="304"/>
      <c r="AP197" s="305"/>
      <c r="AQ197" s="306"/>
      <c r="AR197" s="307"/>
      <c r="AS197" s="306"/>
      <c r="AT197" s="307"/>
      <c r="AU197" s="304"/>
      <c r="AV197" s="305"/>
      <c r="AW197" s="304"/>
      <c r="AX197" s="305"/>
      <c r="AY197" s="306"/>
      <c r="AZ197" s="307"/>
      <c r="BA197" s="306"/>
      <c r="BB197" s="307"/>
      <c r="BC197" s="304"/>
      <c r="BD197" s="305"/>
      <c r="BE197" s="304"/>
      <c r="BF197" s="305"/>
      <c r="BG197" s="306"/>
      <c r="BH197" s="307"/>
      <c r="BI197" s="306"/>
      <c r="BJ197" s="307"/>
      <c r="BK197" s="304"/>
      <c r="BL197" s="305"/>
      <c r="BM197" s="304"/>
      <c r="BN197" s="305"/>
      <c r="BO197" s="316"/>
      <c r="BP197" s="316"/>
      <c r="BQ197" s="316"/>
      <c r="BR197" s="55"/>
      <c r="BS197" s="317"/>
      <c r="BT197" s="318"/>
      <c r="BU197" s="319"/>
      <c r="BV197" s="319"/>
      <c r="BW197" s="319"/>
      <c r="BX197" s="319"/>
      <c r="BY197" s="319"/>
      <c r="BZ197" s="319"/>
      <c r="CA197" s="319"/>
      <c r="CB197" s="320"/>
      <c r="CC197" s="321"/>
      <c r="CD197" s="321"/>
      <c r="CE197" s="321"/>
      <c r="CF197" s="321"/>
      <c r="CG197" s="321"/>
      <c r="CH197" s="322"/>
      <c r="CI197" s="52">
        <f t="shared" si="6"/>
        <v>0</v>
      </c>
    </row>
    <row r="198" spans="1:87" ht="35.1" customHeight="1" x14ac:dyDescent="0.25">
      <c r="A198" s="31">
        <f t="shared" si="8"/>
        <v>186</v>
      </c>
      <c r="B198" s="323"/>
      <c r="C198" s="323"/>
      <c r="D198" s="308"/>
      <c r="E198" s="308"/>
      <c r="F198" s="308"/>
      <c r="G198" s="324"/>
      <c r="H198" s="325"/>
      <c r="I198" s="40"/>
      <c r="J198" s="60"/>
      <c r="K198" s="312"/>
      <c r="L198" s="312"/>
      <c r="M198" s="326"/>
      <c r="N198" s="326"/>
      <c r="O198" s="314"/>
      <c r="P198" s="314"/>
      <c r="Q198" s="327"/>
      <c r="R198" s="327"/>
      <c r="S198" s="306"/>
      <c r="T198" s="307"/>
      <c r="U198" s="306"/>
      <c r="V198" s="307"/>
      <c r="W198" s="328"/>
      <c r="X198" s="329"/>
      <c r="Y198" s="328"/>
      <c r="Z198" s="329"/>
      <c r="AA198" s="306"/>
      <c r="AB198" s="307"/>
      <c r="AC198" s="306"/>
      <c r="AD198" s="307"/>
      <c r="AE198" s="328"/>
      <c r="AF198" s="329"/>
      <c r="AG198" s="328"/>
      <c r="AH198" s="329"/>
      <c r="AI198" s="306"/>
      <c r="AJ198" s="307"/>
      <c r="AK198" s="306"/>
      <c r="AL198" s="307"/>
      <c r="AM198" s="328"/>
      <c r="AN198" s="329"/>
      <c r="AO198" s="328"/>
      <c r="AP198" s="329"/>
      <c r="AQ198" s="306"/>
      <c r="AR198" s="307"/>
      <c r="AS198" s="306"/>
      <c r="AT198" s="307"/>
      <c r="AU198" s="328"/>
      <c r="AV198" s="329"/>
      <c r="AW198" s="328"/>
      <c r="AX198" s="329"/>
      <c r="AY198" s="306"/>
      <c r="AZ198" s="307"/>
      <c r="BA198" s="306"/>
      <c r="BB198" s="307"/>
      <c r="BC198" s="328"/>
      <c r="BD198" s="329"/>
      <c r="BE198" s="328"/>
      <c r="BF198" s="329"/>
      <c r="BG198" s="306"/>
      <c r="BH198" s="307"/>
      <c r="BI198" s="306"/>
      <c r="BJ198" s="307"/>
      <c r="BK198" s="328"/>
      <c r="BL198" s="329"/>
      <c r="BM198" s="328"/>
      <c r="BN198" s="329"/>
      <c r="BO198" s="316"/>
      <c r="BP198" s="316"/>
      <c r="BQ198" s="316"/>
      <c r="BR198" s="55"/>
      <c r="BS198" s="330"/>
      <c r="BT198" s="331"/>
      <c r="BU198" s="319"/>
      <c r="BV198" s="319"/>
      <c r="BW198" s="319"/>
      <c r="BX198" s="319"/>
      <c r="BY198" s="319"/>
      <c r="BZ198" s="319"/>
      <c r="CA198" s="319"/>
      <c r="CB198" s="320"/>
      <c r="CC198" s="321"/>
      <c r="CD198" s="321"/>
      <c r="CE198" s="321"/>
      <c r="CF198" s="321"/>
      <c r="CG198" s="321"/>
      <c r="CH198" s="322"/>
      <c r="CI198" s="52">
        <f t="shared" si="6"/>
        <v>0</v>
      </c>
    </row>
    <row r="199" spans="1:87" ht="35.1" customHeight="1" x14ac:dyDescent="0.25">
      <c r="A199" s="31">
        <f t="shared" si="8"/>
        <v>187</v>
      </c>
      <c r="B199" s="308"/>
      <c r="C199" s="308"/>
      <c r="D199" s="309"/>
      <c r="E199" s="309"/>
      <c r="F199" s="309"/>
      <c r="G199" s="310"/>
      <c r="H199" s="311"/>
      <c r="I199" s="40"/>
      <c r="J199" s="59"/>
      <c r="K199" s="312"/>
      <c r="L199" s="312"/>
      <c r="M199" s="313"/>
      <c r="N199" s="313"/>
      <c r="O199" s="314"/>
      <c r="P199" s="314"/>
      <c r="Q199" s="315"/>
      <c r="R199" s="315"/>
      <c r="S199" s="306"/>
      <c r="T199" s="307"/>
      <c r="U199" s="306"/>
      <c r="V199" s="307"/>
      <c r="W199" s="304"/>
      <c r="X199" s="305"/>
      <c r="Y199" s="304"/>
      <c r="Z199" s="305"/>
      <c r="AA199" s="306"/>
      <c r="AB199" s="307"/>
      <c r="AC199" s="306"/>
      <c r="AD199" s="307"/>
      <c r="AE199" s="304"/>
      <c r="AF199" s="305"/>
      <c r="AG199" s="304"/>
      <c r="AH199" s="305"/>
      <c r="AI199" s="306"/>
      <c r="AJ199" s="307"/>
      <c r="AK199" s="306"/>
      <c r="AL199" s="307"/>
      <c r="AM199" s="304"/>
      <c r="AN199" s="305"/>
      <c r="AO199" s="304"/>
      <c r="AP199" s="305"/>
      <c r="AQ199" s="306"/>
      <c r="AR199" s="307"/>
      <c r="AS199" s="306"/>
      <c r="AT199" s="307"/>
      <c r="AU199" s="304"/>
      <c r="AV199" s="305"/>
      <c r="AW199" s="304"/>
      <c r="AX199" s="305"/>
      <c r="AY199" s="306"/>
      <c r="AZ199" s="307"/>
      <c r="BA199" s="306"/>
      <c r="BB199" s="307"/>
      <c r="BC199" s="304"/>
      <c r="BD199" s="305"/>
      <c r="BE199" s="304"/>
      <c r="BF199" s="305"/>
      <c r="BG199" s="306"/>
      <c r="BH199" s="307"/>
      <c r="BI199" s="306"/>
      <c r="BJ199" s="307"/>
      <c r="BK199" s="304"/>
      <c r="BL199" s="305"/>
      <c r="BM199" s="304"/>
      <c r="BN199" s="305"/>
      <c r="BO199" s="316"/>
      <c r="BP199" s="316"/>
      <c r="BQ199" s="316"/>
      <c r="BR199" s="55"/>
      <c r="BS199" s="317"/>
      <c r="BT199" s="318"/>
      <c r="BU199" s="319"/>
      <c r="BV199" s="319"/>
      <c r="BW199" s="319"/>
      <c r="BX199" s="319"/>
      <c r="BY199" s="319"/>
      <c r="BZ199" s="319"/>
      <c r="CA199" s="319"/>
      <c r="CB199" s="320"/>
      <c r="CC199" s="321"/>
      <c r="CD199" s="321"/>
      <c r="CE199" s="321"/>
      <c r="CF199" s="321"/>
      <c r="CG199" s="321"/>
      <c r="CH199" s="322"/>
      <c r="CI199" s="52">
        <f t="shared" si="6"/>
        <v>0</v>
      </c>
    </row>
    <row r="200" spans="1:87" ht="35.1" customHeight="1" x14ac:dyDescent="0.25">
      <c r="A200" s="31">
        <f t="shared" si="8"/>
        <v>188</v>
      </c>
      <c r="B200" s="323"/>
      <c r="C200" s="323"/>
      <c r="D200" s="308"/>
      <c r="E200" s="308"/>
      <c r="F200" s="308"/>
      <c r="G200" s="324"/>
      <c r="H200" s="325"/>
      <c r="I200" s="40"/>
      <c r="J200" s="60"/>
      <c r="K200" s="312"/>
      <c r="L200" s="312"/>
      <c r="M200" s="326"/>
      <c r="N200" s="326"/>
      <c r="O200" s="314"/>
      <c r="P200" s="314"/>
      <c r="Q200" s="327"/>
      <c r="R200" s="327"/>
      <c r="S200" s="306"/>
      <c r="T200" s="307"/>
      <c r="U200" s="306"/>
      <c r="V200" s="307"/>
      <c r="W200" s="328"/>
      <c r="X200" s="329"/>
      <c r="Y200" s="328"/>
      <c r="Z200" s="329"/>
      <c r="AA200" s="306"/>
      <c r="AB200" s="307"/>
      <c r="AC200" s="306"/>
      <c r="AD200" s="307"/>
      <c r="AE200" s="328"/>
      <c r="AF200" s="329"/>
      <c r="AG200" s="328"/>
      <c r="AH200" s="329"/>
      <c r="AI200" s="306"/>
      <c r="AJ200" s="307"/>
      <c r="AK200" s="306"/>
      <c r="AL200" s="307"/>
      <c r="AM200" s="328"/>
      <c r="AN200" s="329"/>
      <c r="AO200" s="328"/>
      <c r="AP200" s="329"/>
      <c r="AQ200" s="306"/>
      <c r="AR200" s="307"/>
      <c r="AS200" s="306"/>
      <c r="AT200" s="307"/>
      <c r="AU200" s="328"/>
      <c r="AV200" s="329"/>
      <c r="AW200" s="328"/>
      <c r="AX200" s="329"/>
      <c r="AY200" s="306"/>
      <c r="AZ200" s="307"/>
      <c r="BA200" s="306"/>
      <c r="BB200" s="307"/>
      <c r="BC200" s="328"/>
      <c r="BD200" s="329"/>
      <c r="BE200" s="328"/>
      <c r="BF200" s="329"/>
      <c r="BG200" s="306"/>
      <c r="BH200" s="307"/>
      <c r="BI200" s="306"/>
      <c r="BJ200" s="307"/>
      <c r="BK200" s="328"/>
      <c r="BL200" s="329"/>
      <c r="BM200" s="328"/>
      <c r="BN200" s="329"/>
      <c r="BO200" s="316"/>
      <c r="BP200" s="316"/>
      <c r="BQ200" s="316"/>
      <c r="BR200" s="55"/>
      <c r="BS200" s="330"/>
      <c r="BT200" s="331"/>
      <c r="BU200" s="319"/>
      <c r="BV200" s="319"/>
      <c r="BW200" s="319"/>
      <c r="BX200" s="319"/>
      <c r="BY200" s="319"/>
      <c r="BZ200" s="319"/>
      <c r="CA200" s="319"/>
      <c r="CB200" s="320"/>
      <c r="CC200" s="321"/>
      <c r="CD200" s="321"/>
      <c r="CE200" s="321"/>
      <c r="CF200" s="321"/>
      <c r="CG200" s="321"/>
      <c r="CH200" s="322"/>
      <c r="CI200" s="52">
        <f t="shared" si="6"/>
        <v>0</v>
      </c>
    </row>
    <row r="201" spans="1:87" ht="35.1" customHeight="1" x14ac:dyDescent="0.25">
      <c r="A201" s="31">
        <f t="shared" si="8"/>
        <v>189</v>
      </c>
      <c r="B201" s="308"/>
      <c r="C201" s="308"/>
      <c r="D201" s="309"/>
      <c r="E201" s="309"/>
      <c r="F201" s="309"/>
      <c r="G201" s="310"/>
      <c r="H201" s="311"/>
      <c r="I201" s="40"/>
      <c r="J201" s="59"/>
      <c r="K201" s="312"/>
      <c r="L201" s="312"/>
      <c r="M201" s="313"/>
      <c r="N201" s="313"/>
      <c r="O201" s="314"/>
      <c r="P201" s="314"/>
      <c r="Q201" s="315"/>
      <c r="R201" s="315"/>
      <c r="S201" s="306"/>
      <c r="T201" s="307"/>
      <c r="U201" s="306"/>
      <c r="V201" s="307"/>
      <c r="W201" s="304"/>
      <c r="X201" s="305"/>
      <c r="Y201" s="304"/>
      <c r="Z201" s="305"/>
      <c r="AA201" s="306"/>
      <c r="AB201" s="307"/>
      <c r="AC201" s="306"/>
      <c r="AD201" s="307"/>
      <c r="AE201" s="304"/>
      <c r="AF201" s="305"/>
      <c r="AG201" s="304"/>
      <c r="AH201" s="305"/>
      <c r="AI201" s="306"/>
      <c r="AJ201" s="307"/>
      <c r="AK201" s="306"/>
      <c r="AL201" s="307"/>
      <c r="AM201" s="304"/>
      <c r="AN201" s="305"/>
      <c r="AO201" s="304"/>
      <c r="AP201" s="305"/>
      <c r="AQ201" s="306"/>
      <c r="AR201" s="307"/>
      <c r="AS201" s="306"/>
      <c r="AT201" s="307"/>
      <c r="AU201" s="304"/>
      <c r="AV201" s="305"/>
      <c r="AW201" s="304"/>
      <c r="AX201" s="305"/>
      <c r="AY201" s="306"/>
      <c r="AZ201" s="307"/>
      <c r="BA201" s="306"/>
      <c r="BB201" s="307"/>
      <c r="BC201" s="304"/>
      <c r="BD201" s="305"/>
      <c r="BE201" s="304"/>
      <c r="BF201" s="305"/>
      <c r="BG201" s="306"/>
      <c r="BH201" s="307"/>
      <c r="BI201" s="306"/>
      <c r="BJ201" s="307"/>
      <c r="BK201" s="304"/>
      <c r="BL201" s="305"/>
      <c r="BM201" s="304"/>
      <c r="BN201" s="305"/>
      <c r="BO201" s="316"/>
      <c r="BP201" s="316"/>
      <c r="BQ201" s="316"/>
      <c r="BR201" s="55"/>
      <c r="BS201" s="317"/>
      <c r="BT201" s="318"/>
      <c r="BU201" s="319"/>
      <c r="BV201" s="319"/>
      <c r="BW201" s="319"/>
      <c r="BX201" s="319"/>
      <c r="BY201" s="319"/>
      <c r="BZ201" s="319"/>
      <c r="CA201" s="319"/>
      <c r="CB201" s="320"/>
      <c r="CC201" s="321"/>
      <c r="CD201" s="321"/>
      <c r="CE201" s="321"/>
      <c r="CF201" s="321"/>
      <c r="CG201" s="321"/>
      <c r="CH201" s="322"/>
      <c r="CI201" s="52">
        <f t="shared" si="6"/>
        <v>0</v>
      </c>
    </row>
    <row r="202" spans="1:87" ht="35.1" customHeight="1" x14ac:dyDescent="0.25">
      <c r="A202" s="31">
        <f t="shared" si="8"/>
        <v>190</v>
      </c>
      <c r="B202" s="323"/>
      <c r="C202" s="323"/>
      <c r="D202" s="308"/>
      <c r="E202" s="308"/>
      <c r="F202" s="308"/>
      <c r="G202" s="324"/>
      <c r="H202" s="325"/>
      <c r="I202" s="40"/>
      <c r="J202" s="60"/>
      <c r="K202" s="312"/>
      <c r="L202" s="312"/>
      <c r="M202" s="326"/>
      <c r="N202" s="326"/>
      <c r="O202" s="314"/>
      <c r="P202" s="314"/>
      <c r="Q202" s="327"/>
      <c r="R202" s="327"/>
      <c r="S202" s="306"/>
      <c r="T202" s="307"/>
      <c r="U202" s="306"/>
      <c r="V202" s="307"/>
      <c r="W202" s="328"/>
      <c r="X202" s="329"/>
      <c r="Y202" s="328"/>
      <c r="Z202" s="329"/>
      <c r="AA202" s="306"/>
      <c r="AB202" s="307"/>
      <c r="AC202" s="306"/>
      <c r="AD202" s="307"/>
      <c r="AE202" s="328"/>
      <c r="AF202" s="329"/>
      <c r="AG202" s="328"/>
      <c r="AH202" s="329"/>
      <c r="AI202" s="306"/>
      <c r="AJ202" s="307"/>
      <c r="AK202" s="306"/>
      <c r="AL202" s="307"/>
      <c r="AM202" s="328"/>
      <c r="AN202" s="329"/>
      <c r="AO202" s="328"/>
      <c r="AP202" s="329"/>
      <c r="AQ202" s="306"/>
      <c r="AR202" s="307"/>
      <c r="AS202" s="306"/>
      <c r="AT202" s="307"/>
      <c r="AU202" s="328"/>
      <c r="AV202" s="329"/>
      <c r="AW202" s="328"/>
      <c r="AX202" s="329"/>
      <c r="AY202" s="306"/>
      <c r="AZ202" s="307"/>
      <c r="BA202" s="306"/>
      <c r="BB202" s="307"/>
      <c r="BC202" s="328"/>
      <c r="BD202" s="329"/>
      <c r="BE202" s="328"/>
      <c r="BF202" s="329"/>
      <c r="BG202" s="306"/>
      <c r="BH202" s="307"/>
      <c r="BI202" s="306"/>
      <c r="BJ202" s="307"/>
      <c r="BK202" s="328"/>
      <c r="BL202" s="329"/>
      <c r="BM202" s="328"/>
      <c r="BN202" s="329"/>
      <c r="BO202" s="316"/>
      <c r="BP202" s="316"/>
      <c r="BQ202" s="316"/>
      <c r="BR202" s="55"/>
      <c r="BS202" s="330"/>
      <c r="BT202" s="331"/>
      <c r="BU202" s="319"/>
      <c r="BV202" s="319"/>
      <c r="BW202" s="319"/>
      <c r="BX202" s="319"/>
      <c r="BY202" s="319"/>
      <c r="BZ202" s="319"/>
      <c r="CA202" s="319"/>
      <c r="CB202" s="320"/>
      <c r="CC202" s="321"/>
      <c r="CD202" s="321"/>
      <c r="CE202" s="321"/>
      <c r="CF202" s="321"/>
      <c r="CG202" s="321"/>
      <c r="CH202" s="322"/>
      <c r="CI202" s="52">
        <f t="shared" si="6"/>
        <v>0</v>
      </c>
    </row>
    <row r="203" spans="1:87" ht="35.1" customHeight="1" x14ac:dyDescent="0.25">
      <c r="A203" s="31">
        <f t="shared" si="8"/>
        <v>191</v>
      </c>
      <c r="B203" s="308"/>
      <c r="C203" s="308"/>
      <c r="D203" s="309"/>
      <c r="E203" s="309"/>
      <c r="F203" s="309"/>
      <c r="G203" s="310"/>
      <c r="H203" s="311"/>
      <c r="I203" s="40"/>
      <c r="J203" s="59"/>
      <c r="K203" s="312"/>
      <c r="L203" s="312"/>
      <c r="M203" s="313"/>
      <c r="N203" s="313"/>
      <c r="O203" s="314"/>
      <c r="P203" s="314"/>
      <c r="Q203" s="315"/>
      <c r="R203" s="315"/>
      <c r="S203" s="306"/>
      <c r="T203" s="307"/>
      <c r="U203" s="306"/>
      <c r="V203" s="307"/>
      <c r="W203" s="304"/>
      <c r="X203" s="305"/>
      <c r="Y203" s="304"/>
      <c r="Z203" s="305"/>
      <c r="AA203" s="306"/>
      <c r="AB203" s="307"/>
      <c r="AC203" s="306"/>
      <c r="AD203" s="307"/>
      <c r="AE203" s="304"/>
      <c r="AF203" s="305"/>
      <c r="AG203" s="304"/>
      <c r="AH203" s="305"/>
      <c r="AI203" s="306"/>
      <c r="AJ203" s="307"/>
      <c r="AK203" s="306"/>
      <c r="AL203" s="307"/>
      <c r="AM203" s="304"/>
      <c r="AN203" s="305"/>
      <c r="AO203" s="304"/>
      <c r="AP203" s="305"/>
      <c r="AQ203" s="306"/>
      <c r="AR203" s="307"/>
      <c r="AS203" s="306"/>
      <c r="AT203" s="307"/>
      <c r="AU203" s="304"/>
      <c r="AV203" s="305"/>
      <c r="AW203" s="304"/>
      <c r="AX203" s="305"/>
      <c r="AY203" s="306"/>
      <c r="AZ203" s="307"/>
      <c r="BA203" s="306"/>
      <c r="BB203" s="307"/>
      <c r="BC203" s="304"/>
      <c r="BD203" s="305"/>
      <c r="BE203" s="304"/>
      <c r="BF203" s="305"/>
      <c r="BG203" s="306"/>
      <c r="BH203" s="307"/>
      <c r="BI203" s="306"/>
      <c r="BJ203" s="307"/>
      <c r="BK203" s="304"/>
      <c r="BL203" s="305"/>
      <c r="BM203" s="304"/>
      <c r="BN203" s="305"/>
      <c r="BO203" s="316"/>
      <c r="BP203" s="316"/>
      <c r="BQ203" s="316"/>
      <c r="BR203" s="55"/>
      <c r="BS203" s="317"/>
      <c r="BT203" s="318"/>
      <c r="BU203" s="319"/>
      <c r="BV203" s="319"/>
      <c r="BW203" s="319"/>
      <c r="BX203" s="319"/>
      <c r="BY203" s="319"/>
      <c r="BZ203" s="319"/>
      <c r="CA203" s="319"/>
      <c r="CB203" s="320"/>
      <c r="CC203" s="321"/>
      <c r="CD203" s="321"/>
      <c r="CE203" s="321"/>
      <c r="CF203" s="321"/>
      <c r="CG203" s="321"/>
      <c r="CH203" s="322"/>
      <c r="CI203" s="52">
        <f t="shared" si="6"/>
        <v>0</v>
      </c>
    </row>
    <row r="204" spans="1:87" ht="35.1" customHeight="1" x14ac:dyDescent="0.25">
      <c r="A204" s="31">
        <f t="shared" si="8"/>
        <v>192</v>
      </c>
      <c r="B204" s="323"/>
      <c r="C204" s="323"/>
      <c r="D204" s="308"/>
      <c r="E204" s="308"/>
      <c r="F204" s="308"/>
      <c r="G204" s="324"/>
      <c r="H204" s="325"/>
      <c r="I204" s="40"/>
      <c r="J204" s="60"/>
      <c r="K204" s="312"/>
      <c r="L204" s="312"/>
      <c r="M204" s="326"/>
      <c r="N204" s="326"/>
      <c r="O204" s="314"/>
      <c r="P204" s="314"/>
      <c r="Q204" s="327"/>
      <c r="R204" s="327"/>
      <c r="S204" s="306"/>
      <c r="T204" s="307"/>
      <c r="U204" s="306"/>
      <c r="V204" s="307"/>
      <c r="W204" s="328"/>
      <c r="X204" s="329"/>
      <c r="Y204" s="328"/>
      <c r="Z204" s="329"/>
      <c r="AA204" s="306"/>
      <c r="AB204" s="307"/>
      <c r="AC204" s="306"/>
      <c r="AD204" s="307"/>
      <c r="AE204" s="328"/>
      <c r="AF204" s="329"/>
      <c r="AG204" s="328"/>
      <c r="AH204" s="329"/>
      <c r="AI204" s="306"/>
      <c r="AJ204" s="307"/>
      <c r="AK204" s="306"/>
      <c r="AL204" s="307"/>
      <c r="AM204" s="328"/>
      <c r="AN204" s="329"/>
      <c r="AO204" s="328"/>
      <c r="AP204" s="329"/>
      <c r="AQ204" s="306"/>
      <c r="AR204" s="307"/>
      <c r="AS204" s="306"/>
      <c r="AT204" s="307"/>
      <c r="AU204" s="328"/>
      <c r="AV204" s="329"/>
      <c r="AW204" s="328"/>
      <c r="AX204" s="329"/>
      <c r="AY204" s="306"/>
      <c r="AZ204" s="307"/>
      <c r="BA204" s="306"/>
      <c r="BB204" s="307"/>
      <c r="BC204" s="328"/>
      <c r="BD204" s="329"/>
      <c r="BE204" s="328"/>
      <c r="BF204" s="329"/>
      <c r="BG204" s="306"/>
      <c r="BH204" s="307"/>
      <c r="BI204" s="306"/>
      <c r="BJ204" s="307"/>
      <c r="BK204" s="328"/>
      <c r="BL204" s="329"/>
      <c r="BM204" s="328"/>
      <c r="BN204" s="329"/>
      <c r="BO204" s="316"/>
      <c r="BP204" s="316"/>
      <c r="BQ204" s="316"/>
      <c r="BR204" s="55"/>
      <c r="BS204" s="330"/>
      <c r="BT204" s="331"/>
      <c r="BU204" s="319"/>
      <c r="BV204" s="319"/>
      <c r="BW204" s="319"/>
      <c r="BX204" s="319"/>
      <c r="BY204" s="319"/>
      <c r="BZ204" s="319"/>
      <c r="CA204" s="319"/>
      <c r="CB204" s="320"/>
      <c r="CC204" s="321"/>
      <c r="CD204" s="321"/>
      <c r="CE204" s="321"/>
      <c r="CF204" s="321"/>
      <c r="CG204" s="321"/>
      <c r="CH204" s="322"/>
      <c r="CI204" s="52">
        <f t="shared" si="6"/>
        <v>0</v>
      </c>
    </row>
    <row r="205" spans="1:87" ht="35.1" customHeight="1" x14ac:dyDescent="0.25">
      <c r="A205" s="31">
        <f t="shared" si="8"/>
        <v>193</v>
      </c>
      <c r="B205" s="308"/>
      <c r="C205" s="308"/>
      <c r="D205" s="309"/>
      <c r="E205" s="309"/>
      <c r="F205" s="309"/>
      <c r="G205" s="310"/>
      <c r="H205" s="311"/>
      <c r="I205" s="40"/>
      <c r="J205" s="59"/>
      <c r="K205" s="312"/>
      <c r="L205" s="312"/>
      <c r="M205" s="313"/>
      <c r="N205" s="313"/>
      <c r="O205" s="314"/>
      <c r="P205" s="314"/>
      <c r="Q205" s="315"/>
      <c r="R205" s="315"/>
      <c r="S205" s="306"/>
      <c r="T205" s="307"/>
      <c r="U205" s="306"/>
      <c r="V205" s="307"/>
      <c r="W205" s="304"/>
      <c r="X205" s="305"/>
      <c r="Y205" s="304"/>
      <c r="Z205" s="305"/>
      <c r="AA205" s="306"/>
      <c r="AB205" s="307"/>
      <c r="AC205" s="306"/>
      <c r="AD205" s="307"/>
      <c r="AE205" s="304"/>
      <c r="AF205" s="305"/>
      <c r="AG205" s="304"/>
      <c r="AH205" s="305"/>
      <c r="AI205" s="306"/>
      <c r="AJ205" s="307"/>
      <c r="AK205" s="306"/>
      <c r="AL205" s="307"/>
      <c r="AM205" s="304"/>
      <c r="AN205" s="305"/>
      <c r="AO205" s="304"/>
      <c r="AP205" s="305"/>
      <c r="AQ205" s="306"/>
      <c r="AR205" s="307"/>
      <c r="AS205" s="306"/>
      <c r="AT205" s="307"/>
      <c r="AU205" s="304"/>
      <c r="AV205" s="305"/>
      <c r="AW205" s="304"/>
      <c r="AX205" s="305"/>
      <c r="AY205" s="306"/>
      <c r="AZ205" s="307"/>
      <c r="BA205" s="306"/>
      <c r="BB205" s="307"/>
      <c r="BC205" s="304"/>
      <c r="BD205" s="305"/>
      <c r="BE205" s="304"/>
      <c r="BF205" s="305"/>
      <c r="BG205" s="306"/>
      <c r="BH205" s="307"/>
      <c r="BI205" s="306"/>
      <c r="BJ205" s="307"/>
      <c r="BK205" s="304"/>
      <c r="BL205" s="305"/>
      <c r="BM205" s="304"/>
      <c r="BN205" s="305"/>
      <c r="BO205" s="316"/>
      <c r="BP205" s="316"/>
      <c r="BQ205" s="316"/>
      <c r="BR205" s="55"/>
      <c r="BS205" s="317"/>
      <c r="BT205" s="318"/>
      <c r="BU205" s="319"/>
      <c r="BV205" s="319"/>
      <c r="BW205" s="319"/>
      <c r="BX205" s="319"/>
      <c r="BY205" s="319"/>
      <c r="BZ205" s="319"/>
      <c r="CA205" s="319"/>
      <c r="CB205" s="320"/>
      <c r="CC205" s="321"/>
      <c r="CD205" s="321"/>
      <c r="CE205" s="321"/>
      <c r="CF205" s="321"/>
      <c r="CG205" s="321"/>
      <c r="CH205" s="322"/>
      <c r="CI205" s="52">
        <f t="shared" si="6"/>
        <v>0</v>
      </c>
    </row>
    <row r="206" spans="1:87" ht="35.1" customHeight="1" x14ac:dyDescent="0.25">
      <c r="A206" s="31">
        <f t="shared" si="8"/>
        <v>194</v>
      </c>
      <c r="B206" s="323"/>
      <c r="C206" s="323"/>
      <c r="D206" s="308"/>
      <c r="E206" s="308"/>
      <c r="F206" s="308"/>
      <c r="G206" s="324"/>
      <c r="H206" s="325"/>
      <c r="I206" s="40"/>
      <c r="J206" s="60"/>
      <c r="K206" s="312"/>
      <c r="L206" s="312"/>
      <c r="M206" s="326"/>
      <c r="N206" s="326"/>
      <c r="O206" s="314"/>
      <c r="P206" s="314"/>
      <c r="Q206" s="327"/>
      <c r="R206" s="327"/>
      <c r="S206" s="306"/>
      <c r="T206" s="307"/>
      <c r="U206" s="306"/>
      <c r="V206" s="307"/>
      <c r="W206" s="328"/>
      <c r="X206" s="329"/>
      <c r="Y206" s="328"/>
      <c r="Z206" s="329"/>
      <c r="AA206" s="306"/>
      <c r="AB206" s="307"/>
      <c r="AC206" s="306"/>
      <c r="AD206" s="307"/>
      <c r="AE206" s="328"/>
      <c r="AF206" s="329"/>
      <c r="AG206" s="328"/>
      <c r="AH206" s="329"/>
      <c r="AI206" s="306"/>
      <c r="AJ206" s="307"/>
      <c r="AK206" s="306"/>
      <c r="AL206" s="307"/>
      <c r="AM206" s="328"/>
      <c r="AN206" s="329"/>
      <c r="AO206" s="328"/>
      <c r="AP206" s="329"/>
      <c r="AQ206" s="306"/>
      <c r="AR206" s="307"/>
      <c r="AS206" s="306"/>
      <c r="AT206" s="307"/>
      <c r="AU206" s="328"/>
      <c r="AV206" s="329"/>
      <c r="AW206" s="328"/>
      <c r="AX206" s="329"/>
      <c r="AY206" s="306"/>
      <c r="AZ206" s="307"/>
      <c r="BA206" s="306"/>
      <c r="BB206" s="307"/>
      <c r="BC206" s="328"/>
      <c r="BD206" s="329"/>
      <c r="BE206" s="328"/>
      <c r="BF206" s="329"/>
      <c r="BG206" s="306"/>
      <c r="BH206" s="307"/>
      <c r="BI206" s="306"/>
      <c r="BJ206" s="307"/>
      <c r="BK206" s="328"/>
      <c r="BL206" s="329"/>
      <c r="BM206" s="328"/>
      <c r="BN206" s="329"/>
      <c r="BO206" s="316"/>
      <c r="BP206" s="316"/>
      <c r="BQ206" s="316"/>
      <c r="BR206" s="55"/>
      <c r="BS206" s="330"/>
      <c r="BT206" s="331"/>
      <c r="BU206" s="319"/>
      <c r="BV206" s="319"/>
      <c r="BW206" s="319"/>
      <c r="BX206" s="319"/>
      <c r="BY206" s="319"/>
      <c r="BZ206" s="319"/>
      <c r="CA206" s="319"/>
      <c r="CB206" s="320"/>
      <c r="CC206" s="321"/>
      <c r="CD206" s="321"/>
      <c r="CE206" s="321"/>
      <c r="CF206" s="321"/>
      <c r="CG206" s="321"/>
      <c r="CH206" s="322"/>
      <c r="CI206" s="52">
        <f t="shared" ref="CI206:CI269" si="9">BS206-G206</f>
        <v>0</v>
      </c>
    </row>
    <row r="207" spans="1:87" ht="35.1" customHeight="1" x14ac:dyDescent="0.25">
      <c r="A207" s="31">
        <f t="shared" si="8"/>
        <v>195</v>
      </c>
      <c r="B207" s="308"/>
      <c r="C207" s="308"/>
      <c r="D207" s="309"/>
      <c r="E207" s="309"/>
      <c r="F207" s="309"/>
      <c r="G207" s="310"/>
      <c r="H207" s="311"/>
      <c r="I207" s="40"/>
      <c r="J207" s="59"/>
      <c r="K207" s="312"/>
      <c r="L207" s="312"/>
      <c r="M207" s="313"/>
      <c r="N207" s="313"/>
      <c r="O207" s="314"/>
      <c r="P207" s="314"/>
      <c r="Q207" s="315"/>
      <c r="R207" s="315"/>
      <c r="S207" s="306"/>
      <c r="T207" s="307"/>
      <c r="U207" s="306"/>
      <c r="V207" s="307"/>
      <c r="W207" s="304"/>
      <c r="X207" s="305"/>
      <c r="Y207" s="304"/>
      <c r="Z207" s="305"/>
      <c r="AA207" s="306"/>
      <c r="AB207" s="307"/>
      <c r="AC207" s="306"/>
      <c r="AD207" s="307"/>
      <c r="AE207" s="304"/>
      <c r="AF207" s="305"/>
      <c r="AG207" s="304"/>
      <c r="AH207" s="305"/>
      <c r="AI207" s="306"/>
      <c r="AJ207" s="307"/>
      <c r="AK207" s="306"/>
      <c r="AL207" s="307"/>
      <c r="AM207" s="304"/>
      <c r="AN207" s="305"/>
      <c r="AO207" s="304"/>
      <c r="AP207" s="305"/>
      <c r="AQ207" s="306"/>
      <c r="AR207" s="307"/>
      <c r="AS207" s="306"/>
      <c r="AT207" s="307"/>
      <c r="AU207" s="304"/>
      <c r="AV207" s="305"/>
      <c r="AW207" s="304"/>
      <c r="AX207" s="305"/>
      <c r="AY207" s="306"/>
      <c r="AZ207" s="307"/>
      <c r="BA207" s="306"/>
      <c r="BB207" s="307"/>
      <c r="BC207" s="304"/>
      <c r="BD207" s="305"/>
      <c r="BE207" s="304"/>
      <c r="BF207" s="305"/>
      <c r="BG207" s="306"/>
      <c r="BH207" s="307"/>
      <c r="BI207" s="306"/>
      <c r="BJ207" s="307"/>
      <c r="BK207" s="304"/>
      <c r="BL207" s="305"/>
      <c r="BM207" s="304"/>
      <c r="BN207" s="305"/>
      <c r="BO207" s="316"/>
      <c r="BP207" s="316"/>
      <c r="BQ207" s="316"/>
      <c r="BR207" s="55"/>
      <c r="BS207" s="317"/>
      <c r="BT207" s="318"/>
      <c r="BU207" s="319"/>
      <c r="BV207" s="319"/>
      <c r="BW207" s="319"/>
      <c r="BX207" s="319"/>
      <c r="BY207" s="319"/>
      <c r="BZ207" s="319"/>
      <c r="CA207" s="319"/>
      <c r="CB207" s="320"/>
      <c r="CC207" s="321"/>
      <c r="CD207" s="321"/>
      <c r="CE207" s="321"/>
      <c r="CF207" s="321"/>
      <c r="CG207" s="321"/>
      <c r="CH207" s="322"/>
      <c r="CI207" s="52">
        <f t="shared" si="9"/>
        <v>0</v>
      </c>
    </row>
    <row r="208" spans="1:87" ht="35.1" customHeight="1" x14ac:dyDescent="0.25">
      <c r="A208" s="31">
        <f t="shared" si="8"/>
        <v>196</v>
      </c>
      <c r="B208" s="323"/>
      <c r="C208" s="323"/>
      <c r="D208" s="308"/>
      <c r="E208" s="308"/>
      <c r="F208" s="308"/>
      <c r="G208" s="324"/>
      <c r="H208" s="325"/>
      <c r="I208" s="40"/>
      <c r="J208" s="60"/>
      <c r="K208" s="312"/>
      <c r="L208" s="312"/>
      <c r="M208" s="326"/>
      <c r="N208" s="326"/>
      <c r="O208" s="314"/>
      <c r="P208" s="314"/>
      <c r="Q208" s="327"/>
      <c r="R208" s="327"/>
      <c r="S208" s="306"/>
      <c r="T208" s="307"/>
      <c r="U208" s="306"/>
      <c r="V208" s="307"/>
      <c r="W208" s="328"/>
      <c r="X208" s="329"/>
      <c r="Y208" s="328"/>
      <c r="Z208" s="329"/>
      <c r="AA208" s="306"/>
      <c r="AB208" s="307"/>
      <c r="AC208" s="306"/>
      <c r="AD208" s="307"/>
      <c r="AE208" s="328"/>
      <c r="AF208" s="329"/>
      <c r="AG208" s="328"/>
      <c r="AH208" s="329"/>
      <c r="AI208" s="306"/>
      <c r="AJ208" s="307"/>
      <c r="AK208" s="306"/>
      <c r="AL208" s="307"/>
      <c r="AM208" s="328"/>
      <c r="AN208" s="329"/>
      <c r="AO208" s="328"/>
      <c r="AP208" s="329"/>
      <c r="AQ208" s="306"/>
      <c r="AR208" s="307"/>
      <c r="AS208" s="306"/>
      <c r="AT208" s="307"/>
      <c r="AU208" s="328"/>
      <c r="AV208" s="329"/>
      <c r="AW208" s="328"/>
      <c r="AX208" s="329"/>
      <c r="AY208" s="306"/>
      <c r="AZ208" s="307"/>
      <c r="BA208" s="306"/>
      <c r="BB208" s="307"/>
      <c r="BC208" s="328"/>
      <c r="BD208" s="329"/>
      <c r="BE208" s="328"/>
      <c r="BF208" s="329"/>
      <c r="BG208" s="306"/>
      <c r="BH208" s="307"/>
      <c r="BI208" s="306"/>
      <c r="BJ208" s="307"/>
      <c r="BK208" s="328"/>
      <c r="BL208" s="329"/>
      <c r="BM208" s="328"/>
      <c r="BN208" s="329"/>
      <c r="BO208" s="316"/>
      <c r="BP208" s="316"/>
      <c r="BQ208" s="316"/>
      <c r="BR208" s="55"/>
      <c r="BS208" s="330"/>
      <c r="BT208" s="331"/>
      <c r="BU208" s="319"/>
      <c r="BV208" s="319"/>
      <c r="BW208" s="319"/>
      <c r="BX208" s="319"/>
      <c r="BY208" s="319"/>
      <c r="BZ208" s="319"/>
      <c r="CA208" s="319"/>
      <c r="CB208" s="320"/>
      <c r="CC208" s="321"/>
      <c r="CD208" s="321"/>
      <c r="CE208" s="321"/>
      <c r="CF208" s="321"/>
      <c r="CG208" s="321"/>
      <c r="CH208" s="322"/>
      <c r="CI208" s="52">
        <f t="shared" si="9"/>
        <v>0</v>
      </c>
    </row>
    <row r="209" spans="1:87" ht="35.1" customHeight="1" x14ac:dyDescent="0.25">
      <c r="A209" s="31">
        <f>ROW(A197)</f>
        <v>197</v>
      </c>
      <c r="B209" s="308"/>
      <c r="C209" s="308"/>
      <c r="D209" s="309"/>
      <c r="E209" s="309"/>
      <c r="F209" s="309"/>
      <c r="G209" s="310"/>
      <c r="H209" s="311"/>
      <c r="I209" s="40"/>
      <c r="J209" s="59"/>
      <c r="K209" s="312"/>
      <c r="L209" s="312"/>
      <c r="M209" s="313"/>
      <c r="N209" s="313"/>
      <c r="O209" s="314"/>
      <c r="P209" s="314"/>
      <c r="Q209" s="315"/>
      <c r="R209" s="315"/>
      <c r="S209" s="306"/>
      <c r="T209" s="307"/>
      <c r="U209" s="306"/>
      <c r="V209" s="307"/>
      <c r="W209" s="304"/>
      <c r="X209" s="305"/>
      <c r="Y209" s="304"/>
      <c r="Z209" s="305"/>
      <c r="AA209" s="306"/>
      <c r="AB209" s="307"/>
      <c r="AC209" s="306"/>
      <c r="AD209" s="307"/>
      <c r="AE209" s="304"/>
      <c r="AF209" s="305"/>
      <c r="AG209" s="304"/>
      <c r="AH209" s="305"/>
      <c r="AI209" s="306"/>
      <c r="AJ209" s="307"/>
      <c r="AK209" s="306"/>
      <c r="AL209" s="307"/>
      <c r="AM209" s="304"/>
      <c r="AN209" s="305"/>
      <c r="AO209" s="304"/>
      <c r="AP209" s="305"/>
      <c r="AQ209" s="306"/>
      <c r="AR209" s="307"/>
      <c r="AS209" s="306"/>
      <c r="AT209" s="307"/>
      <c r="AU209" s="304"/>
      <c r="AV209" s="305"/>
      <c r="AW209" s="304"/>
      <c r="AX209" s="305"/>
      <c r="AY209" s="306"/>
      <c r="AZ209" s="307"/>
      <c r="BA209" s="306"/>
      <c r="BB209" s="307"/>
      <c r="BC209" s="304"/>
      <c r="BD209" s="305"/>
      <c r="BE209" s="304"/>
      <c r="BF209" s="305"/>
      <c r="BG209" s="306"/>
      <c r="BH209" s="307"/>
      <c r="BI209" s="306"/>
      <c r="BJ209" s="307"/>
      <c r="BK209" s="304"/>
      <c r="BL209" s="305"/>
      <c r="BM209" s="304"/>
      <c r="BN209" s="305"/>
      <c r="BO209" s="332"/>
      <c r="BP209" s="333"/>
      <c r="BQ209" s="334"/>
      <c r="BR209" s="55"/>
      <c r="BS209" s="317"/>
      <c r="BT209" s="318"/>
      <c r="BU209" s="319"/>
      <c r="BV209" s="319"/>
      <c r="BW209" s="319"/>
      <c r="BX209" s="319"/>
      <c r="BY209" s="319"/>
      <c r="BZ209" s="319"/>
      <c r="CA209" s="319"/>
      <c r="CB209" s="320"/>
      <c r="CC209" s="321"/>
      <c r="CD209" s="321"/>
      <c r="CE209" s="321"/>
      <c r="CF209" s="321"/>
      <c r="CG209" s="321"/>
      <c r="CH209" s="322"/>
      <c r="CI209" s="52">
        <f t="shared" si="9"/>
        <v>0</v>
      </c>
    </row>
    <row r="210" spans="1:87" ht="35.1" customHeight="1" x14ac:dyDescent="0.25">
      <c r="A210" s="31">
        <f t="shared" ref="A210:A236" si="10">ROW(A198)</f>
        <v>198</v>
      </c>
      <c r="B210" s="323"/>
      <c r="C210" s="323"/>
      <c r="D210" s="308"/>
      <c r="E210" s="308"/>
      <c r="F210" s="308"/>
      <c r="G210" s="324"/>
      <c r="H210" s="325"/>
      <c r="I210" s="40"/>
      <c r="J210" s="60"/>
      <c r="K210" s="312"/>
      <c r="L210" s="312"/>
      <c r="M210" s="326"/>
      <c r="N210" s="326"/>
      <c r="O210" s="314"/>
      <c r="P210" s="314"/>
      <c r="Q210" s="327"/>
      <c r="R210" s="327"/>
      <c r="S210" s="306"/>
      <c r="T210" s="307"/>
      <c r="U210" s="306"/>
      <c r="V210" s="307"/>
      <c r="W210" s="328"/>
      <c r="X210" s="329"/>
      <c r="Y210" s="328"/>
      <c r="Z210" s="329"/>
      <c r="AA210" s="306"/>
      <c r="AB210" s="307"/>
      <c r="AC210" s="306"/>
      <c r="AD210" s="307"/>
      <c r="AE210" s="328"/>
      <c r="AF210" s="329"/>
      <c r="AG210" s="328"/>
      <c r="AH210" s="329"/>
      <c r="AI210" s="306"/>
      <c r="AJ210" s="307"/>
      <c r="AK210" s="306"/>
      <c r="AL210" s="307"/>
      <c r="AM210" s="328"/>
      <c r="AN210" s="329"/>
      <c r="AO210" s="328"/>
      <c r="AP210" s="329"/>
      <c r="AQ210" s="306"/>
      <c r="AR210" s="307"/>
      <c r="AS210" s="306"/>
      <c r="AT210" s="307"/>
      <c r="AU210" s="328"/>
      <c r="AV210" s="329"/>
      <c r="AW210" s="328"/>
      <c r="AX210" s="329"/>
      <c r="AY210" s="306"/>
      <c r="AZ210" s="307"/>
      <c r="BA210" s="306"/>
      <c r="BB210" s="307"/>
      <c r="BC210" s="328"/>
      <c r="BD210" s="329"/>
      <c r="BE210" s="328"/>
      <c r="BF210" s="329"/>
      <c r="BG210" s="306"/>
      <c r="BH210" s="307"/>
      <c r="BI210" s="306"/>
      <c r="BJ210" s="307"/>
      <c r="BK210" s="328"/>
      <c r="BL210" s="329"/>
      <c r="BM210" s="328"/>
      <c r="BN210" s="329"/>
      <c r="BO210" s="316"/>
      <c r="BP210" s="316"/>
      <c r="BQ210" s="316"/>
      <c r="BR210" s="55"/>
      <c r="BS210" s="330"/>
      <c r="BT210" s="331"/>
      <c r="BU210" s="319"/>
      <c r="BV210" s="319"/>
      <c r="BW210" s="319"/>
      <c r="BX210" s="319"/>
      <c r="BY210" s="319"/>
      <c r="BZ210" s="319"/>
      <c r="CA210" s="319"/>
      <c r="CB210" s="320"/>
      <c r="CC210" s="321"/>
      <c r="CD210" s="321"/>
      <c r="CE210" s="321"/>
      <c r="CF210" s="321"/>
      <c r="CG210" s="321"/>
      <c r="CH210" s="322"/>
      <c r="CI210" s="52">
        <f t="shared" si="9"/>
        <v>0</v>
      </c>
    </row>
    <row r="211" spans="1:87" ht="35.1" customHeight="1" x14ac:dyDescent="0.25">
      <c r="A211" s="31">
        <f t="shared" si="10"/>
        <v>199</v>
      </c>
      <c r="B211" s="308"/>
      <c r="C211" s="308"/>
      <c r="D211" s="309"/>
      <c r="E211" s="309"/>
      <c r="F211" s="309"/>
      <c r="G211" s="310"/>
      <c r="H211" s="311"/>
      <c r="I211" s="40"/>
      <c r="J211" s="59"/>
      <c r="K211" s="312"/>
      <c r="L211" s="312"/>
      <c r="M211" s="313"/>
      <c r="N211" s="313"/>
      <c r="O211" s="314"/>
      <c r="P211" s="314"/>
      <c r="Q211" s="315"/>
      <c r="R211" s="315"/>
      <c r="S211" s="306"/>
      <c r="T211" s="307"/>
      <c r="U211" s="306"/>
      <c r="V211" s="307"/>
      <c r="W211" s="304"/>
      <c r="X211" s="305"/>
      <c r="Y211" s="304"/>
      <c r="Z211" s="305"/>
      <c r="AA211" s="306"/>
      <c r="AB211" s="307"/>
      <c r="AC211" s="306"/>
      <c r="AD211" s="307"/>
      <c r="AE211" s="304"/>
      <c r="AF211" s="305"/>
      <c r="AG211" s="304"/>
      <c r="AH211" s="305"/>
      <c r="AI211" s="306"/>
      <c r="AJ211" s="307"/>
      <c r="AK211" s="306"/>
      <c r="AL211" s="307"/>
      <c r="AM211" s="304"/>
      <c r="AN211" s="305"/>
      <c r="AO211" s="304"/>
      <c r="AP211" s="305"/>
      <c r="AQ211" s="306"/>
      <c r="AR211" s="307"/>
      <c r="AS211" s="306"/>
      <c r="AT211" s="307"/>
      <c r="AU211" s="304"/>
      <c r="AV211" s="305"/>
      <c r="AW211" s="304"/>
      <c r="AX211" s="305"/>
      <c r="AY211" s="306"/>
      <c r="AZ211" s="307"/>
      <c r="BA211" s="306"/>
      <c r="BB211" s="307"/>
      <c r="BC211" s="304"/>
      <c r="BD211" s="305"/>
      <c r="BE211" s="304"/>
      <c r="BF211" s="305"/>
      <c r="BG211" s="306"/>
      <c r="BH211" s="307"/>
      <c r="BI211" s="306"/>
      <c r="BJ211" s="307"/>
      <c r="BK211" s="304"/>
      <c r="BL211" s="305"/>
      <c r="BM211" s="304"/>
      <c r="BN211" s="305"/>
      <c r="BO211" s="316"/>
      <c r="BP211" s="316"/>
      <c r="BQ211" s="316"/>
      <c r="BR211" s="55"/>
      <c r="BS211" s="317"/>
      <c r="BT211" s="318"/>
      <c r="BU211" s="319"/>
      <c r="BV211" s="319"/>
      <c r="BW211" s="319"/>
      <c r="BX211" s="319"/>
      <c r="BY211" s="319"/>
      <c r="BZ211" s="319"/>
      <c r="CA211" s="319"/>
      <c r="CB211" s="320"/>
      <c r="CC211" s="321"/>
      <c r="CD211" s="321"/>
      <c r="CE211" s="321"/>
      <c r="CF211" s="321"/>
      <c r="CG211" s="321"/>
      <c r="CH211" s="322"/>
      <c r="CI211" s="52">
        <f t="shared" si="9"/>
        <v>0</v>
      </c>
    </row>
    <row r="212" spans="1:87" ht="35.1" customHeight="1" x14ac:dyDescent="0.25">
      <c r="A212" s="31">
        <f t="shared" si="10"/>
        <v>200</v>
      </c>
      <c r="B212" s="323"/>
      <c r="C212" s="323"/>
      <c r="D212" s="308"/>
      <c r="E212" s="308"/>
      <c r="F212" s="308"/>
      <c r="G212" s="324"/>
      <c r="H212" s="325"/>
      <c r="I212" s="40"/>
      <c r="J212" s="60"/>
      <c r="K212" s="312"/>
      <c r="L212" s="312"/>
      <c r="M212" s="326"/>
      <c r="N212" s="326"/>
      <c r="O212" s="314"/>
      <c r="P212" s="314"/>
      <c r="Q212" s="327"/>
      <c r="R212" s="327"/>
      <c r="S212" s="306"/>
      <c r="T212" s="307"/>
      <c r="U212" s="306"/>
      <c r="V212" s="307"/>
      <c r="W212" s="328"/>
      <c r="X212" s="329"/>
      <c r="Y212" s="328"/>
      <c r="Z212" s="329"/>
      <c r="AA212" s="306"/>
      <c r="AB212" s="307"/>
      <c r="AC212" s="306"/>
      <c r="AD212" s="307"/>
      <c r="AE212" s="328"/>
      <c r="AF212" s="329"/>
      <c r="AG212" s="328"/>
      <c r="AH212" s="329"/>
      <c r="AI212" s="306"/>
      <c r="AJ212" s="307"/>
      <c r="AK212" s="306"/>
      <c r="AL212" s="307"/>
      <c r="AM212" s="328"/>
      <c r="AN212" s="329"/>
      <c r="AO212" s="328"/>
      <c r="AP212" s="329"/>
      <c r="AQ212" s="306"/>
      <c r="AR212" s="307"/>
      <c r="AS212" s="306"/>
      <c r="AT212" s="307"/>
      <c r="AU212" s="328"/>
      <c r="AV212" s="329"/>
      <c r="AW212" s="328"/>
      <c r="AX212" s="329"/>
      <c r="AY212" s="306"/>
      <c r="AZ212" s="307"/>
      <c r="BA212" s="306"/>
      <c r="BB212" s="307"/>
      <c r="BC212" s="328"/>
      <c r="BD212" s="329"/>
      <c r="BE212" s="328"/>
      <c r="BF212" s="329"/>
      <c r="BG212" s="306"/>
      <c r="BH212" s="307"/>
      <c r="BI212" s="306"/>
      <c r="BJ212" s="307"/>
      <c r="BK212" s="328"/>
      <c r="BL212" s="329"/>
      <c r="BM212" s="328"/>
      <c r="BN212" s="329"/>
      <c r="BO212" s="316"/>
      <c r="BP212" s="316"/>
      <c r="BQ212" s="316"/>
      <c r="BR212" s="55"/>
      <c r="BS212" s="330"/>
      <c r="BT212" s="331"/>
      <c r="BU212" s="319"/>
      <c r="BV212" s="319"/>
      <c r="BW212" s="319"/>
      <c r="BX212" s="319"/>
      <c r="BY212" s="319"/>
      <c r="BZ212" s="319"/>
      <c r="CA212" s="319"/>
      <c r="CB212" s="320"/>
      <c r="CC212" s="321"/>
      <c r="CD212" s="321"/>
      <c r="CE212" s="321"/>
      <c r="CF212" s="321"/>
      <c r="CG212" s="321"/>
      <c r="CH212" s="322"/>
      <c r="CI212" s="52">
        <f t="shared" si="9"/>
        <v>0</v>
      </c>
    </row>
    <row r="213" spans="1:87" ht="35.1" customHeight="1" x14ac:dyDescent="0.25">
      <c r="A213" s="31">
        <f t="shared" si="10"/>
        <v>201</v>
      </c>
      <c r="B213" s="308"/>
      <c r="C213" s="308"/>
      <c r="D213" s="309"/>
      <c r="E213" s="309"/>
      <c r="F213" s="309"/>
      <c r="G213" s="310"/>
      <c r="H213" s="311"/>
      <c r="I213" s="40"/>
      <c r="J213" s="59"/>
      <c r="K213" s="312"/>
      <c r="L213" s="312"/>
      <c r="M213" s="313"/>
      <c r="N213" s="313"/>
      <c r="O213" s="314"/>
      <c r="P213" s="314"/>
      <c r="Q213" s="315"/>
      <c r="R213" s="315"/>
      <c r="S213" s="306"/>
      <c r="T213" s="307"/>
      <c r="U213" s="306"/>
      <c r="V213" s="307"/>
      <c r="W213" s="304"/>
      <c r="X213" s="305"/>
      <c r="Y213" s="304"/>
      <c r="Z213" s="305"/>
      <c r="AA213" s="306"/>
      <c r="AB213" s="307"/>
      <c r="AC213" s="306"/>
      <c r="AD213" s="307"/>
      <c r="AE213" s="304"/>
      <c r="AF213" s="305"/>
      <c r="AG213" s="304"/>
      <c r="AH213" s="305"/>
      <c r="AI213" s="306"/>
      <c r="AJ213" s="307"/>
      <c r="AK213" s="306"/>
      <c r="AL213" s="307"/>
      <c r="AM213" s="304"/>
      <c r="AN213" s="305"/>
      <c r="AO213" s="304"/>
      <c r="AP213" s="305"/>
      <c r="AQ213" s="306"/>
      <c r="AR213" s="307"/>
      <c r="AS213" s="306"/>
      <c r="AT213" s="307"/>
      <c r="AU213" s="304"/>
      <c r="AV213" s="305"/>
      <c r="AW213" s="304"/>
      <c r="AX213" s="305"/>
      <c r="AY213" s="306"/>
      <c r="AZ213" s="307"/>
      <c r="BA213" s="306"/>
      <c r="BB213" s="307"/>
      <c r="BC213" s="304"/>
      <c r="BD213" s="305"/>
      <c r="BE213" s="304"/>
      <c r="BF213" s="305"/>
      <c r="BG213" s="306"/>
      <c r="BH213" s="307"/>
      <c r="BI213" s="306"/>
      <c r="BJ213" s="307"/>
      <c r="BK213" s="304"/>
      <c r="BL213" s="305"/>
      <c r="BM213" s="304"/>
      <c r="BN213" s="305"/>
      <c r="BO213" s="316"/>
      <c r="BP213" s="316"/>
      <c r="BQ213" s="316"/>
      <c r="BR213" s="55"/>
      <c r="BS213" s="317"/>
      <c r="BT213" s="318"/>
      <c r="BU213" s="319"/>
      <c r="BV213" s="319"/>
      <c r="BW213" s="319"/>
      <c r="BX213" s="319"/>
      <c r="BY213" s="319"/>
      <c r="BZ213" s="319"/>
      <c r="CA213" s="319"/>
      <c r="CB213" s="320"/>
      <c r="CC213" s="321"/>
      <c r="CD213" s="321"/>
      <c r="CE213" s="321"/>
      <c r="CF213" s="321"/>
      <c r="CG213" s="321"/>
      <c r="CH213" s="322"/>
      <c r="CI213" s="52">
        <f t="shared" si="9"/>
        <v>0</v>
      </c>
    </row>
    <row r="214" spans="1:87" ht="35.1" customHeight="1" x14ac:dyDescent="0.25">
      <c r="A214" s="31">
        <f t="shared" si="10"/>
        <v>202</v>
      </c>
      <c r="B214" s="323"/>
      <c r="C214" s="323"/>
      <c r="D214" s="308"/>
      <c r="E214" s="308"/>
      <c r="F214" s="308"/>
      <c r="G214" s="324"/>
      <c r="H214" s="325"/>
      <c r="I214" s="40"/>
      <c r="J214" s="60"/>
      <c r="K214" s="312"/>
      <c r="L214" s="312"/>
      <c r="M214" s="326"/>
      <c r="N214" s="326"/>
      <c r="O214" s="314"/>
      <c r="P214" s="314"/>
      <c r="Q214" s="327"/>
      <c r="R214" s="327"/>
      <c r="S214" s="306"/>
      <c r="T214" s="307"/>
      <c r="U214" s="306"/>
      <c r="V214" s="307"/>
      <c r="W214" s="328"/>
      <c r="X214" s="329"/>
      <c r="Y214" s="328"/>
      <c r="Z214" s="329"/>
      <c r="AA214" s="306"/>
      <c r="AB214" s="307"/>
      <c r="AC214" s="306"/>
      <c r="AD214" s="307"/>
      <c r="AE214" s="328"/>
      <c r="AF214" s="329"/>
      <c r="AG214" s="328"/>
      <c r="AH214" s="329"/>
      <c r="AI214" s="306"/>
      <c r="AJ214" s="307"/>
      <c r="AK214" s="306"/>
      <c r="AL214" s="307"/>
      <c r="AM214" s="328"/>
      <c r="AN214" s="329"/>
      <c r="AO214" s="328"/>
      <c r="AP214" s="329"/>
      <c r="AQ214" s="306"/>
      <c r="AR214" s="307"/>
      <c r="AS214" s="306"/>
      <c r="AT214" s="307"/>
      <c r="AU214" s="328"/>
      <c r="AV214" s="329"/>
      <c r="AW214" s="328"/>
      <c r="AX214" s="329"/>
      <c r="AY214" s="306"/>
      <c r="AZ214" s="307"/>
      <c r="BA214" s="306"/>
      <c r="BB214" s="307"/>
      <c r="BC214" s="328"/>
      <c r="BD214" s="329"/>
      <c r="BE214" s="328"/>
      <c r="BF214" s="329"/>
      <c r="BG214" s="306"/>
      <c r="BH214" s="307"/>
      <c r="BI214" s="306"/>
      <c r="BJ214" s="307"/>
      <c r="BK214" s="328"/>
      <c r="BL214" s="329"/>
      <c r="BM214" s="328"/>
      <c r="BN214" s="329"/>
      <c r="BO214" s="316"/>
      <c r="BP214" s="316"/>
      <c r="BQ214" s="316"/>
      <c r="BR214" s="55"/>
      <c r="BS214" s="330"/>
      <c r="BT214" s="331"/>
      <c r="BU214" s="319"/>
      <c r="BV214" s="319"/>
      <c r="BW214" s="319"/>
      <c r="BX214" s="319"/>
      <c r="BY214" s="319"/>
      <c r="BZ214" s="319"/>
      <c r="CA214" s="319"/>
      <c r="CB214" s="320"/>
      <c r="CC214" s="321"/>
      <c r="CD214" s="321"/>
      <c r="CE214" s="321"/>
      <c r="CF214" s="321"/>
      <c r="CG214" s="321"/>
      <c r="CH214" s="322"/>
      <c r="CI214" s="52">
        <f t="shared" si="9"/>
        <v>0</v>
      </c>
    </row>
    <row r="215" spans="1:87" ht="35.1" customHeight="1" x14ac:dyDescent="0.25">
      <c r="A215" s="31">
        <f t="shared" si="10"/>
        <v>203</v>
      </c>
      <c r="B215" s="308"/>
      <c r="C215" s="308"/>
      <c r="D215" s="309"/>
      <c r="E215" s="309"/>
      <c r="F215" s="309"/>
      <c r="G215" s="310"/>
      <c r="H215" s="311"/>
      <c r="I215" s="40"/>
      <c r="J215" s="59"/>
      <c r="K215" s="312"/>
      <c r="L215" s="312"/>
      <c r="M215" s="313"/>
      <c r="N215" s="313"/>
      <c r="O215" s="314"/>
      <c r="P215" s="314"/>
      <c r="Q215" s="315"/>
      <c r="R215" s="315"/>
      <c r="S215" s="306"/>
      <c r="T215" s="307"/>
      <c r="U215" s="306"/>
      <c r="V215" s="307"/>
      <c r="W215" s="304"/>
      <c r="X215" s="305"/>
      <c r="Y215" s="304"/>
      <c r="Z215" s="305"/>
      <c r="AA215" s="306"/>
      <c r="AB215" s="307"/>
      <c r="AC215" s="306"/>
      <c r="AD215" s="307"/>
      <c r="AE215" s="304"/>
      <c r="AF215" s="305"/>
      <c r="AG215" s="304"/>
      <c r="AH215" s="305"/>
      <c r="AI215" s="306"/>
      <c r="AJ215" s="307"/>
      <c r="AK215" s="306"/>
      <c r="AL215" s="307"/>
      <c r="AM215" s="304"/>
      <c r="AN215" s="305"/>
      <c r="AO215" s="304"/>
      <c r="AP215" s="305"/>
      <c r="AQ215" s="306"/>
      <c r="AR215" s="307"/>
      <c r="AS215" s="306"/>
      <c r="AT215" s="307"/>
      <c r="AU215" s="304"/>
      <c r="AV215" s="305"/>
      <c r="AW215" s="304"/>
      <c r="AX215" s="305"/>
      <c r="AY215" s="306"/>
      <c r="AZ215" s="307"/>
      <c r="BA215" s="306"/>
      <c r="BB215" s="307"/>
      <c r="BC215" s="304"/>
      <c r="BD215" s="305"/>
      <c r="BE215" s="304"/>
      <c r="BF215" s="305"/>
      <c r="BG215" s="306"/>
      <c r="BH215" s="307"/>
      <c r="BI215" s="306"/>
      <c r="BJ215" s="307"/>
      <c r="BK215" s="304"/>
      <c r="BL215" s="305"/>
      <c r="BM215" s="304"/>
      <c r="BN215" s="305"/>
      <c r="BO215" s="316"/>
      <c r="BP215" s="316"/>
      <c r="BQ215" s="316"/>
      <c r="BR215" s="55"/>
      <c r="BS215" s="317"/>
      <c r="BT215" s="318"/>
      <c r="BU215" s="319"/>
      <c r="BV215" s="319"/>
      <c r="BW215" s="319"/>
      <c r="BX215" s="319"/>
      <c r="BY215" s="319"/>
      <c r="BZ215" s="319"/>
      <c r="CA215" s="319"/>
      <c r="CB215" s="320"/>
      <c r="CC215" s="321"/>
      <c r="CD215" s="321"/>
      <c r="CE215" s="321"/>
      <c r="CF215" s="321"/>
      <c r="CG215" s="321"/>
      <c r="CH215" s="322"/>
      <c r="CI215" s="52">
        <f t="shared" si="9"/>
        <v>0</v>
      </c>
    </row>
    <row r="216" spans="1:87" ht="35.1" customHeight="1" x14ac:dyDescent="0.25">
      <c r="A216" s="31">
        <f t="shared" si="10"/>
        <v>204</v>
      </c>
      <c r="B216" s="323"/>
      <c r="C216" s="323"/>
      <c r="D216" s="308"/>
      <c r="E216" s="308"/>
      <c r="F216" s="308"/>
      <c r="G216" s="324"/>
      <c r="H216" s="325"/>
      <c r="I216" s="40"/>
      <c r="J216" s="60"/>
      <c r="K216" s="312"/>
      <c r="L216" s="312"/>
      <c r="M216" s="326"/>
      <c r="N216" s="326"/>
      <c r="O216" s="314"/>
      <c r="P216" s="314"/>
      <c r="Q216" s="327"/>
      <c r="R216" s="327"/>
      <c r="S216" s="306"/>
      <c r="T216" s="307"/>
      <c r="U216" s="306"/>
      <c r="V216" s="307"/>
      <c r="W216" s="328"/>
      <c r="X216" s="329"/>
      <c r="Y216" s="328"/>
      <c r="Z216" s="329"/>
      <c r="AA216" s="306"/>
      <c r="AB216" s="307"/>
      <c r="AC216" s="306"/>
      <c r="AD216" s="307"/>
      <c r="AE216" s="328"/>
      <c r="AF216" s="329"/>
      <c r="AG216" s="328"/>
      <c r="AH216" s="329"/>
      <c r="AI216" s="306"/>
      <c r="AJ216" s="307"/>
      <c r="AK216" s="306"/>
      <c r="AL216" s="307"/>
      <c r="AM216" s="328"/>
      <c r="AN216" s="329"/>
      <c r="AO216" s="328"/>
      <c r="AP216" s="329"/>
      <c r="AQ216" s="306"/>
      <c r="AR216" s="307"/>
      <c r="AS216" s="306"/>
      <c r="AT216" s="307"/>
      <c r="AU216" s="328"/>
      <c r="AV216" s="329"/>
      <c r="AW216" s="328"/>
      <c r="AX216" s="329"/>
      <c r="AY216" s="306"/>
      <c r="AZ216" s="307"/>
      <c r="BA216" s="306"/>
      <c r="BB216" s="307"/>
      <c r="BC216" s="328"/>
      <c r="BD216" s="329"/>
      <c r="BE216" s="328"/>
      <c r="BF216" s="329"/>
      <c r="BG216" s="306"/>
      <c r="BH216" s="307"/>
      <c r="BI216" s="306"/>
      <c r="BJ216" s="307"/>
      <c r="BK216" s="328"/>
      <c r="BL216" s="329"/>
      <c r="BM216" s="328"/>
      <c r="BN216" s="329"/>
      <c r="BO216" s="316"/>
      <c r="BP216" s="316"/>
      <c r="BQ216" s="316"/>
      <c r="BR216" s="55"/>
      <c r="BS216" s="330"/>
      <c r="BT216" s="331"/>
      <c r="BU216" s="319"/>
      <c r="BV216" s="319"/>
      <c r="BW216" s="319"/>
      <c r="BX216" s="319"/>
      <c r="BY216" s="319"/>
      <c r="BZ216" s="319"/>
      <c r="CA216" s="319"/>
      <c r="CB216" s="320"/>
      <c r="CC216" s="321"/>
      <c r="CD216" s="321"/>
      <c r="CE216" s="321"/>
      <c r="CF216" s="321"/>
      <c r="CG216" s="321"/>
      <c r="CH216" s="322"/>
      <c r="CI216" s="52">
        <f t="shared" si="9"/>
        <v>0</v>
      </c>
    </row>
    <row r="217" spans="1:87" ht="35.1" customHeight="1" x14ac:dyDescent="0.25">
      <c r="A217" s="31">
        <f t="shared" si="10"/>
        <v>205</v>
      </c>
      <c r="B217" s="308"/>
      <c r="C217" s="308"/>
      <c r="D217" s="309"/>
      <c r="E217" s="309"/>
      <c r="F217" s="309"/>
      <c r="G217" s="310"/>
      <c r="H217" s="311"/>
      <c r="I217" s="40"/>
      <c r="J217" s="59"/>
      <c r="K217" s="312"/>
      <c r="L217" s="312"/>
      <c r="M217" s="313"/>
      <c r="N217" s="313"/>
      <c r="O217" s="314"/>
      <c r="P217" s="314"/>
      <c r="Q217" s="315"/>
      <c r="R217" s="315"/>
      <c r="S217" s="306"/>
      <c r="T217" s="307"/>
      <c r="U217" s="306"/>
      <c r="V217" s="307"/>
      <c r="W217" s="304"/>
      <c r="X217" s="305"/>
      <c r="Y217" s="304"/>
      <c r="Z217" s="305"/>
      <c r="AA217" s="306"/>
      <c r="AB217" s="307"/>
      <c r="AC217" s="306"/>
      <c r="AD217" s="307"/>
      <c r="AE217" s="304"/>
      <c r="AF217" s="305"/>
      <c r="AG217" s="304"/>
      <c r="AH217" s="305"/>
      <c r="AI217" s="306"/>
      <c r="AJ217" s="307"/>
      <c r="AK217" s="306"/>
      <c r="AL217" s="307"/>
      <c r="AM217" s="304"/>
      <c r="AN217" s="305"/>
      <c r="AO217" s="304"/>
      <c r="AP217" s="305"/>
      <c r="AQ217" s="306"/>
      <c r="AR217" s="307"/>
      <c r="AS217" s="306"/>
      <c r="AT217" s="307"/>
      <c r="AU217" s="304"/>
      <c r="AV217" s="305"/>
      <c r="AW217" s="304"/>
      <c r="AX217" s="305"/>
      <c r="AY217" s="306"/>
      <c r="AZ217" s="307"/>
      <c r="BA217" s="306"/>
      <c r="BB217" s="307"/>
      <c r="BC217" s="304"/>
      <c r="BD217" s="305"/>
      <c r="BE217" s="304"/>
      <c r="BF217" s="305"/>
      <c r="BG217" s="306"/>
      <c r="BH217" s="307"/>
      <c r="BI217" s="306"/>
      <c r="BJ217" s="307"/>
      <c r="BK217" s="304"/>
      <c r="BL217" s="305"/>
      <c r="BM217" s="304"/>
      <c r="BN217" s="305"/>
      <c r="BO217" s="316"/>
      <c r="BP217" s="316"/>
      <c r="BQ217" s="316"/>
      <c r="BR217" s="55"/>
      <c r="BS217" s="317"/>
      <c r="BT217" s="318"/>
      <c r="BU217" s="319"/>
      <c r="BV217" s="319"/>
      <c r="BW217" s="319"/>
      <c r="BX217" s="319"/>
      <c r="BY217" s="319"/>
      <c r="BZ217" s="319"/>
      <c r="CA217" s="319"/>
      <c r="CB217" s="320"/>
      <c r="CC217" s="321"/>
      <c r="CD217" s="321"/>
      <c r="CE217" s="321"/>
      <c r="CF217" s="321"/>
      <c r="CG217" s="321"/>
      <c r="CH217" s="322"/>
      <c r="CI217" s="52">
        <f t="shared" si="9"/>
        <v>0</v>
      </c>
    </row>
    <row r="218" spans="1:87" ht="35.1" customHeight="1" x14ac:dyDescent="0.25">
      <c r="A218" s="31">
        <f t="shared" si="10"/>
        <v>206</v>
      </c>
      <c r="B218" s="323"/>
      <c r="C218" s="323"/>
      <c r="D218" s="308"/>
      <c r="E218" s="308"/>
      <c r="F218" s="308"/>
      <c r="G218" s="324"/>
      <c r="H218" s="325"/>
      <c r="I218" s="40"/>
      <c r="J218" s="60"/>
      <c r="K218" s="312"/>
      <c r="L218" s="312"/>
      <c r="M218" s="326"/>
      <c r="N218" s="326"/>
      <c r="O218" s="314"/>
      <c r="P218" s="314"/>
      <c r="Q218" s="327"/>
      <c r="R218" s="327"/>
      <c r="S218" s="306"/>
      <c r="T218" s="307"/>
      <c r="U218" s="306"/>
      <c r="V218" s="307"/>
      <c r="W218" s="328"/>
      <c r="X218" s="329"/>
      <c r="Y218" s="328"/>
      <c r="Z218" s="329"/>
      <c r="AA218" s="306"/>
      <c r="AB218" s="307"/>
      <c r="AC218" s="306"/>
      <c r="AD218" s="307"/>
      <c r="AE218" s="328"/>
      <c r="AF218" s="329"/>
      <c r="AG218" s="328"/>
      <c r="AH218" s="329"/>
      <c r="AI218" s="306"/>
      <c r="AJ218" s="307"/>
      <c r="AK218" s="306"/>
      <c r="AL218" s="307"/>
      <c r="AM218" s="328"/>
      <c r="AN218" s="329"/>
      <c r="AO218" s="328"/>
      <c r="AP218" s="329"/>
      <c r="AQ218" s="306"/>
      <c r="AR218" s="307"/>
      <c r="AS218" s="306"/>
      <c r="AT218" s="307"/>
      <c r="AU218" s="328"/>
      <c r="AV218" s="329"/>
      <c r="AW218" s="328"/>
      <c r="AX218" s="329"/>
      <c r="AY218" s="306"/>
      <c r="AZ218" s="307"/>
      <c r="BA218" s="306"/>
      <c r="BB218" s="307"/>
      <c r="BC218" s="328"/>
      <c r="BD218" s="329"/>
      <c r="BE218" s="328"/>
      <c r="BF218" s="329"/>
      <c r="BG218" s="306"/>
      <c r="BH218" s="307"/>
      <c r="BI218" s="306"/>
      <c r="BJ218" s="307"/>
      <c r="BK218" s="328"/>
      <c r="BL218" s="329"/>
      <c r="BM218" s="328"/>
      <c r="BN218" s="329"/>
      <c r="BO218" s="316"/>
      <c r="BP218" s="316"/>
      <c r="BQ218" s="316"/>
      <c r="BR218" s="55"/>
      <c r="BS218" s="330"/>
      <c r="BT218" s="331"/>
      <c r="BU218" s="319"/>
      <c r="BV218" s="319"/>
      <c r="BW218" s="319"/>
      <c r="BX218" s="319"/>
      <c r="BY218" s="319"/>
      <c r="BZ218" s="319"/>
      <c r="CA218" s="319"/>
      <c r="CB218" s="320"/>
      <c r="CC218" s="321"/>
      <c r="CD218" s="321"/>
      <c r="CE218" s="321"/>
      <c r="CF218" s="321"/>
      <c r="CG218" s="321"/>
      <c r="CH218" s="322"/>
      <c r="CI218" s="52">
        <f t="shared" si="9"/>
        <v>0</v>
      </c>
    </row>
    <row r="219" spans="1:87" ht="35.1" customHeight="1" x14ac:dyDescent="0.25">
      <c r="A219" s="31">
        <f t="shared" si="10"/>
        <v>207</v>
      </c>
      <c r="B219" s="308"/>
      <c r="C219" s="308"/>
      <c r="D219" s="309"/>
      <c r="E219" s="309"/>
      <c r="F219" s="309"/>
      <c r="G219" s="310"/>
      <c r="H219" s="311"/>
      <c r="I219" s="40"/>
      <c r="J219" s="59"/>
      <c r="K219" s="312"/>
      <c r="L219" s="312"/>
      <c r="M219" s="313"/>
      <c r="N219" s="313"/>
      <c r="O219" s="314"/>
      <c r="P219" s="314"/>
      <c r="Q219" s="315"/>
      <c r="R219" s="315"/>
      <c r="S219" s="306"/>
      <c r="T219" s="307"/>
      <c r="U219" s="306"/>
      <c r="V219" s="307"/>
      <c r="W219" s="304"/>
      <c r="X219" s="305"/>
      <c r="Y219" s="304"/>
      <c r="Z219" s="305"/>
      <c r="AA219" s="306"/>
      <c r="AB219" s="307"/>
      <c r="AC219" s="306"/>
      <c r="AD219" s="307"/>
      <c r="AE219" s="304"/>
      <c r="AF219" s="305"/>
      <c r="AG219" s="304"/>
      <c r="AH219" s="305"/>
      <c r="AI219" s="306"/>
      <c r="AJ219" s="307"/>
      <c r="AK219" s="306"/>
      <c r="AL219" s="307"/>
      <c r="AM219" s="304"/>
      <c r="AN219" s="305"/>
      <c r="AO219" s="304"/>
      <c r="AP219" s="305"/>
      <c r="AQ219" s="306"/>
      <c r="AR219" s="307"/>
      <c r="AS219" s="306"/>
      <c r="AT219" s="307"/>
      <c r="AU219" s="304"/>
      <c r="AV219" s="305"/>
      <c r="AW219" s="304"/>
      <c r="AX219" s="305"/>
      <c r="AY219" s="306"/>
      <c r="AZ219" s="307"/>
      <c r="BA219" s="306"/>
      <c r="BB219" s="307"/>
      <c r="BC219" s="304"/>
      <c r="BD219" s="305"/>
      <c r="BE219" s="304"/>
      <c r="BF219" s="305"/>
      <c r="BG219" s="306"/>
      <c r="BH219" s="307"/>
      <c r="BI219" s="306"/>
      <c r="BJ219" s="307"/>
      <c r="BK219" s="304"/>
      <c r="BL219" s="305"/>
      <c r="BM219" s="304"/>
      <c r="BN219" s="305"/>
      <c r="BO219" s="316"/>
      <c r="BP219" s="316"/>
      <c r="BQ219" s="316"/>
      <c r="BR219" s="55"/>
      <c r="BS219" s="317"/>
      <c r="BT219" s="318"/>
      <c r="BU219" s="319"/>
      <c r="BV219" s="319"/>
      <c r="BW219" s="319"/>
      <c r="BX219" s="319"/>
      <c r="BY219" s="319"/>
      <c r="BZ219" s="319"/>
      <c r="CA219" s="319"/>
      <c r="CB219" s="320"/>
      <c r="CC219" s="321"/>
      <c r="CD219" s="321"/>
      <c r="CE219" s="321"/>
      <c r="CF219" s="321"/>
      <c r="CG219" s="321"/>
      <c r="CH219" s="322"/>
      <c r="CI219" s="52">
        <f t="shared" si="9"/>
        <v>0</v>
      </c>
    </row>
    <row r="220" spans="1:87" ht="35.1" customHeight="1" x14ac:dyDescent="0.25">
      <c r="A220" s="31">
        <f t="shared" si="10"/>
        <v>208</v>
      </c>
      <c r="B220" s="323"/>
      <c r="C220" s="323"/>
      <c r="D220" s="308"/>
      <c r="E220" s="308"/>
      <c r="F220" s="308"/>
      <c r="G220" s="324"/>
      <c r="H220" s="325"/>
      <c r="I220" s="40"/>
      <c r="J220" s="60"/>
      <c r="K220" s="312"/>
      <c r="L220" s="312"/>
      <c r="M220" s="326"/>
      <c r="N220" s="326"/>
      <c r="O220" s="314"/>
      <c r="P220" s="314"/>
      <c r="Q220" s="327"/>
      <c r="R220" s="327"/>
      <c r="S220" s="306"/>
      <c r="T220" s="307"/>
      <c r="U220" s="306"/>
      <c r="V220" s="307"/>
      <c r="W220" s="328"/>
      <c r="X220" s="329"/>
      <c r="Y220" s="328"/>
      <c r="Z220" s="329"/>
      <c r="AA220" s="306"/>
      <c r="AB220" s="307"/>
      <c r="AC220" s="306"/>
      <c r="AD220" s="307"/>
      <c r="AE220" s="328"/>
      <c r="AF220" s="329"/>
      <c r="AG220" s="328"/>
      <c r="AH220" s="329"/>
      <c r="AI220" s="306"/>
      <c r="AJ220" s="307"/>
      <c r="AK220" s="306"/>
      <c r="AL220" s="307"/>
      <c r="AM220" s="328"/>
      <c r="AN220" s="329"/>
      <c r="AO220" s="328"/>
      <c r="AP220" s="329"/>
      <c r="AQ220" s="306"/>
      <c r="AR220" s="307"/>
      <c r="AS220" s="306"/>
      <c r="AT220" s="307"/>
      <c r="AU220" s="328"/>
      <c r="AV220" s="329"/>
      <c r="AW220" s="328"/>
      <c r="AX220" s="329"/>
      <c r="AY220" s="306"/>
      <c r="AZ220" s="307"/>
      <c r="BA220" s="306"/>
      <c r="BB220" s="307"/>
      <c r="BC220" s="328"/>
      <c r="BD220" s="329"/>
      <c r="BE220" s="328"/>
      <c r="BF220" s="329"/>
      <c r="BG220" s="306"/>
      <c r="BH220" s="307"/>
      <c r="BI220" s="306"/>
      <c r="BJ220" s="307"/>
      <c r="BK220" s="328"/>
      <c r="BL220" s="329"/>
      <c r="BM220" s="328"/>
      <c r="BN220" s="329"/>
      <c r="BO220" s="316"/>
      <c r="BP220" s="316"/>
      <c r="BQ220" s="316"/>
      <c r="BR220" s="55"/>
      <c r="BS220" s="330"/>
      <c r="BT220" s="331"/>
      <c r="BU220" s="319"/>
      <c r="BV220" s="319"/>
      <c r="BW220" s="319"/>
      <c r="BX220" s="319"/>
      <c r="BY220" s="319"/>
      <c r="BZ220" s="319"/>
      <c r="CA220" s="319"/>
      <c r="CB220" s="320"/>
      <c r="CC220" s="321"/>
      <c r="CD220" s="321"/>
      <c r="CE220" s="321"/>
      <c r="CF220" s="321"/>
      <c r="CG220" s="321"/>
      <c r="CH220" s="322"/>
      <c r="CI220" s="52">
        <f t="shared" si="9"/>
        <v>0</v>
      </c>
    </row>
    <row r="221" spans="1:87" ht="35.1" customHeight="1" x14ac:dyDescent="0.25">
      <c r="A221" s="31">
        <f t="shared" si="10"/>
        <v>209</v>
      </c>
      <c r="B221" s="308"/>
      <c r="C221" s="308"/>
      <c r="D221" s="309"/>
      <c r="E221" s="309"/>
      <c r="F221" s="309"/>
      <c r="G221" s="310"/>
      <c r="H221" s="311"/>
      <c r="I221" s="40"/>
      <c r="J221" s="59"/>
      <c r="K221" s="312"/>
      <c r="L221" s="312"/>
      <c r="M221" s="313"/>
      <c r="N221" s="313"/>
      <c r="O221" s="314"/>
      <c r="P221" s="314"/>
      <c r="Q221" s="315"/>
      <c r="R221" s="315"/>
      <c r="S221" s="306"/>
      <c r="T221" s="307"/>
      <c r="U221" s="306"/>
      <c r="V221" s="307"/>
      <c r="W221" s="304"/>
      <c r="X221" s="305"/>
      <c r="Y221" s="304"/>
      <c r="Z221" s="305"/>
      <c r="AA221" s="306"/>
      <c r="AB221" s="307"/>
      <c r="AC221" s="306"/>
      <c r="AD221" s="307"/>
      <c r="AE221" s="304"/>
      <c r="AF221" s="305"/>
      <c r="AG221" s="304"/>
      <c r="AH221" s="305"/>
      <c r="AI221" s="306"/>
      <c r="AJ221" s="307"/>
      <c r="AK221" s="306"/>
      <c r="AL221" s="307"/>
      <c r="AM221" s="304"/>
      <c r="AN221" s="305"/>
      <c r="AO221" s="304"/>
      <c r="AP221" s="305"/>
      <c r="AQ221" s="306"/>
      <c r="AR221" s="307"/>
      <c r="AS221" s="306"/>
      <c r="AT221" s="307"/>
      <c r="AU221" s="304"/>
      <c r="AV221" s="305"/>
      <c r="AW221" s="304"/>
      <c r="AX221" s="305"/>
      <c r="AY221" s="306"/>
      <c r="AZ221" s="307"/>
      <c r="BA221" s="306"/>
      <c r="BB221" s="307"/>
      <c r="BC221" s="304"/>
      <c r="BD221" s="305"/>
      <c r="BE221" s="304"/>
      <c r="BF221" s="305"/>
      <c r="BG221" s="306"/>
      <c r="BH221" s="307"/>
      <c r="BI221" s="306"/>
      <c r="BJ221" s="307"/>
      <c r="BK221" s="304"/>
      <c r="BL221" s="305"/>
      <c r="BM221" s="304"/>
      <c r="BN221" s="305"/>
      <c r="BO221" s="316"/>
      <c r="BP221" s="316"/>
      <c r="BQ221" s="316"/>
      <c r="BR221" s="55"/>
      <c r="BS221" s="317"/>
      <c r="BT221" s="318"/>
      <c r="BU221" s="319"/>
      <c r="BV221" s="319"/>
      <c r="BW221" s="319"/>
      <c r="BX221" s="319"/>
      <c r="BY221" s="319"/>
      <c r="BZ221" s="319"/>
      <c r="CA221" s="319"/>
      <c r="CB221" s="320"/>
      <c r="CC221" s="321"/>
      <c r="CD221" s="321"/>
      <c r="CE221" s="321"/>
      <c r="CF221" s="321"/>
      <c r="CG221" s="321"/>
      <c r="CH221" s="322"/>
      <c r="CI221" s="52">
        <f t="shared" si="9"/>
        <v>0</v>
      </c>
    </row>
    <row r="222" spans="1:87" ht="35.1" customHeight="1" x14ac:dyDescent="0.25">
      <c r="A222" s="31">
        <f t="shared" si="10"/>
        <v>210</v>
      </c>
      <c r="B222" s="323"/>
      <c r="C222" s="323"/>
      <c r="D222" s="308"/>
      <c r="E222" s="308"/>
      <c r="F222" s="308"/>
      <c r="G222" s="324"/>
      <c r="H222" s="325"/>
      <c r="I222" s="40"/>
      <c r="J222" s="60"/>
      <c r="K222" s="312"/>
      <c r="L222" s="312"/>
      <c r="M222" s="326"/>
      <c r="N222" s="326"/>
      <c r="O222" s="314"/>
      <c r="P222" s="314"/>
      <c r="Q222" s="327"/>
      <c r="R222" s="327"/>
      <c r="S222" s="306"/>
      <c r="T222" s="307"/>
      <c r="U222" s="306"/>
      <c r="V222" s="307"/>
      <c r="W222" s="328"/>
      <c r="X222" s="329"/>
      <c r="Y222" s="328"/>
      <c r="Z222" s="329"/>
      <c r="AA222" s="306"/>
      <c r="AB222" s="307"/>
      <c r="AC222" s="306"/>
      <c r="AD222" s="307"/>
      <c r="AE222" s="328"/>
      <c r="AF222" s="329"/>
      <c r="AG222" s="328"/>
      <c r="AH222" s="329"/>
      <c r="AI222" s="306"/>
      <c r="AJ222" s="307"/>
      <c r="AK222" s="306"/>
      <c r="AL222" s="307"/>
      <c r="AM222" s="328"/>
      <c r="AN222" s="329"/>
      <c r="AO222" s="328"/>
      <c r="AP222" s="329"/>
      <c r="AQ222" s="306"/>
      <c r="AR222" s="307"/>
      <c r="AS222" s="306"/>
      <c r="AT222" s="307"/>
      <c r="AU222" s="328"/>
      <c r="AV222" s="329"/>
      <c r="AW222" s="328"/>
      <c r="AX222" s="329"/>
      <c r="AY222" s="306"/>
      <c r="AZ222" s="307"/>
      <c r="BA222" s="306"/>
      <c r="BB222" s="307"/>
      <c r="BC222" s="328"/>
      <c r="BD222" s="329"/>
      <c r="BE222" s="328"/>
      <c r="BF222" s="329"/>
      <c r="BG222" s="306"/>
      <c r="BH222" s="307"/>
      <c r="BI222" s="306"/>
      <c r="BJ222" s="307"/>
      <c r="BK222" s="328"/>
      <c r="BL222" s="329"/>
      <c r="BM222" s="328"/>
      <c r="BN222" s="329"/>
      <c r="BO222" s="316"/>
      <c r="BP222" s="316"/>
      <c r="BQ222" s="316"/>
      <c r="BR222" s="55"/>
      <c r="BS222" s="330"/>
      <c r="BT222" s="331"/>
      <c r="BU222" s="319"/>
      <c r="BV222" s="319"/>
      <c r="BW222" s="319"/>
      <c r="BX222" s="319"/>
      <c r="BY222" s="319"/>
      <c r="BZ222" s="319"/>
      <c r="CA222" s="319"/>
      <c r="CB222" s="320"/>
      <c r="CC222" s="321"/>
      <c r="CD222" s="321"/>
      <c r="CE222" s="321"/>
      <c r="CF222" s="321"/>
      <c r="CG222" s="321"/>
      <c r="CH222" s="322"/>
      <c r="CI222" s="52">
        <f t="shared" si="9"/>
        <v>0</v>
      </c>
    </row>
    <row r="223" spans="1:87" ht="35.1" customHeight="1" x14ac:dyDescent="0.25">
      <c r="A223" s="31">
        <f>ROW(A211)</f>
        <v>211</v>
      </c>
      <c r="B223" s="308"/>
      <c r="C223" s="308"/>
      <c r="D223" s="309"/>
      <c r="E223" s="309"/>
      <c r="F223" s="309"/>
      <c r="G223" s="310"/>
      <c r="H223" s="311"/>
      <c r="I223" s="40"/>
      <c r="J223" s="59"/>
      <c r="K223" s="312"/>
      <c r="L223" s="312"/>
      <c r="M223" s="313"/>
      <c r="N223" s="313"/>
      <c r="O223" s="314"/>
      <c r="P223" s="314"/>
      <c r="Q223" s="315"/>
      <c r="R223" s="315"/>
      <c r="S223" s="306"/>
      <c r="T223" s="307"/>
      <c r="U223" s="306"/>
      <c r="V223" s="307"/>
      <c r="W223" s="304"/>
      <c r="X223" s="305"/>
      <c r="Y223" s="304"/>
      <c r="Z223" s="305"/>
      <c r="AA223" s="306"/>
      <c r="AB223" s="307"/>
      <c r="AC223" s="306"/>
      <c r="AD223" s="307"/>
      <c r="AE223" s="304"/>
      <c r="AF223" s="305"/>
      <c r="AG223" s="304"/>
      <c r="AH223" s="305"/>
      <c r="AI223" s="306"/>
      <c r="AJ223" s="307"/>
      <c r="AK223" s="306"/>
      <c r="AL223" s="307"/>
      <c r="AM223" s="304"/>
      <c r="AN223" s="305"/>
      <c r="AO223" s="304"/>
      <c r="AP223" s="305"/>
      <c r="AQ223" s="306"/>
      <c r="AR223" s="307"/>
      <c r="AS223" s="306"/>
      <c r="AT223" s="307"/>
      <c r="AU223" s="304"/>
      <c r="AV223" s="305"/>
      <c r="AW223" s="304"/>
      <c r="AX223" s="305"/>
      <c r="AY223" s="306"/>
      <c r="AZ223" s="307"/>
      <c r="BA223" s="306"/>
      <c r="BB223" s="307"/>
      <c r="BC223" s="304"/>
      <c r="BD223" s="305"/>
      <c r="BE223" s="304"/>
      <c r="BF223" s="305"/>
      <c r="BG223" s="306"/>
      <c r="BH223" s="307"/>
      <c r="BI223" s="306"/>
      <c r="BJ223" s="307"/>
      <c r="BK223" s="304"/>
      <c r="BL223" s="305"/>
      <c r="BM223" s="304"/>
      <c r="BN223" s="305"/>
      <c r="BO223" s="332"/>
      <c r="BP223" s="333"/>
      <c r="BQ223" s="334"/>
      <c r="BR223" s="55"/>
      <c r="BS223" s="317"/>
      <c r="BT223" s="318"/>
      <c r="BU223" s="319"/>
      <c r="BV223" s="319"/>
      <c r="BW223" s="319"/>
      <c r="BX223" s="319"/>
      <c r="BY223" s="319"/>
      <c r="BZ223" s="319"/>
      <c r="CA223" s="319"/>
      <c r="CB223" s="320"/>
      <c r="CC223" s="321"/>
      <c r="CD223" s="321"/>
      <c r="CE223" s="321"/>
      <c r="CF223" s="321"/>
      <c r="CG223" s="321"/>
      <c r="CH223" s="322"/>
      <c r="CI223" s="52">
        <f t="shared" si="9"/>
        <v>0</v>
      </c>
    </row>
    <row r="224" spans="1:87" ht="35.1" customHeight="1" x14ac:dyDescent="0.25">
      <c r="A224" s="31">
        <f t="shared" si="10"/>
        <v>212</v>
      </c>
      <c r="B224" s="323"/>
      <c r="C224" s="323"/>
      <c r="D224" s="308"/>
      <c r="E224" s="308"/>
      <c r="F224" s="308"/>
      <c r="G224" s="324"/>
      <c r="H224" s="325"/>
      <c r="I224" s="40"/>
      <c r="J224" s="60"/>
      <c r="K224" s="312"/>
      <c r="L224" s="312"/>
      <c r="M224" s="326"/>
      <c r="N224" s="326"/>
      <c r="O224" s="314"/>
      <c r="P224" s="314"/>
      <c r="Q224" s="327"/>
      <c r="R224" s="327"/>
      <c r="S224" s="306"/>
      <c r="T224" s="307"/>
      <c r="U224" s="306"/>
      <c r="V224" s="307"/>
      <c r="W224" s="328"/>
      <c r="X224" s="329"/>
      <c r="Y224" s="328"/>
      <c r="Z224" s="329"/>
      <c r="AA224" s="306"/>
      <c r="AB224" s="307"/>
      <c r="AC224" s="306"/>
      <c r="AD224" s="307"/>
      <c r="AE224" s="328"/>
      <c r="AF224" s="329"/>
      <c r="AG224" s="328"/>
      <c r="AH224" s="329"/>
      <c r="AI224" s="306"/>
      <c r="AJ224" s="307"/>
      <c r="AK224" s="306"/>
      <c r="AL224" s="307"/>
      <c r="AM224" s="328"/>
      <c r="AN224" s="329"/>
      <c r="AO224" s="328"/>
      <c r="AP224" s="329"/>
      <c r="AQ224" s="306"/>
      <c r="AR224" s="307"/>
      <c r="AS224" s="306"/>
      <c r="AT224" s="307"/>
      <c r="AU224" s="328"/>
      <c r="AV224" s="329"/>
      <c r="AW224" s="328"/>
      <c r="AX224" s="329"/>
      <c r="AY224" s="306"/>
      <c r="AZ224" s="307"/>
      <c r="BA224" s="306"/>
      <c r="BB224" s="307"/>
      <c r="BC224" s="328"/>
      <c r="BD224" s="329"/>
      <c r="BE224" s="328"/>
      <c r="BF224" s="329"/>
      <c r="BG224" s="306"/>
      <c r="BH224" s="307"/>
      <c r="BI224" s="306"/>
      <c r="BJ224" s="307"/>
      <c r="BK224" s="328"/>
      <c r="BL224" s="329"/>
      <c r="BM224" s="328"/>
      <c r="BN224" s="329"/>
      <c r="BO224" s="316"/>
      <c r="BP224" s="316"/>
      <c r="BQ224" s="316"/>
      <c r="BR224" s="55"/>
      <c r="BS224" s="330"/>
      <c r="BT224" s="331"/>
      <c r="BU224" s="319"/>
      <c r="BV224" s="319"/>
      <c r="BW224" s="319"/>
      <c r="BX224" s="319"/>
      <c r="BY224" s="319"/>
      <c r="BZ224" s="319"/>
      <c r="CA224" s="319"/>
      <c r="CB224" s="320"/>
      <c r="CC224" s="321"/>
      <c r="CD224" s="321"/>
      <c r="CE224" s="321"/>
      <c r="CF224" s="321"/>
      <c r="CG224" s="321"/>
      <c r="CH224" s="322"/>
      <c r="CI224" s="52">
        <f t="shared" si="9"/>
        <v>0</v>
      </c>
    </row>
    <row r="225" spans="1:87" ht="35.1" customHeight="1" x14ac:dyDescent="0.25">
      <c r="A225" s="31">
        <f t="shared" si="10"/>
        <v>213</v>
      </c>
      <c r="B225" s="308"/>
      <c r="C225" s="308"/>
      <c r="D225" s="309"/>
      <c r="E225" s="309"/>
      <c r="F225" s="309"/>
      <c r="G225" s="310"/>
      <c r="H225" s="311"/>
      <c r="I225" s="40"/>
      <c r="J225" s="59"/>
      <c r="K225" s="312"/>
      <c r="L225" s="312"/>
      <c r="M225" s="313"/>
      <c r="N225" s="313"/>
      <c r="O225" s="314"/>
      <c r="P225" s="314"/>
      <c r="Q225" s="315"/>
      <c r="R225" s="315"/>
      <c r="S225" s="306"/>
      <c r="T225" s="307"/>
      <c r="U225" s="306"/>
      <c r="V225" s="307"/>
      <c r="W225" s="304"/>
      <c r="X225" s="305"/>
      <c r="Y225" s="304"/>
      <c r="Z225" s="305"/>
      <c r="AA225" s="306"/>
      <c r="AB225" s="307"/>
      <c r="AC225" s="306"/>
      <c r="AD225" s="307"/>
      <c r="AE225" s="304"/>
      <c r="AF225" s="305"/>
      <c r="AG225" s="304"/>
      <c r="AH225" s="305"/>
      <c r="AI225" s="306"/>
      <c r="AJ225" s="307"/>
      <c r="AK225" s="306"/>
      <c r="AL225" s="307"/>
      <c r="AM225" s="304"/>
      <c r="AN225" s="305"/>
      <c r="AO225" s="304"/>
      <c r="AP225" s="305"/>
      <c r="AQ225" s="306"/>
      <c r="AR225" s="307"/>
      <c r="AS225" s="306"/>
      <c r="AT225" s="307"/>
      <c r="AU225" s="304"/>
      <c r="AV225" s="305"/>
      <c r="AW225" s="304"/>
      <c r="AX225" s="305"/>
      <c r="AY225" s="306"/>
      <c r="AZ225" s="307"/>
      <c r="BA225" s="306"/>
      <c r="BB225" s="307"/>
      <c r="BC225" s="304"/>
      <c r="BD225" s="305"/>
      <c r="BE225" s="304"/>
      <c r="BF225" s="305"/>
      <c r="BG225" s="306"/>
      <c r="BH225" s="307"/>
      <c r="BI225" s="306"/>
      <c r="BJ225" s="307"/>
      <c r="BK225" s="304"/>
      <c r="BL225" s="305"/>
      <c r="BM225" s="304"/>
      <c r="BN225" s="305"/>
      <c r="BO225" s="316"/>
      <c r="BP225" s="316"/>
      <c r="BQ225" s="316"/>
      <c r="BR225" s="55"/>
      <c r="BS225" s="317"/>
      <c r="BT225" s="318"/>
      <c r="BU225" s="319"/>
      <c r="BV225" s="319"/>
      <c r="BW225" s="319"/>
      <c r="BX225" s="319"/>
      <c r="BY225" s="319"/>
      <c r="BZ225" s="319"/>
      <c r="CA225" s="319"/>
      <c r="CB225" s="320"/>
      <c r="CC225" s="321"/>
      <c r="CD225" s="321"/>
      <c r="CE225" s="321"/>
      <c r="CF225" s="321"/>
      <c r="CG225" s="321"/>
      <c r="CH225" s="322"/>
      <c r="CI225" s="52">
        <f t="shared" si="9"/>
        <v>0</v>
      </c>
    </row>
    <row r="226" spans="1:87" ht="35.1" customHeight="1" x14ac:dyDescent="0.25">
      <c r="A226" s="31">
        <f t="shared" si="10"/>
        <v>214</v>
      </c>
      <c r="B226" s="323"/>
      <c r="C226" s="323"/>
      <c r="D226" s="308"/>
      <c r="E226" s="308"/>
      <c r="F226" s="308"/>
      <c r="G226" s="324"/>
      <c r="H226" s="325"/>
      <c r="I226" s="40"/>
      <c r="J226" s="60"/>
      <c r="K226" s="312"/>
      <c r="L226" s="312"/>
      <c r="M226" s="326"/>
      <c r="N226" s="326"/>
      <c r="O226" s="314"/>
      <c r="P226" s="314"/>
      <c r="Q226" s="327"/>
      <c r="R226" s="327"/>
      <c r="S226" s="306"/>
      <c r="T226" s="307"/>
      <c r="U226" s="306"/>
      <c r="V226" s="307"/>
      <c r="W226" s="328"/>
      <c r="X226" s="329"/>
      <c r="Y226" s="328"/>
      <c r="Z226" s="329"/>
      <c r="AA226" s="306"/>
      <c r="AB226" s="307"/>
      <c r="AC226" s="306"/>
      <c r="AD226" s="307"/>
      <c r="AE226" s="328"/>
      <c r="AF226" s="329"/>
      <c r="AG226" s="328"/>
      <c r="AH226" s="329"/>
      <c r="AI226" s="306"/>
      <c r="AJ226" s="307"/>
      <c r="AK226" s="306"/>
      <c r="AL226" s="307"/>
      <c r="AM226" s="328"/>
      <c r="AN226" s="329"/>
      <c r="AO226" s="328"/>
      <c r="AP226" s="329"/>
      <c r="AQ226" s="306"/>
      <c r="AR226" s="307"/>
      <c r="AS226" s="306"/>
      <c r="AT226" s="307"/>
      <c r="AU226" s="328"/>
      <c r="AV226" s="329"/>
      <c r="AW226" s="328"/>
      <c r="AX226" s="329"/>
      <c r="AY226" s="306"/>
      <c r="AZ226" s="307"/>
      <c r="BA226" s="306"/>
      <c r="BB226" s="307"/>
      <c r="BC226" s="328"/>
      <c r="BD226" s="329"/>
      <c r="BE226" s="328"/>
      <c r="BF226" s="329"/>
      <c r="BG226" s="306"/>
      <c r="BH226" s="307"/>
      <c r="BI226" s="306"/>
      <c r="BJ226" s="307"/>
      <c r="BK226" s="328"/>
      <c r="BL226" s="329"/>
      <c r="BM226" s="328"/>
      <c r="BN226" s="329"/>
      <c r="BO226" s="316"/>
      <c r="BP226" s="316"/>
      <c r="BQ226" s="316"/>
      <c r="BR226" s="55"/>
      <c r="BS226" s="330"/>
      <c r="BT226" s="331"/>
      <c r="BU226" s="319"/>
      <c r="BV226" s="319"/>
      <c r="BW226" s="319"/>
      <c r="BX226" s="319"/>
      <c r="BY226" s="319"/>
      <c r="BZ226" s="319"/>
      <c r="CA226" s="319"/>
      <c r="CB226" s="320"/>
      <c r="CC226" s="321"/>
      <c r="CD226" s="321"/>
      <c r="CE226" s="321"/>
      <c r="CF226" s="321"/>
      <c r="CG226" s="321"/>
      <c r="CH226" s="322"/>
      <c r="CI226" s="52">
        <f t="shared" si="9"/>
        <v>0</v>
      </c>
    </row>
    <row r="227" spans="1:87" ht="35.1" customHeight="1" x14ac:dyDescent="0.25">
      <c r="A227" s="31">
        <f t="shared" si="10"/>
        <v>215</v>
      </c>
      <c r="B227" s="308"/>
      <c r="C227" s="308"/>
      <c r="D227" s="309"/>
      <c r="E227" s="309"/>
      <c r="F227" s="309"/>
      <c r="G227" s="310"/>
      <c r="H227" s="311"/>
      <c r="I227" s="40"/>
      <c r="J227" s="59"/>
      <c r="K227" s="312"/>
      <c r="L227" s="312"/>
      <c r="M227" s="313"/>
      <c r="N227" s="313"/>
      <c r="O227" s="314"/>
      <c r="P227" s="314"/>
      <c r="Q227" s="315"/>
      <c r="R227" s="315"/>
      <c r="S227" s="306"/>
      <c r="T227" s="307"/>
      <c r="U227" s="306"/>
      <c r="V227" s="307"/>
      <c r="W227" s="304"/>
      <c r="X227" s="305"/>
      <c r="Y227" s="304"/>
      <c r="Z227" s="305"/>
      <c r="AA227" s="306"/>
      <c r="AB227" s="307"/>
      <c r="AC227" s="306"/>
      <c r="AD227" s="307"/>
      <c r="AE227" s="304"/>
      <c r="AF227" s="305"/>
      <c r="AG227" s="304"/>
      <c r="AH227" s="305"/>
      <c r="AI227" s="306"/>
      <c r="AJ227" s="307"/>
      <c r="AK227" s="306"/>
      <c r="AL227" s="307"/>
      <c r="AM227" s="304"/>
      <c r="AN227" s="305"/>
      <c r="AO227" s="304"/>
      <c r="AP227" s="305"/>
      <c r="AQ227" s="306"/>
      <c r="AR227" s="307"/>
      <c r="AS227" s="306"/>
      <c r="AT227" s="307"/>
      <c r="AU227" s="304"/>
      <c r="AV227" s="305"/>
      <c r="AW227" s="304"/>
      <c r="AX227" s="305"/>
      <c r="AY227" s="306"/>
      <c r="AZ227" s="307"/>
      <c r="BA227" s="306"/>
      <c r="BB227" s="307"/>
      <c r="BC227" s="304"/>
      <c r="BD227" s="305"/>
      <c r="BE227" s="304"/>
      <c r="BF227" s="305"/>
      <c r="BG227" s="306"/>
      <c r="BH227" s="307"/>
      <c r="BI227" s="306"/>
      <c r="BJ227" s="307"/>
      <c r="BK227" s="304"/>
      <c r="BL227" s="305"/>
      <c r="BM227" s="304"/>
      <c r="BN227" s="305"/>
      <c r="BO227" s="316"/>
      <c r="BP227" s="316"/>
      <c r="BQ227" s="316"/>
      <c r="BR227" s="55"/>
      <c r="BS227" s="317"/>
      <c r="BT227" s="318"/>
      <c r="BU227" s="319"/>
      <c r="BV227" s="319"/>
      <c r="BW227" s="319"/>
      <c r="BX227" s="319"/>
      <c r="BY227" s="319"/>
      <c r="BZ227" s="319"/>
      <c r="CA227" s="319"/>
      <c r="CB227" s="320"/>
      <c r="CC227" s="321"/>
      <c r="CD227" s="321"/>
      <c r="CE227" s="321"/>
      <c r="CF227" s="321"/>
      <c r="CG227" s="321"/>
      <c r="CH227" s="322"/>
      <c r="CI227" s="52">
        <f t="shared" si="9"/>
        <v>0</v>
      </c>
    </row>
    <row r="228" spans="1:87" ht="35.1" customHeight="1" x14ac:dyDescent="0.25">
      <c r="A228" s="31">
        <f t="shared" si="10"/>
        <v>216</v>
      </c>
      <c r="B228" s="323"/>
      <c r="C228" s="323"/>
      <c r="D228" s="308"/>
      <c r="E228" s="308"/>
      <c r="F228" s="308"/>
      <c r="G228" s="324"/>
      <c r="H228" s="325"/>
      <c r="I228" s="40"/>
      <c r="J228" s="60"/>
      <c r="K228" s="312"/>
      <c r="L228" s="312"/>
      <c r="M228" s="326"/>
      <c r="N228" s="326"/>
      <c r="O228" s="314"/>
      <c r="P228" s="314"/>
      <c r="Q228" s="327"/>
      <c r="R228" s="327"/>
      <c r="S228" s="306"/>
      <c r="T228" s="307"/>
      <c r="U228" s="306"/>
      <c r="V228" s="307"/>
      <c r="W228" s="328"/>
      <c r="X228" s="329"/>
      <c r="Y228" s="328"/>
      <c r="Z228" s="329"/>
      <c r="AA228" s="306"/>
      <c r="AB228" s="307"/>
      <c r="AC228" s="306"/>
      <c r="AD228" s="307"/>
      <c r="AE228" s="328"/>
      <c r="AF228" s="329"/>
      <c r="AG228" s="328"/>
      <c r="AH228" s="329"/>
      <c r="AI228" s="306"/>
      <c r="AJ228" s="307"/>
      <c r="AK228" s="306"/>
      <c r="AL228" s="307"/>
      <c r="AM228" s="328"/>
      <c r="AN228" s="329"/>
      <c r="AO228" s="328"/>
      <c r="AP228" s="329"/>
      <c r="AQ228" s="306"/>
      <c r="AR228" s="307"/>
      <c r="AS228" s="306"/>
      <c r="AT228" s="307"/>
      <c r="AU228" s="328"/>
      <c r="AV228" s="329"/>
      <c r="AW228" s="328"/>
      <c r="AX228" s="329"/>
      <c r="AY228" s="306"/>
      <c r="AZ228" s="307"/>
      <c r="BA228" s="306"/>
      <c r="BB228" s="307"/>
      <c r="BC228" s="328"/>
      <c r="BD228" s="329"/>
      <c r="BE228" s="328"/>
      <c r="BF228" s="329"/>
      <c r="BG228" s="306"/>
      <c r="BH228" s="307"/>
      <c r="BI228" s="306"/>
      <c r="BJ228" s="307"/>
      <c r="BK228" s="328"/>
      <c r="BL228" s="329"/>
      <c r="BM228" s="328"/>
      <c r="BN228" s="329"/>
      <c r="BO228" s="316"/>
      <c r="BP228" s="316"/>
      <c r="BQ228" s="316"/>
      <c r="BR228" s="55"/>
      <c r="BS228" s="330"/>
      <c r="BT228" s="331"/>
      <c r="BU228" s="319"/>
      <c r="BV228" s="319"/>
      <c r="BW228" s="319"/>
      <c r="BX228" s="319"/>
      <c r="BY228" s="319"/>
      <c r="BZ228" s="319"/>
      <c r="CA228" s="319"/>
      <c r="CB228" s="320"/>
      <c r="CC228" s="321"/>
      <c r="CD228" s="321"/>
      <c r="CE228" s="321"/>
      <c r="CF228" s="321"/>
      <c r="CG228" s="321"/>
      <c r="CH228" s="322"/>
      <c r="CI228" s="52">
        <f t="shared" si="9"/>
        <v>0</v>
      </c>
    </row>
    <row r="229" spans="1:87" ht="35.1" customHeight="1" x14ac:dyDescent="0.25">
      <c r="A229" s="31">
        <f t="shared" si="10"/>
        <v>217</v>
      </c>
      <c r="B229" s="308"/>
      <c r="C229" s="308"/>
      <c r="D229" s="309"/>
      <c r="E229" s="309"/>
      <c r="F229" s="309"/>
      <c r="G229" s="310"/>
      <c r="H229" s="311"/>
      <c r="I229" s="40"/>
      <c r="J229" s="59"/>
      <c r="K229" s="312"/>
      <c r="L229" s="312"/>
      <c r="M229" s="313"/>
      <c r="N229" s="313"/>
      <c r="O229" s="314"/>
      <c r="P229" s="314"/>
      <c r="Q229" s="315"/>
      <c r="R229" s="315"/>
      <c r="S229" s="306"/>
      <c r="T229" s="307"/>
      <c r="U229" s="306"/>
      <c r="V229" s="307"/>
      <c r="W229" s="304"/>
      <c r="X229" s="305"/>
      <c r="Y229" s="304"/>
      <c r="Z229" s="305"/>
      <c r="AA229" s="306"/>
      <c r="AB229" s="307"/>
      <c r="AC229" s="306"/>
      <c r="AD229" s="307"/>
      <c r="AE229" s="304"/>
      <c r="AF229" s="305"/>
      <c r="AG229" s="304"/>
      <c r="AH229" s="305"/>
      <c r="AI229" s="306"/>
      <c r="AJ229" s="307"/>
      <c r="AK229" s="306"/>
      <c r="AL229" s="307"/>
      <c r="AM229" s="304"/>
      <c r="AN229" s="305"/>
      <c r="AO229" s="304"/>
      <c r="AP229" s="305"/>
      <c r="AQ229" s="306"/>
      <c r="AR229" s="307"/>
      <c r="AS229" s="306"/>
      <c r="AT229" s="307"/>
      <c r="AU229" s="304"/>
      <c r="AV229" s="305"/>
      <c r="AW229" s="304"/>
      <c r="AX229" s="305"/>
      <c r="AY229" s="306"/>
      <c r="AZ229" s="307"/>
      <c r="BA229" s="306"/>
      <c r="BB229" s="307"/>
      <c r="BC229" s="304"/>
      <c r="BD229" s="305"/>
      <c r="BE229" s="304"/>
      <c r="BF229" s="305"/>
      <c r="BG229" s="306"/>
      <c r="BH229" s="307"/>
      <c r="BI229" s="306"/>
      <c r="BJ229" s="307"/>
      <c r="BK229" s="304"/>
      <c r="BL229" s="305"/>
      <c r="BM229" s="304"/>
      <c r="BN229" s="305"/>
      <c r="BO229" s="316"/>
      <c r="BP229" s="316"/>
      <c r="BQ229" s="316"/>
      <c r="BR229" s="55"/>
      <c r="BS229" s="317"/>
      <c r="BT229" s="318"/>
      <c r="BU229" s="319"/>
      <c r="BV229" s="319"/>
      <c r="BW229" s="319"/>
      <c r="BX229" s="319"/>
      <c r="BY229" s="319"/>
      <c r="BZ229" s="319"/>
      <c r="CA229" s="319"/>
      <c r="CB229" s="320"/>
      <c r="CC229" s="321"/>
      <c r="CD229" s="321"/>
      <c r="CE229" s="321"/>
      <c r="CF229" s="321"/>
      <c r="CG229" s="321"/>
      <c r="CH229" s="322"/>
      <c r="CI229" s="52">
        <f t="shared" si="9"/>
        <v>0</v>
      </c>
    </row>
    <row r="230" spans="1:87" ht="35.1" customHeight="1" x14ac:dyDescent="0.25">
      <c r="A230" s="31">
        <f t="shared" si="10"/>
        <v>218</v>
      </c>
      <c r="B230" s="323"/>
      <c r="C230" s="323"/>
      <c r="D230" s="308"/>
      <c r="E230" s="308"/>
      <c r="F230" s="308"/>
      <c r="G230" s="324"/>
      <c r="H230" s="325"/>
      <c r="I230" s="40"/>
      <c r="J230" s="60"/>
      <c r="K230" s="312"/>
      <c r="L230" s="312"/>
      <c r="M230" s="326"/>
      <c r="N230" s="326"/>
      <c r="O230" s="314"/>
      <c r="P230" s="314"/>
      <c r="Q230" s="327"/>
      <c r="R230" s="327"/>
      <c r="S230" s="306"/>
      <c r="T230" s="307"/>
      <c r="U230" s="306"/>
      <c r="V230" s="307"/>
      <c r="W230" s="328"/>
      <c r="X230" s="329"/>
      <c r="Y230" s="328"/>
      <c r="Z230" s="329"/>
      <c r="AA230" s="306"/>
      <c r="AB230" s="307"/>
      <c r="AC230" s="306"/>
      <c r="AD230" s="307"/>
      <c r="AE230" s="328"/>
      <c r="AF230" s="329"/>
      <c r="AG230" s="328"/>
      <c r="AH230" s="329"/>
      <c r="AI230" s="306"/>
      <c r="AJ230" s="307"/>
      <c r="AK230" s="306"/>
      <c r="AL230" s="307"/>
      <c r="AM230" s="328"/>
      <c r="AN230" s="329"/>
      <c r="AO230" s="328"/>
      <c r="AP230" s="329"/>
      <c r="AQ230" s="306"/>
      <c r="AR230" s="307"/>
      <c r="AS230" s="306"/>
      <c r="AT230" s="307"/>
      <c r="AU230" s="328"/>
      <c r="AV230" s="329"/>
      <c r="AW230" s="328"/>
      <c r="AX230" s="329"/>
      <c r="AY230" s="306"/>
      <c r="AZ230" s="307"/>
      <c r="BA230" s="306"/>
      <c r="BB230" s="307"/>
      <c r="BC230" s="328"/>
      <c r="BD230" s="329"/>
      <c r="BE230" s="328"/>
      <c r="BF230" s="329"/>
      <c r="BG230" s="306"/>
      <c r="BH230" s="307"/>
      <c r="BI230" s="306"/>
      <c r="BJ230" s="307"/>
      <c r="BK230" s="328"/>
      <c r="BL230" s="329"/>
      <c r="BM230" s="328"/>
      <c r="BN230" s="329"/>
      <c r="BO230" s="316"/>
      <c r="BP230" s="316"/>
      <c r="BQ230" s="316"/>
      <c r="BR230" s="55"/>
      <c r="BS230" s="330"/>
      <c r="BT230" s="331"/>
      <c r="BU230" s="319"/>
      <c r="BV230" s="319"/>
      <c r="BW230" s="319"/>
      <c r="BX230" s="319"/>
      <c r="BY230" s="319"/>
      <c r="BZ230" s="319"/>
      <c r="CA230" s="319"/>
      <c r="CB230" s="320"/>
      <c r="CC230" s="321"/>
      <c r="CD230" s="321"/>
      <c r="CE230" s="321"/>
      <c r="CF230" s="321"/>
      <c r="CG230" s="321"/>
      <c r="CH230" s="322"/>
      <c r="CI230" s="52">
        <f t="shared" si="9"/>
        <v>0</v>
      </c>
    </row>
    <row r="231" spans="1:87" ht="35.1" customHeight="1" x14ac:dyDescent="0.25">
      <c r="A231" s="31">
        <f t="shared" si="10"/>
        <v>219</v>
      </c>
      <c r="B231" s="308"/>
      <c r="C231" s="308"/>
      <c r="D231" s="309"/>
      <c r="E231" s="309"/>
      <c r="F231" s="309"/>
      <c r="G231" s="310"/>
      <c r="H231" s="311"/>
      <c r="I231" s="40"/>
      <c r="J231" s="59"/>
      <c r="K231" s="312"/>
      <c r="L231" s="312"/>
      <c r="M231" s="313"/>
      <c r="N231" s="313"/>
      <c r="O231" s="314"/>
      <c r="P231" s="314"/>
      <c r="Q231" s="315"/>
      <c r="R231" s="315"/>
      <c r="S231" s="306"/>
      <c r="T231" s="307"/>
      <c r="U231" s="306"/>
      <c r="V231" s="307"/>
      <c r="W231" s="304"/>
      <c r="X231" s="305"/>
      <c r="Y231" s="304"/>
      <c r="Z231" s="305"/>
      <c r="AA231" s="306"/>
      <c r="AB231" s="307"/>
      <c r="AC231" s="306"/>
      <c r="AD231" s="307"/>
      <c r="AE231" s="304"/>
      <c r="AF231" s="305"/>
      <c r="AG231" s="304"/>
      <c r="AH231" s="305"/>
      <c r="AI231" s="306"/>
      <c r="AJ231" s="307"/>
      <c r="AK231" s="306"/>
      <c r="AL231" s="307"/>
      <c r="AM231" s="304"/>
      <c r="AN231" s="305"/>
      <c r="AO231" s="304"/>
      <c r="AP231" s="305"/>
      <c r="AQ231" s="306"/>
      <c r="AR231" s="307"/>
      <c r="AS231" s="306"/>
      <c r="AT231" s="307"/>
      <c r="AU231" s="304"/>
      <c r="AV231" s="305"/>
      <c r="AW231" s="304"/>
      <c r="AX231" s="305"/>
      <c r="AY231" s="306"/>
      <c r="AZ231" s="307"/>
      <c r="BA231" s="306"/>
      <c r="BB231" s="307"/>
      <c r="BC231" s="304"/>
      <c r="BD231" s="305"/>
      <c r="BE231" s="304"/>
      <c r="BF231" s="305"/>
      <c r="BG231" s="306"/>
      <c r="BH231" s="307"/>
      <c r="BI231" s="306"/>
      <c r="BJ231" s="307"/>
      <c r="BK231" s="304"/>
      <c r="BL231" s="305"/>
      <c r="BM231" s="304"/>
      <c r="BN231" s="305"/>
      <c r="BO231" s="316"/>
      <c r="BP231" s="316"/>
      <c r="BQ231" s="316"/>
      <c r="BR231" s="55"/>
      <c r="BS231" s="317"/>
      <c r="BT231" s="318"/>
      <c r="BU231" s="319"/>
      <c r="BV231" s="319"/>
      <c r="BW231" s="319"/>
      <c r="BX231" s="319"/>
      <c r="BY231" s="319"/>
      <c r="BZ231" s="319"/>
      <c r="CA231" s="319"/>
      <c r="CB231" s="320"/>
      <c r="CC231" s="321"/>
      <c r="CD231" s="321"/>
      <c r="CE231" s="321"/>
      <c r="CF231" s="321"/>
      <c r="CG231" s="321"/>
      <c r="CH231" s="322"/>
      <c r="CI231" s="52">
        <f t="shared" si="9"/>
        <v>0</v>
      </c>
    </row>
    <row r="232" spans="1:87" ht="35.1" customHeight="1" x14ac:dyDescent="0.25">
      <c r="A232" s="31">
        <f t="shared" si="10"/>
        <v>220</v>
      </c>
      <c r="B232" s="323"/>
      <c r="C232" s="323"/>
      <c r="D232" s="308"/>
      <c r="E232" s="308"/>
      <c r="F232" s="308"/>
      <c r="G232" s="324"/>
      <c r="H232" s="325"/>
      <c r="I232" s="40"/>
      <c r="J232" s="60"/>
      <c r="K232" s="312"/>
      <c r="L232" s="312"/>
      <c r="M232" s="326"/>
      <c r="N232" s="326"/>
      <c r="O232" s="314"/>
      <c r="P232" s="314"/>
      <c r="Q232" s="327"/>
      <c r="R232" s="327"/>
      <c r="S232" s="306"/>
      <c r="T232" s="307"/>
      <c r="U232" s="306"/>
      <c r="V232" s="307"/>
      <c r="W232" s="328"/>
      <c r="X232" s="329"/>
      <c r="Y232" s="328"/>
      <c r="Z232" s="329"/>
      <c r="AA232" s="306"/>
      <c r="AB232" s="307"/>
      <c r="AC232" s="306"/>
      <c r="AD232" s="307"/>
      <c r="AE232" s="328"/>
      <c r="AF232" s="329"/>
      <c r="AG232" s="328"/>
      <c r="AH232" s="329"/>
      <c r="AI232" s="306"/>
      <c r="AJ232" s="307"/>
      <c r="AK232" s="306"/>
      <c r="AL232" s="307"/>
      <c r="AM232" s="328"/>
      <c r="AN232" s="329"/>
      <c r="AO232" s="328"/>
      <c r="AP232" s="329"/>
      <c r="AQ232" s="306"/>
      <c r="AR232" s="307"/>
      <c r="AS232" s="306"/>
      <c r="AT232" s="307"/>
      <c r="AU232" s="328"/>
      <c r="AV232" s="329"/>
      <c r="AW232" s="328"/>
      <c r="AX232" s="329"/>
      <c r="AY232" s="306"/>
      <c r="AZ232" s="307"/>
      <c r="BA232" s="306"/>
      <c r="BB232" s="307"/>
      <c r="BC232" s="328"/>
      <c r="BD232" s="329"/>
      <c r="BE232" s="328"/>
      <c r="BF232" s="329"/>
      <c r="BG232" s="306"/>
      <c r="BH232" s="307"/>
      <c r="BI232" s="306"/>
      <c r="BJ232" s="307"/>
      <c r="BK232" s="328"/>
      <c r="BL232" s="329"/>
      <c r="BM232" s="328"/>
      <c r="BN232" s="329"/>
      <c r="BO232" s="316"/>
      <c r="BP232" s="316"/>
      <c r="BQ232" s="316"/>
      <c r="BR232" s="55"/>
      <c r="BS232" s="330"/>
      <c r="BT232" s="331"/>
      <c r="BU232" s="319"/>
      <c r="BV232" s="319"/>
      <c r="BW232" s="319"/>
      <c r="BX232" s="319"/>
      <c r="BY232" s="319"/>
      <c r="BZ232" s="319"/>
      <c r="CA232" s="319"/>
      <c r="CB232" s="320"/>
      <c r="CC232" s="321"/>
      <c r="CD232" s="321"/>
      <c r="CE232" s="321"/>
      <c r="CF232" s="321"/>
      <c r="CG232" s="321"/>
      <c r="CH232" s="322"/>
      <c r="CI232" s="52">
        <f t="shared" si="9"/>
        <v>0</v>
      </c>
    </row>
    <row r="233" spans="1:87" ht="35.1" customHeight="1" x14ac:dyDescent="0.25">
      <c r="A233" s="31">
        <f t="shared" si="10"/>
        <v>221</v>
      </c>
      <c r="B233" s="308"/>
      <c r="C233" s="308"/>
      <c r="D233" s="309"/>
      <c r="E233" s="309"/>
      <c r="F233" s="309"/>
      <c r="G233" s="310"/>
      <c r="H233" s="311"/>
      <c r="I233" s="40"/>
      <c r="J233" s="59"/>
      <c r="K233" s="312"/>
      <c r="L233" s="312"/>
      <c r="M233" s="313"/>
      <c r="N233" s="313"/>
      <c r="O233" s="314"/>
      <c r="P233" s="314"/>
      <c r="Q233" s="315"/>
      <c r="R233" s="315"/>
      <c r="S233" s="306"/>
      <c r="T233" s="307"/>
      <c r="U233" s="306"/>
      <c r="V233" s="307"/>
      <c r="W233" s="304"/>
      <c r="X233" s="305"/>
      <c r="Y233" s="304"/>
      <c r="Z233" s="305"/>
      <c r="AA233" s="306"/>
      <c r="AB233" s="307"/>
      <c r="AC233" s="306"/>
      <c r="AD233" s="307"/>
      <c r="AE233" s="304"/>
      <c r="AF233" s="305"/>
      <c r="AG233" s="304"/>
      <c r="AH233" s="305"/>
      <c r="AI233" s="306"/>
      <c r="AJ233" s="307"/>
      <c r="AK233" s="306"/>
      <c r="AL233" s="307"/>
      <c r="AM233" s="304"/>
      <c r="AN233" s="305"/>
      <c r="AO233" s="304"/>
      <c r="AP233" s="305"/>
      <c r="AQ233" s="306"/>
      <c r="AR233" s="307"/>
      <c r="AS233" s="306"/>
      <c r="AT233" s="307"/>
      <c r="AU233" s="304"/>
      <c r="AV233" s="305"/>
      <c r="AW233" s="304"/>
      <c r="AX233" s="305"/>
      <c r="AY233" s="306"/>
      <c r="AZ233" s="307"/>
      <c r="BA233" s="306"/>
      <c r="BB233" s="307"/>
      <c r="BC233" s="304"/>
      <c r="BD233" s="305"/>
      <c r="BE233" s="304"/>
      <c r="BF233" s="305"/>
      <c r="BG233" s="306"/>
      <c r="BH233" s="307"/>
      <c r="BI233" s="306"/>
      <c r="BJ233" s="307"/>
      <c r="BK233" s="304"/>
      <c r="BL233" s="305"/>
      <c r="BM233" s="304"/>
      <c r="BN233" s="305"/>
      <c r="BO233" s="316"/>
      <c r="BP233" s="316"/>
      <c r="BQ233" s="316"/>
      <c r="BR233" s="55"/>
      <c r="BS233" s="317"/>
      <c r="BT233" s="318"/>
      <c r="BU233" s="319"/>
      <c r="BV233" s="319"/>
      <c r="BW233" s="319"/>
      <c r="BX233" s="319"/>
      <c r="BY233" s="319"/>
      <c r="BZ233" s="319"/>
      <c r="CA233" s="319"/>
      <c r="CB233" s="320"/>
      <c r="CC233" s="321"/>
      <c r="CD233" s="321"/>
      <c r="CE233" s="321"/>
      <c r="CF233" s="321"/>
      <c r="CG233" s="321"/>
      <c r="CH233" s="322"/>
      <c r="CI233" s="52">
        <f t="shared" si="9"/>
        <v>0</v>
      </c>
    </row>
    <row r="234" spans="1:87" ht="35.1" customHeight="1" x14ac:dyDescent="0.25">
      <c r="A234" s="31">
        <f t="shared" si="10"/>
        <v>222</v>
      </c>
      <c r="B234" s="323"/>
      <c r="C234" s="323"/>
      <c r="D234" s="308"/>
      <c r="E234" s="308"/>
      <c r="F234" s="308"/>
      <c r="G234" s="324"/>
      <c r="H234" s="325"/>
      <c r="I234" s="40"/>
      <c r="J234" s="60"/>
      <c r="K234" s="312"/>
      <c r="L234" s="312"/>
      <c r="M234" s="326"/>
      <c r="N234" s="326"/>
      <c r="O234" s="314"/>
      <c r="P234" s="314"/>
      <c r="Q234" s="327"/>
      <c r="R234" s="327"/>
      <c r="S234" s="306"/>
      <c r="T234" s="307"/>
      <c r="U234" s="306"/>
      <c r="V234" s="307"/>
      <c r="W234" s="328"/>
      <c r="X234" s="329"/>
      <c r="Y234" s="328"/>
      <c r="Z234" s="329"/>
      <c r="AA234" s="306"/>
      <c r="AB234" s="307"/>
      <c r="AC234" s="306"/>
      <c r="AD234" s="307"/>
      <c r="AE234" s="328"/>
      <c r="AF234" s="329"/>
      <c r="AG234" s="328"/>
      <c r="AH234" s="329"/>
      <c r="AI234" s="306"/>
      <c r="AJ234" s="307"/>
      <c r="AK234" s="306"/>
      <c r="AL234" s="307"/>
      <c r="AM234" s="328"/>
      <c r="AN234" s="329"/>
      <c r="AO234" s="328"/>
      <c r="AP234" s="329"/>
      <c r="AQ234" s="306"/>
      <c r="AR234" s="307"/>
      <c r="AS234" s="306"/>
      <c r="AT234" s="307"/>
      <c r="AU234" s="328"/>
      <c r="AV234" s="329"/>
      <c r="AW234" s="328"/>
      <c r="AX234" s="329"/>
      <c r="AY234" s="306"/>
      <c r="AZ234" s="307"/>
      <c r="BA234" s="306"/>
      <c r="BB234" s="307"/>
      <c r="BC234" s="328"/>
      <c r="BD234" s="329"/>
      <c r="BE234" s="328"/>
      <c r="BF234" s="329"/>
      <c r="BG234" s="306"/>
      <c r="BH234" s="307"/>
      <c r="BI234" s="306"/>
      <c r="BJ234" s="307"/>
      <c r="BK234" s="328"/>
      <c r="BL234" s="329"/>
      <c r="BM234" s="328"/>
      <c r="BN234" s="329"/>
      <c r="BO234" s="316"/>
      <c r="BP234" s="316"/>
      <c r="BQ234" s="316"/>
      <c r="BR234" s="55"/>
      <c r="BS234" s="330"/>
      <c r="BT234" s="331"/>
      <c r="BU234" s="319"/>
      <c r="BV234" s="319"/>
      <c r="BW234" s="319"/>
      <c r="BX234" s="319"/>
      <c r="BY234" s="319"/>
      <c r="BZ234" s="319"/>
      <c r="CA234" s="319"/>
      <c r="CB234" s="320"/>
      <c r="CC234" s="321"/>
      <c r="CD234" s="321"/>
      <c r="CE234" s="321"/>
      <c r="CF234" s="321"/>
      <c r="CG234" s="321"/>
      <c r="CH234" s="322"/>
      <c r="CI234" s="52">
        <f t="shared" si="9"/>
        <v>0</v>
      </c>
    </row>
    <row r="235" spans="1:87" ht="35.1" customHeight="1" x14ac:dyDescent="0.25">
      <c r="A235" s="31">
        <f t="shared" si="10"/>
        <v>223</v>
      </c>
      <c r="B235" s="308"/>
      <c r="C235" s="308"/>
      <c r="D235" s="309"/>
      <c r="E235" s="309"/>
      <c r="F235" s="309"/>
      <c r="G235" s="310"/>
      <c r="H235" s="311"/>
      <c r="I235" s="40"/>
      <c r="J235" s="59"/>
      <c r="K235" s="312"/>
      <c r="L235" s="312"/>
      <c r="M235" s="313"/>
      <c r="N235" s="313"/>
      <c r="O235" s="314"/>
      <c r="P235" s="314"/>
      <c r="Q235" s="315"/>
      <c r="R235" s="315"/>
      <c r="S235" s="306"/>
      <c r="T235" s="307"/>
      <c r="U235" s="306"/>
      <c r="V235" s="307"/>
      <c r="W235" s="304"/>
      <c r="X235" s="305"/>
      <c r="Y235" s="304"/>
      <c r="Z235" s="305"/>
      <c r="AA235" s="306"/>
      <c r="AB235" s="307"/>
      <c r="AC235" s="306"/>
      <c r="AD235" s="307"/>
      <c r="AE235" s="304"/>
      <c r="AF235" s="305"/>
      <c r="AG235" s="304"/>
      <c r="AH235" s="305"/>
      <c r="AI235" s="306"/>
      <c r="AJ235" s="307"/>
      <c r="AK235" s="306"/>
      <c r="AL235" s="307"/>
      <c r="AM235" s="304"/>
      <c r="AN235" s="305"/>
      <c r="AO235" s="304"/>
      <c r="AP235" s="305"/>
      <c r="AQ235" s="306"/>
      <c r="AR235" s="307"/>
      <c r="AS235" s="306"/>
      <c r="AT235" s="307"/>
      <c r="AU235" s="304"/>
      <c r="AV235" s="305"/>
      <c r="AW235" s="304"/>
      <c r="AX235" s="305"/>
      <c r="AY235" s="306"/>
      <c r="AZ235" s="307"/>
      <c r="BA235" s="306"/>
      <c r="BB235" s="307"/>
      <c r="BC235" s="304"/>
      <c r="BD235" s="305"/>
      <c r="BE235" s="304"/>
      <c r="BF235" s="305"/>
      <c r="BG235" s="306"/>
      <c r="BH235" s="307"/>
      <c r="BI235" s="306"/>
      <c r="BJ235" s="307"/>
      <c r="BK235" s="304"/>
      <c r="BL235" s="305"/>
      <c r="BM235" s="304"/>
      <c r="BN235" s="305"/>
      <c r="BO235" s="316"/>
      <c r="BP235" s="316"/>
      <c r="BQ235" s="316"/>
      <c r="BR235" s="55"/>
      <c r="BS235" s="317"/>
      <c r="BT235" s="318"/>
      <c r="BU235" s="319"/>
      <c r="BV235" s="319"/>
      <c r="BW235" s="319"/>
      <c r="BX235" s="319"/>
      <c r="BY235" s="319"/>
      <c r="BZ235" s="319"/>
      <c r="CA235" s="319"/>
      <c r="CB235" s="320"/>
      <c r="CC235" s="321"/>
      <c r="CD235" s="321"/>
      <c r="CE235" s="321"/>
      <c r="CF235" s="321"/>
      <c r="CG235" s="321"/>
      <c r="CH235" s="322"/>
      <c r="CI235" s="52">
        <f t="shared" si="9"/>
        <v>0</v>
      </c>
    </row>
    <row r="236" spans="1:87" ht="35.1" customHeight="1" x14ac:dyDescent="0.25">
      <c r="A236" s="31">
        <f t="shared" si="10"/>
        <v>224</v>
      </c>
      <c r="B236" s="323"/>
      <c r="C236" s="323"/>
      <c r="D236" s="308"/>
      <c r="E236" s="308"/>
      <c r="F236" s="308"/>
      <c r="G236" s="324"/>
      <c r="H236" s="325"/>
      <c r="I236" s="40"/>
      <c r="J236" s="60"/>
      <c r="K236" s="312"/>
      <c r="L236" s="312"/>
      <c r="M236" s="326"/>
      <c r="N236" s="326"/>
      <c r="O236" s="314"/>
      <c r="P236" s="314"/>
      <c r="Q236" s="327"/>
      <c r="R236" s="327"/>
      <c r="S236" s="306"/>
      <c r="T236" s="307"/>
      <c r="U236" s="306"/>
      <c r="V236" s="307"/>
      <c r="W236" s="328"/>
      <c r="X236" s="329"/>
      <c r="Y236" s="328"/>
      <c r="Z236" s="329"/>
      <c r="AA236" s="306"/>
      <c r="AB236" s="307"/>
      <c r="AC236" s="306"/>
      <c r="AD236" s="307"/>
      <c r="AE236" s="328"/>
      <c r="AF236" s="329"/>
      <c r="AG236" s="328"/>
      <c r="AH236" s="329"/>
      <c r="AI236" s="306"/>
      <c r="AJ236" s="307"/>
      <c r="AK236" s="306"/>
      <c r="AL236" s="307"/>
      <c r="AM236" s="328"/>
      <c r="AN236" s="329"/>
      <c r="AO236" s="328"/>
      <c r="AP236" s="329"/>
      <c r="AQ236" s="306"/>
      <c r="AR236" s="307"/>
      <c r="AS236" s="306"/>
      <c r="AT236" s="307"/>
      <c r="AU236" s="328"/>
      <c r="AV236" s="329"/>
      <c r="AW236" s="328"/>
      <c r="AX236" s="329"/>
      <c r="AY236" s="306"/>
      <c r="AZ236" s="307"/>
      <c r="BA236" s="306"/>
      <c r="BB236" s="307"/>
      <c r="BC236" s="328"/>
      <c r="BD236" s="329"/>
      <c r="BE236" s="328"/>
      <c r="BF236" s="329"/>
      <c r="BG236" s="306"/>
      <c r="BH236" s="307"/>
      <c r="BI236" s="306"/>
      <c r="BJ236" s="307"/>
      <c r="BK236" s="328"/>
      <c r="BL236" s="329"/>
      <c r="BM236" s="328"/>
      <c r="BN236" s="329"/>
      <c r="BO236" s="316"/>
      <c r="BP236" s="316"/>
      <c r="BQ236" s="316"/>
      <c r="BR236" s="55"/>
      <c r="BS236" s="330"/>
      <c r="BT236" s="331"/>
      <c r="BU236" s="319"/>
      <c r="BV236" s="319"/>
      <c r="BW236" s="319"/>
      <c r="BX236" s="319"/>
      <c r="BY236" s="319"/>
      <c r="BZ236" s="319"/>
      <c r="CA236" s="319"/>
      <c r="CB236" s="320"/>
      <c r="CC236" s="321"/>
      <c r="CD236" s="321"/>
      <c r="CE236" s="321"/>
      <c r="CF236" s="321"/>
      <c r="CG236" s="321"/>
      <c r="CH236" s="322"/>
      <c r="CI236" s="52">
        <f t="shared" si="9"/>
        <v>0</v>
      </c>
    </row>
    <row r="237" spans="1:87" ht="35.1" customHeight="1" x14ac:dyDescent="0.25">
      <c r="A237" s="31">
        <f>ROW(A225)</f>
        <v>225</v>
      </c>
      <c r="B237" s="308"/>
      <c r="C237" s="308"/>
      <c r="D237" s="309"/>
      <c r="E237" s="309"/>
      <c r="F237" s="309"/>
      <c r="G237" s="310"/>
      <c r="H237" s="311"/>
      <c r="I237" s="40"/>
      <c r="J237" s="59"/>
      <c r="K237" s="312"/>
      <c r="L237" s="312"/>
      <c r="M237" s="313"/>
      <c r="N237" s="313"/>
      <c r="O237" s="314"/>
      <c r="P237" s="314"/>
      <c r="Q237" s="315"/>
      <c r="R237" s="315"/>
      <c r="S237" s="306"/>
      <c r="T237" s="307"/>
      <c r="U237" s="306"/>
      <c r="V237" s="307"/>
      <c r="W237" s="304"/>
      <c r="X237" s="305"/>
      <c r="Y237" s="304"/>
      <c r="Z237" s="305"/>
      <c r="AA237" s="306"/>
      <c r="AB237" s="307"/>
      <c r="AC237" s="306"/>
      <c r="AD237" s="307"/>
      <c r="AE237" s="304"/>
      <c r="AF237" s="305"/>
      <c r="AG237" s="304"/>
      <c r="AH237" s="305"/>
      <c r="AI237" s="306"/>
      <c r="AJ237" s="307"/>
      <c r="AK237" s="306"/>
      <c r="AL237" s="307"/>
      <c r="AM237" s="304"/>
      <c r="AN237" s="305"/>
      <c r="AO237" s="304"/>
      <c r="AP237" s="305"/>
      <c r="AQ237" s="306"/>
      <c r="AR237" s="307"/>
      <c r="AS237" s="306"/>
      <c r="AT237" s="307"/>
      <c r="AU237" s="304"/>
      <c r="AV237" s="305"/>
      <c r="AW237" s="304"/>
      <c r="AX237" s="305"/>
      <c r="AY237" s="306"/>
      <c r="AZ237" s="307"/>
      <c r="BA237" s="306"/>
      <c r="BB237" s="307"/>
      <c r="BC237" s="304"/>
      <c r="BD237" s="305"/>
      <c r="BE237" s="304"/>
      <c r="BF237" s="305"/>
      <c r="BG237" s="306"/>
      <c r="BH237" s="307"/>
      <c r="BI237" s="306"/>
      <c r="BJ237" s="307"/>
      <c r="BK237" s="304"/>
      <c r="BL237" s="305"/>
      <c r="BM237" s="304"/>
      <c r="BN237" s="305"/>
      <c r="BO237" s="332"/>
      <c r="BP237" s="333"/>
      <c r="BQ237" s="334"/>
      <c r="BR237" s="55"/>
      <c r="BS237" s="317"/>
      <c r="BT237" s="318"/>
      <c r="BU237" s="319"/>
      <c r="BV237" s="319"/>
      <c r="BW237" s="319"/>
      <c r="BX237" s="319"/>
      <c r="BY237" s="319"/>
      <c r="BZ237" s="319"/>
      <c r="CA237" s="319"/>
      <c r="CB237" s="320"/>
      <c r="CC237" s="321"/>
      <c r="CD237" s="321"/>
      <c r="CE237" s="321"/>
      <c r="CF237" s="321"/>
      <c r="CG237" s="321"/>
      <c r="CH237" s="322"/>
      <c r="CI237" s="52">
        <f t="shared" si="9"/>
        <v>0</v>
      </c>
    </row>
    <row r="238" spans="1:87" ht="35.1" customHeight="1" x14ac:dyDescent="0.25">
      <c r="A238" s="31">
        <f t="shared" ref="A238:A264" si="11">ROW(A226)</f>
        <v>226</v>
      </c>
      <c r="B238" s="323"/>
      <c r="C238" s="323"/>
      <c r="D238" s="308"/>
      <c r="E238" s="308"/>
      <c r="F238" s="308"/>
      <c r="G238" s="324"/>
      <c r="H238" s="325"/>
      <c r="I238" s="40"/>
      <c r="J238" s="60"/>
      <c r="K238" s="312"/>
      <c r="L238" s="312"/>
      <c r="M238" s="326"/>
      <c r="N238" s="326"/>
      <c r="O238" s="314"/>
      <c r="P238" s="314"/>
      <c r="Q238" s="327"/>
      <c r="R238" s="327"/>
      <c r="S238" s="306"/>
      <c r="T238" s="307"/>
      <c r="U238" s="306"/>
      <c r="V238" s="307"/>
      <c r="W238" s="328"/>
      <c r="X238" s="329"/>
      <c r="Y238" s="328"/>
      <c r="Z238" s="329"/>
      <c r="AA238" s="306"/>
      <c r="AB238" s="307"/>
      <c r="AC238" s="306"/>
      <c r="AD238" s="307"/>
      <c r="AE238" s="328"/>
      <c r="AF238" s="329"/>
      <c r="AG238" s="328"/>
      <c r="AH238" s="329"/>
      <c r="AI238" s="306"/>
      <c r="AJ238" s="307"/>
      <c r="AK238" s="306"/>
      <c r="AL238" s="307"/>
      <c r="AM238" s="328"/>
      <c r="AN238" s="329"/>
      <c r="AO238" s="328"/>
      <c r="AP238" s="329"/>
      <c r="AQ238" s="306"/>
      <c r="AR238" s="307"/>
      <c r="AS238" s="306"/>
      <c r="AT238" s="307"/>
      <c r="AU238" s="328"/>
      <c r="AV238" s="329"/>
      <c r="AW238" s="328"/>
      <c r="AX238" s="329"/>
      <c r="AY238" s="306"/>
      <c r="AZ238" s="307"/>
      <c r="BA238" s="306"/>
      <c r="BB238" s="307"/>
      <c r="BC238" s="328"/>
      <c r="BD238" s="329"/>
      <c r="BE238" s="328"/>
      <c r="BF238" s="329"/>
      <c r="BG238" s="306"/>
      <c r="BH238" s="307"/>
      <c r="BI238" s="306"/>
      <c r="BJ238" s="307"/>
      <c r="BK238" s="328"/>
      <c r="BL238" s="329"/>
      <c r="BM238" s="328"/>
      <c r="BN238" s="329"/>
      <c r="BO238" s="316"/>
      <c r="BP238" s="316"/>
      <c r="BQ238" s="316"/>
      <c r="BR238" s="55"/>
      <c r="BS238" s="330"/>
      <c r="BT238" s="331"/>
      <c r="BU238" s="319"/>
      <c r="BV238" s="319"/>
      <c r="BW238" s="319"/>
      <c r="BX238" s="319"/>
      <c r="BY238" s="319"/>
      <c r="BZ238" s="319"/>
      <c r="CA238" s="319"/>
      <c r="CB238" s="320"/>
      <c r="CC238" s="321"/>
      <c r="CD238" s="321"/>
      <c r="CE238" s="321"/>
      <c r="CF238" s="321"/>
      <c r="CG238" s="321"/>
      <c r="CH238" s="322"/>
      <c r="CI238" s="52">
        <f t="shared" si="9"/>
        <v>0</v>
      </c>
    </row>
    <row r="239" spans="1:87" ht="35.1" customHeight="1" x14ac:dyDescent="0.25">
      <c r="A239" s="31">
        <f t="shared" si="11"/>
        <v>227</v>
      </c>
      <c r="B239" s="308"/>
      <c r="C239" s="308"/>
      <c r="D239" s="309"/>
      <c r="E239" s="309"/>
      <c r="F239" s="309"/>
      <c r="G239" s="310"/>
      <c r="H239" s="311"/>
      <c r="I239" s="40"/>
      <c r="J239" s="59"/>
      <c r="K239" s="312"/>
      <c r="L239" s="312"/>
      <c r="M239" s="313"/>
      <c r="N239" s="313"/>
      <c r="O239" s="314"/>
      <c r="P239" s="314"/>
      <c r="Q239" s="315"/>
      <c r="R239" s="315"/>
      <c r="S239" s="306"/>
      <c r="T239" s="307"/>
      <c r="U239" s="306"/>
      <c r="V239" s="307"/>
      <c r="W239" s="304"/>
      <c r="X239" s="305"/>
      <c r="Y239" s="304"/>
      <c r="Z239" s="305"/>
      <c r="AA239" s="306"/>
      <c r="AB239" s="307"/>
      <c r="AC239" s="306"/>
      <c r="AD239" s="307"/>
      <c r="AE239" s="304"/>
      <c r="AF239" s="305"/>
      <c r="AG239" s="304"/>
      <c r="AH239" s="305"/>
      <c r="AI239" s="306"/>
      <c r="AJ239" s="307"/>
      <c r="AK239" s="306"/>
      <c r="AL239" s="307"/>
      <c r="AM239" s="304"/>
      <c r="AN239" s="305"/>
      <c r="AO239" s="304"/>
      <c r="AP239" s="305"/>
      <c r="AQ239" s="306"/>
      <c r="AR239" s="307"/>
      <c r="AS239" s="306"/>
      <c r="AT239" s="307"/>
      <c r="AU239" s="304"/>
      <c r="AV239" s="305"/>
      <c r="AW239" s="304"/>
      <c r="AX239" s="305"/>
      <c r="AY239" s="306"/>
      <c r="AZ239" s="307"/>
      <c r="BA239" s="306"/>
      <c r="BB239" s="307"/>
      <c r="BC239" s="304"/>
      <c r="BD239" s="305"/>
      <c r="BE239" s="304"/>
      <c r="BF239" s="305"/>
      <c r="BG239" s="306"/>
      <c r="BH239" s="307"/>
      <c r="BI239" s="306"/>
      <c r="BJ239" s="307"/>
      <c r="BK239" s="304"/>
      <c r="BL239" s="305"/>
      <c r="BM239" s="304"/>
      <c r="BN239" s="305"/>
      <c r="BO239" s="316"/>
      <c r="BP239" s="316"/>
      <c r="BQ239" s="316"/>
      <c r="BR239" s="55"/>
      <c r="BS239" s="317"/>
      <c r="BT239" s="318"/>
      <c r="BU239" s="319"/>
      <c r="BV239" s="319"/>
      <c r="BW239" s="319"/>
      <c r="BX239" s="319"/>
      <c r="BY239" s="319"/>
      <c r="BZ239" s="319"/>
      <c r="CA239" s="319"/>
      <c r="CB239" s="320"/>
      <c r="CC239" s="321"/>
      <c r="CD239" s="321"/>
      <c r="CE239" s="321"/>
      <c r="CF239" s="321"/>
      <c r="CG239" s="321"/>
      <c r="CH239" s="322"/>
      <c r="CI239" s="52">
        <f t="shared" si="9"/>
        <v>0</v>
      </c>
    </row>
    <row r="240" spans="1:87" ht="35.1" customHeight="1" x14ac:dyDescent="0.25">
      <c r="A240" s="31">
        <f t="shared" si="11"/>
        <v>228</v>
      </c>
      <c r="B240" s="323"/>
      <c r="C240" s="323"/>
      <c r="D240" s="308"/>
      <c r="E240" s="308"/>
      <c r="F240" s="308"/>
      <c r="G240" s="324"/>
      <c r="H240" s="325"/>
      <c r="I240" s="40"/>
      <c r="J240" s="60"/>
      <c r="K240" s="312"/>
      <c r="L240" s="312"/>
      <c r="M240" s="326"/>
      <c r="N240" s="326"/>
      <c r="O240" s="314"/>
      <c r="P240" s="314"/>
      <c r="Q240" s="327"/>
      <c r="R240" s="327"/>
      <c r="S240" s="306"/>
      <c r="T240" s="307"/>
      <c r="U240" s="306"/>
      <c r="V240" s="307"/>
      <c r="W240" s="328"/>
      <c r="X240" s="329"/>
      <c r="Y240" s="328"/>
      <c r="Z240" s="329"/>
      <c r="AA240" s="306"/>
      <c r="AB240" s="307"/>
      <c r="AC240" s="306"/>
      <c r="AD240" s="307"/>
      <c r="AE240" s="328"/>
      <c r="AF240" s="329"/>
      <c r="AG240" s="328"/>
      <c r="AH240" s="329"/>
      <c r="AI240" s="306"/>
      <c r="AJ240" s="307"/>
      <c r="AK240" s="306"/>
      <c r="AL240" s="307"/>
      <c r="AM240" s="328"/>
      <c r="AN240" s="329"/>
      <c r="AO240" s="328"/>
      <c r="AP240" s="329"/>
      <c r="AQ240" s="306"/>
      <c r="AR240" s="307"/>
      <c r="AS240" s="306"/>
      <c r="AT240" s="307"/>
      <c r="AU240" s="328"/>
      <c r="AV240" s="329"/>
      <c r="AW240" s="328"/>
      <c r="AX240" s="329"/>
      <c r="AY240" s="306"/>
      <c r="AZ240" s="307"/>
      <c r="BA240" s="306"/>
      <c r="BB240" s="307"/>
      <c r="BC240" s="328"/>
      <c r="BD240" s="329"/>
      <c r="BE240" s="328"/>
      <c r="BF240" s="329"/>
      <c r="BG240" s="306"/>
      <c r="BH240" s="307"/>
      <c r="BI240" s="306"/>
      <c r="BJ240" s="307"/>
      <c r="BK240" s="328"/>
      <c r="BL240" s="329"/>
      <c r="BM240" s="328"/>
      <c r="BN240" s="329"/>
      <c r="BO240" s="316"/>
      <c r="BP240" s="316"/>
      <c r="BQ240" s="316"/>
      <c r="BR240" s="55"/>
      <c r="BS240" s="330"/>
      <c r="BT240" s="331"/>
      <c r="BU240" s="319"/>
      <c r="BV240" s="319"/>
      <c r="BW240" s="319"/>
      <c r="BX240" s="319"/>
      <c r="BY240" s="319"/>
      <c r="BZ240" s="319"/>
      <c r="CA240" s="319"/>
      <c r="CB240" s="320"/>
      <c r="CC240" s="321"/>
      <c r="CD240" s="321"/>
      <c r="CE240" s="321"/>
      <c r="CF240" s="321"/>
      <c r="CG240" s="321"/>
      <c r="CH240" s="322"/>
      <c r="CI240" s="52">
        <f t="shared" si="9"/>
        <v>0</v>
      </c>
    </row>
    <row r="241" spans="1:87" ht="35.1" customHeight="1" x14ac:dyDescent="0.25">
      <c r="A241" s="31">
        <f t="shared" si="11"/>
        <v>229</v>
      </c>
      <c r="B241" s="308"/>
      <c r="C241" s="308"/>
      <c r="D241" s="309"/>
      <c r="E241" s="309"/>
      <c r="F241" s="309"/>
      <c r="G241" s="310"/>
      <c r="H241" s="311"/>
      <c r="I241" s="40"/>
      <c r="J241" s="59"/>
      <c r="K241" s="312"/>
      <c r="L241" s="312"/>
      <c r="M241" s="313"/>
      <c r="N241" s="313"/>
      <c r="O241" s="314"/>
      <c r="P241" s="314"/>
      <c r="Q241" s="315"/>
      <c r="R241" s="315"/>
      <c r="S241" s="306"/>
      <c r="T241" s="307"/>
      <c r="U241" s="306"/>
      <c r="V241" s="307"/>
      <c r="W241" s="304"/>
      <c r="X241" s="305"/>
      <c r="Y241" s="304"/>
      <c r="Z241" s="305"/>
      <c r="AA241" s="306"/>
      <c r="AB241" s="307"/>
      <c r="AC241" s="306"/>
      <c r="AD241" s="307"/>
      <c r="AE241" s="304"/>
      <c r="AF241" s="305"/>
      <c r="AG241" s="304"/>
      <c r="AH241" s="305"/>
      <c r="AI241" s="306"/>
      <c r="AJ241" s="307"/>
      <c r="AK241" s="306"/>
      <c r="AL241" s="307"/>
      <c r="AM241" s="304"/>
      <c r="AN241" s="305"/>
      <c r="AO241" s="304"/>
      <c r="AP241" s="305"/>
      <c r="AQ241" s="306"/>
      <c r="AR241" s="307"/>
      <c r="AS241" s="306"/>
      <c r="AT241" s="307"/>
      <c r="AU241" s="304"/>
      <c r="AV241" s="305"/>
      <c r="AW241" s="304"/>
      <c r="AX241" s="305"/>
      <c r="AY241" s="306"/>
      <c r="AZ241" s="307"/>
      <c r="BA241" s="306"/>
      <c r="BB241" s="307"/>
      <c r="BC241" s="304"/>
      <c r="BD241" s="305"/>
      <c r="BE241" s="304"/>
      <c r="BF241" s="305"/>
      <c r="BG241" s="306"/>
      <c r="BH241" s="307"/>
      <c r="BI241" s="306"/>
      <c r="BJ241" s="307"/>
      <c r="BK241" s="304"/>
      <c r="BL241" s="305"/>
      <c r="BM241" s="304"/>
      <c r="BN241" s="305"/>
      <c r="BO241" s="316"/>
      <c r="BP241" s="316"/>
      <c r="BQ241" s="316"/>
      <c r="BR241" s="55"/>
      <c r="BS241" s="317"/>
      <c r="BT241" s="318"/>
      <c r="BU241" s="319"/>
      <c r="BV241" s="319"/>
      <c r="BW241" s="319"/>
      <c r="BX241" s="319"/>
      <c r="BY241" s="319"/>
      <c r="BZ241" s="319"/>
      <c r="CA241" s="319"/>
      <c r="CB241" s="320"/>
      <c r="CC241" s="321"/>
      <c r="CD241" s="321"/>
      <c r="CE241" s="321"/>
      <c r="CF241" s="321"/>
      <c r="CG241" s="321"/>
      <c r="CH241" s="322"/>
      <c r="CI241" s="52">
        <f t="shared" si="9"/>
        <v>0</v>
      </c>
    </row>
    <row r="242" spans="1:87" ht="35.1" customHeight="1" x14ac:dyDescent="0.25">
      <c r="A242" s="31">
        <f t="shared" si="11"/>
        <v>230</v>
      </c>
      <c r="B242" s="323"/>
      <c r="C242" s="323"/>
      <c r="D242" s="308"/>
      <c r="E242" s="308"/>
      <c r="F242" s="308"/>
      <c r="G242" s="324"/>
      <c r="H242" s="325"/>
      <c r="I242" s="40"/>
      <c r="J242" s="60"/>
      <c r="K242" s="312"/>
      <c r="L242" s="312"/>
      <c r="M242" s="326"/>
      <c r="N242" s="326"/>
      <c r="O242" s="314"/>
      <c r="P242" s="314"/>
      <c r="Q242" s="327"/>
      <c r="R242" s="327"/>
      <c r="S242" s="306"/>
      <c r="T242" s="307"/>
      <c r="U242" s="306"/>
      <c r="V242" s="307"/>
      <c r="W242" s="328"/>
      <c r="X242" s="329"/>
      <c r="Y242" s="328"/>
      <c r="Z242" s="329"/>
      <c r="AA242" s="306"/>
      <c r="AB242" s="307"/>
      <c r="AC242" s="306"/>
      <c r="AD242" s="307"/>
      <c r="AE242" s="328"/>
      <c r="AF242" s="329"/>
      <c r="AG242" s="328"/>
      <c r="AH242" s="329"/>
      <c r="AI242" s="306"/>
      <c r="AJ242" s="307"/>
      <c r="AK242" s="306"/>
      <c r="AL242" s="307"/>
      <c r="AM242" s="328"/>
      <c r="AN242" s="329"/>
      <c r="AO242" s="328"/>
      <c r="AP242" s="329"/>
      <c r="AQ242" s="306"/>
      <c r="AR242" s="307"/>
      <c r="AS242" s="306"/>
      <c r="AT242" s="307"/>
      <c r="AU242" s="328"/>
      <c r="AV242" s="329"/>
      <c r="AW242" s="328"/>
      <c r="AX242" s="329"/>
      <c r="AY242" s="306"/>
      <c r="AZ242" s="307"/>
      <c r="BA242" s="306"/>
      <c r="BB242" s="307"/>
      <c r="BC242" s="328"/>
      <c r="BD242" s="329"/>
      <c r="BE242" s="328"/>
      <c r="BF242" s="329"/>
      <c r="BG242" s="306"/>
      <c r="BH242" s="307"/>
      <c r="BI242" s="306"/>
      <c r="BJ242" s="307"/>
      <c r="BK242" s="328"/>
      <c r="BL242" s="329"/>
      <c r="BM242" s="328"/>
      <c r="BN242" s="329"/>
      <c r="BO242" s="316"/>
      <c r="BP242" s="316"/>
      <c r="BQ242" s="316"/>
      <c r="BR242" s="55"/>
      <c r="BS242" s="330"/>
      <c r="BT242" s="331"/>
      <c r="BU242" s="319"/>
      <c r="BV242" s="319"/>
      <c r="BW242" s="319"/>
      <c r="BX242" s="319"/>
      <c r="BY242" s="319"/>
      <c r="BZ242" s="319"/>
      <c r="CA242" s="319"/>
      <c r="CB242" s="320"/>
      <c r="CC242" s="321"/>
      <c r="CD242" s="321"/>
      <c r="CE242" s="321"/>
      <c r="CF242" s="321"/>
      <c r="CG242" s="321"/>
      <c r="CH242" s="322"/>
      <c r="CI242" s="52">
        <f t="shared" si="9"/>
        <v>0</v>
      </c>
    </row>
    <row r="243" spans="1:87" ht="35.1" customHeight="1" x14ac:dyDescent="0.25">
      <c r="A243" s="31">
        <f t="shared" si="11"/>
        <v>231</v>
      </c>
      <c r="B243" s="308"/>
      <c r="C243" s="308"/>
      <c r="D243" s="309"/>
      <c r="E243" s="309"/>
      <c r="F243" s="309"/>
      <c r="G243" s="310"/>
      <c r="H243" s="311"/>
      <c r="I243" s="40"/>
      <c r="J243" s="59"/>
      <c r="K243" s="312"/>
      <c r="L243" s="312"/>
      <c r="M243" s="313"/>
      <c r="N243" s="313"/>
      <c r="O243" s="314"/>
      <c r="P243" s="314"/>
      <c r="Q243" s="315"/>
      <c r="R243" s="315"/>
      <c r="S243" s="306"/>
      <c r="T243" s="307"/>
      <c r="U243" s="306"/>
      <c r="V243" s="307"/>
      <c r="W243" s="304"/>
      <c r="X243" s="305"/>
      <c r="Y243" s="304"/>
      <c r="Z243" s="305"/>
      <c r="AA243" s="306"/>
      <c r="AB243" s="307"/>
      <c r="AC243" s="306"/>
      <c r="AD243" s="307"/>
      <c r="AE243" s="304"/>
      <c r="AF243" s="305"/>
      <c r="AG243" s="304"/>
      <c r="AH243" s="305"/>
      <c r="AI243" s="306"/>
      <c r="AJ243" s="307"/>
      <c r="AK243" s="306"/>
      <c r="AL243" s="307"/>
      <c r="AM243" s="304"/>
      <c r="AN243" s="305"/>
      <c r="AO243" s="304"/>
      <c r="AP243" s="305"/>
      <c r="AQ243" s="306"/>
      <c r="AR243" s="307"/>
      <c r="AS243" s="306"/>
      <c r="AT243" s="307"/>
      <c r="AU243" s="304"/>
      <c r="AV243" s="305"/>
      <c r="AW243" s="304"/>
      <c r="AX243" s="305"/>
      <c r="AY243" s="306"/>
      <c r="AZ243" s="307"/>
      <c r="BA243" s="306"/>
      <c r="BB243" s="307"/>
      <c r="BC243" s="304"/>
      <c r="BD243" s="305"/>
      <c r="BE243" s="304"/>
      <c r="BF243" s="305"/>
      <c r="BG243" s="306"/>
      <c r="BH243" s="307"/>
      <c r="BI243" s="306"/>
      <c r="BJ243" s="307"/>
      <c r="BK243" s="304"/>
      <c r="BL243" s="305"/>
      <c r="BM243" s="304"/>
      <c r="BN243" s="305"/>
      <c r="BO243" s="316"/>
      <c r="BP243" s="316"/>
      <c r="BQ243" s="316"/>
      <c r="BR243" s="55"/>
      <c r="BS243" s="317"/>
      <c r="BT243" s="318"/>
      <c r="BU243" s="319"/>
      <c r="BV243" s="319"/>
      <c r="BW243" s="319"/>
      <c r="BX243" s="319"/>
      <c r="BY243" s="319"/>
      <c r="BZ243" s="319"/>
      <c r="CA243" s="319"/>
      <c r="CB243" s="320"/>
      <c r="CC243" s="321"/>
      <c r="CD243" s="321"/>
      <c r="CE243" s="321"/>
      <c r="CF243" s="321"/>
      <c r="CG243" s="321"/>
      <c r="CH243" s="322"/>
      <c r="CI243" s="52">
        <f t="shared" si="9"/>
        <v>0</v>
      </c>
    </row>
    <row r="244" spans="1:87" ht="35.1" customHeight="1" x14ac:dyDescent="0.25">
      <c r="A244" s="31">
        <f t="shared" si="11"/>
        <v>232</v>
      </c>
      <c r="B244" s="323"/>
      <c r="C244" s="323"/>
      <c r="D244" s="308"/>
      <c r="E244" s="308"/>
      <c r="F244" s="308"/>
      <c r="G244" s="324"/>
      <c r="H244" s="325"/>
      <c r="I244" s="40"/>
      <c r="J244" s="60"/>
      <c r="K244" s="312"/>
      <c r="L244" s="312"/>
      <c r="M244" s="326"/>
      <c r="N244" s="326"/>
      <c r="O244" s="314"/>
      <c r="P244" s="314"/>
      <c r="Q244" s="327"/>
      <c r="R244" s="327"/>
      <c r="S244" s="306"/>
      <c r="T244" s="307"/>
      <c r="U244" s="306"/>
      <c r="V244" s="307"/>
      <c r="W244" s="328"/>
      <c r="X244" s="329"/>
      <c r="Y244" s="328"/>
      <c r="Z244" s="329"/>
      <c r="AA244" s="306"/>
      <c r="AB244" s="307"/>
      <c r="AC244" s="306"/>
      <c r="AD244" s="307"/>
      <c r="AE244" s="328"/>
      <c r="AF244" s="329"/>
      <c r="AG244" s="328"/>
      <c r="AH244" s="329"/>
      <c r="AI244" s="306"/>
      <c r="AJ244" s="307"/>
      <c r="AK244" s="306"/>
      <c r="AL244" s="307"/>
      <c r="AM244" s="328"/>
      <c r="AN244" s="329"/>
      <c r="AO244" s="328"/>
      <c r="AP244" s="329"/>
      <c r="AQ244" s="306"/>
      <c r="AR244" s="307"/>
      <c r="AS244" s="306"/>
      <c r="AT244" s="307"/>
      <c r="AU244" s="328"/>
      <c r="AV244" s="329"/>
      <c r="AW244" s="328"/>
      <c r="AX244" s="329"/>
      <c r="AY244" s="306"/>
      <c r="AZ244" s="307"/>
      <c r="BA244" s="306"/>
      <c r="BB244" s="307"/>
      <c r="BC244" s="328"/>
      <c r="BD244" s="329"/>
      <c r="BE244" s="328"/>
      <c r="BF244" s="329"/>
      <c r="BG244" s="306"/>
      <c r="BH244" s="307"/>
      <c r="BI244" s="306"/>
      <c r="BJ244" s="307"/>
      <c r="BK244" s="328"/>
      <c r="BL244" s="329"/>
      <c r="BM244" s="328"/>
      <c r="BN244" s="329"/>
      <c r="BO244" s="316"/>
      <c r="BP244" s="316"/>
      <c r="BQ244" s="316"/>
      <c r="BR244" s="55"/>
      <c r="BS244" s="330"/>
      <c r="BT244" s="331"/>
      <c r="BU244" s="319"/>
      <c r="BV244" s="319"/>
      <c r="BW244" s="319"/>
      <c r="BX244" s="319"/>
      <c r="BY244" s="319"/>
      <c r="BZ244" s="319"/>
      <c r="CA244" s="319"/>
      <c r="CB244" s="320"/>
      <c r="CC244" s="321"/>
      <c r="CD244" s="321"/>
      <c r="CE244" s="321"/>
      <c r="CF244" s="321"/>
      <c r="CG244" s="321"/>
      <c r="CH244" s="322"/>
      <c r="CI244" s="52">
        <f t="shared" si="9"/>
        <v>0</v>
      </c>
    </row>
    <row r="245" spans="1:87" ht="35.1" customHeight="1" x14ac:dyDescent="0.25">
      <c r="A245" s="31">
        <f t="shared" si="11"/>
        <v>233</v>
      </c>
      <c r="B245" s="308"/>
      <c r="C245" s="308"/>
      <c r="D245" s="309"/>
      <c r="E245" s="309"/>
      <c r="F245" s="309"/>
      <c r="G245" s="310"/>
      <c r="H245" s="311"/>
      <c r="I245" s="40"/>
      <c r="J245" s="59"/>
      <c r="K245" s="312"/>
      <c r="L245" s="312"/>
      <c r="M245" s="313"/>
      <c r="N245" s="313"/>
      <c r="O245" s="314"/>
      <c r="P245" s="314"/>
      <c r="Q245" s="315"/>
      <c r="R245" s="315"/>
      <c r="S245" s="306"/>
      <c r="T245" s="307"/>
      <c r="U245" s="306"/>
      <c r="V245" s="307"/>
      <c r="W245" s="304"/>
      <c r="X245" s="305"/>
      <c r="Y245" s="304"/>
      <c r="Z245" s="305"/>
      <c r="AA245" s="306"/>
      <c r="AB245" s="307"/>
      <c r="AC245" s="306"/>
      <c r="AD245" s="307"/>
      <c r="AE245" s="304"/>
      <c r="AF245" s="305"/>
      <c r="AG245" s="304"/>
      <c r="AH245" s="305"/>
      <c r="AI245" s="306"/>
      <c r="AJ245" s="307"/>
      <c r="AK245" s="306"/>
      <c r="AL245" s="307"/>
      <c r="AM245" s="304"/>
      <c r="AN245" s="305"/>
      <c r="AO245" s="304"/>
      <c r="AP245" s="305"/>
      <c r="AQ245" s="306"/>
      <c r="AR245" s="307"/>
      <c r="AS245" s="306"/>
      <c r="AT245" s="307"/>
      <c r="AU245" s="304"/>
      <c r="AV245" s="305"/>
      <c r="AW245" s="304"/>
      <c r="AX245" s="305"/>
      <c r="AY245" s="306"/>
      <c r="AZ245" s="307"/>
      <c r="BA245" s="306"/>
      <c r="BB245" s="307"/>
      <c r="BC245" s="304"/>
      <c r="BD245" s="305"/>
      <c r="BE245" s="304"/>
      <c r="BF245" s="305"/>
      <c r="BG245" s="306"/>
      <c r="BH245" s="307"/>
      <c r="BI245" s="306"/>
      <c r="BJ245" s="307"/>
      <c r="BK245" s="304"/>
      <c r="BL245" s="305"/>
      <c r="BM245" s="304"/>
      <c r="BN245" s="305"/>
      <c r="BO245" s="316"/>
      <c r="BP245" s="316"/>
      <c r="BQ245" s="316"/>
      <c r="BR245" s="55"/>
      <c r="BS245" s="317"/>
      <c r="BT245" s="318"/>
      <c r="BU245" s="319"/>
      <c r="BV245" s="319"/>
      <c r="BW245" s="319"/>
      <c r="BX245" s="319"/>
      <c r="BY245" s="319"/>
      <c r="BZ245" s="319"/>
      <c r="CA245" s="319"/>
      <c r="CB245" s="320"/>
      <c r="CC245" s="321"/>
      <c r="CD245" s="321"/>
      <c r="CE245" s="321"/>
      <c r="CF245" s="321"/>
      <c r="CG245" s="321"/>
      <c r="CH245" s="322"/>
      <c r="CI245" s="52">
        <f t="shared" si="9"/>
        <v>0</v>
      </c>
    </row>
    <row r="246" spans="1:87" ht="35.1" customHeight="1" x14ac:dyDescent="0.25">
      <c r="A246" s="31">
        <f t="shared" si="11"/>
        <v>234</v>
      </c>
      <c r="B246" s="323"/>
      <c r="C246" s="323"/>
      <c r="D246" s="308"/>
      <c r="E246" s="308"/>
      <c r="F246" s="308"/>
      <c r="G246" s="324"/>
      <c r="H246" s="325"/>
      <c r="I246" s="40"/>
      <c r="J246" s="60"/>
      <c r="K246" s="312"/>
      <c r="L246" s="312"/>
      <c r="M246" s="326"/>
      <c r="N246" s="326"/>
      <c r="O246" s="314"/>
      <c r="P246" s="314"/>
      <c r="Q246" s="327"/>
      <c r="R246" s="327"/>
      <c r="S246" s="306"/>
      <c r="T246" s="307"/>
      <c r="U246" s="306"/>
      <c r="V246" s="307"/>
      <c r="W246" s="328"/>
      <c r="X246" s="329"/>
      <c r="Y246" s="328"/>
      <c r="Z246" s="329"/>
      <c r="AA246" s="306"/>
      <c r="AB246" s="307"/>
      <c r="AC246" s="306"/>
      <c r="AD246" s="307"/>
      <c r="AE246" s="328"/>
      <c r="AF246" s="329"/>
      <c r="AG246" s="328"/>
      <c r="AH246" s="329"/>
      <c r="AI246" s="306"/>
      <c r="AJ246" s="307"/>
      <c r="AK246" s="306"/>
      <c r="AL246" s="307"/>
      <c r="AM246" s="328"/>
      <c r="AN246" s="329"/>
      <c r="AO246" s="328"/>
      <c r="AP246" s="329"/>
      <c r="AQ246" s="306"/>
      <c r="AR246" s="307"/>
      <c r="AS246" s="306"/>
      <c r="AT246" s="307"/>
      <c r="AU246" s="328"/>
      <c r="AV246" s="329"/>
      <c r="AW246" s="328"/>
      <c r="AX246" s="329"/>
      <c r="AY246" s="306"/>
      <c r="AZ246" s="307"/>
      <c r="BA246" s="306"/>
      <c r="BB246" s="307"/>
      <c r="BC246" s="328"/>
      <c r="BD246" s="329"/>
      <c r="BE246" s="328"/>
      <c r="BF246" s="329"/>
      <c r="BG246" s="306"/>
      <c r="BH246" s="307"/>
      <c r="BI246" s="306"/>
      <c r="BJ246" s="307"/>
      <c r="BK246" s="328"/>
      <c r="BL246" s="329"/>
      <c r="BM246" s="328"/>
      <c r="BN246" s="329"/>
      <c r="BO246" s="316"/>
      <c r="BP246" s="316"/>
      <c r="BQ246" s="316"/>
      <c r="BR246" s="55"/>
      <c r="BS246" s="330"/>
      <c r="BT246" s="331"/>
      <c r="BU246" s="319"/>
      <c r="BV246" s="319"/>
      <c r="BW246" s="319"/>
      <c r="BX246" s="319"/>
      <c r="BY246" s="319"/>
      <c r="BZ246" s="319"/>
      <c r="CA246" s="319"/>
      <c r="CB246" s="320"/>
      <c r="CC246" s="321"/>
      <c r="CD246" s="321"/>
      <c r="CE246" s="321"/>
      <c r="CF246" s="321"/>
      <c r="CG246" s="321"/>
      <c r="CH246" s="322"/>
      <c r="CI246" s="52">
        <f t="shared" si="9"/>
        <v>0</v>
      </c>
    </row>
    <row r="247" spans="1:87" ht="35.1" customHeight="1" x14ac:dyDescent="0.25">
      <c r="A247" s="31">
        <f t="shared" si="11"/>
        <v>235</v>
      </c>
      <c r="B247" s="308"/>
      <c r="C247" s="308"/>
      <c r="D247" s="309"/>
      <c r="E247" s="309"/>
      <c r="F247" s="309"/>
      <c r="G247" s="310"/>
      <c r="H247" s="311"/>
      <c r="I247" s="40"/>
      <c r="J247" s="59"/>
      <c r="K247" s="312"/>
      <c r="L247" s="312"/>
      <c r="M247" s="313"/>
      <c r="N247" s="313"/>
      <c r="O247" s="314"/>
      <c r="P247" s="314"/>
      <c r="Q247" s="315"/>
      <c r="R247" s="315"/>
      <c r="S247" s="306"/>
      <c r="T247" s="307"/>
      <c r="U247" s="306"/>
      <c r="V247" s="307"/>
      <c r="W247" s="304"/>
      <c r="X247" s="305"/>
      <c r="Y247" s="304"/>
      <c r="Z247" s="305"/>
      <c r="AA247" s="306"/>
      <c r="AB247" s="307"/>
      <c r="AC247" s="306"/>
      <c r="AD247" s="307"/>
      <c r="AE247" s="304"/>
      <c r="AF247" s="305"/>
      <c r="AG247" s="304"/>
      <c r="AH247" s="305"/>
      <c r="AI247" s="306"/>
      <c r="AJ247" s="307"/>
      <c r="AK247" s="306"/>
      <c r="AL247" s="307"/>
      <c r="AM247" s="304"/>
      <c r="AN247" s="305"/>
      <c r="AO247" s="304"/>
      <c r="AP247" s="305"/>
      <c r="AQ247" s="306"/>
      <c r="AR247" s="307"/>
      <c r="AS247" s="306"/>
      <c r="AT247" s="307"/>
      <c r="AU247" s="304"/>
      <c r="AV247" s="305"/>
      <c r="AW247" s="304"/>
      <c r="AX247" s="305"/>
      <c r="AY247" s="306"/>
      <c r="AZ247" s="307"/>
      <c r="BA247" s="306"/>
      <c r="BB247" s="307"/>
      <c r="BC247" s="304"/>
      <c r="BD247" s="305"/>
      <c r="BE247" s="304"/>
      <c r="BF247" s="305"/>
      <c r="BG247" s="306"/>
      <c r="BH247" s="307"/>
      <c r="BI247" s="306"/>
      <c r="BJ247" s="307"/>
      <c r="BK247" s="304"/>
      <c r="BL247" s="305"/>
      <c r="BM247" s="304"/>
      <c r="BN247" s="305"/>
      <c r="BO247" s="316"/>
      <c r="BP247" s="316"/>
      <c r="BQ247" s="316"/>
      <c r="BR247" s="55"/>
      <c r="BS247" s="317"/>
      <c r="BT247" s="318"/>
      <c r="BU247" s="319"/>
      <c r="BV247" s="319"/>
      <c r="BW247" s="319"/>
      <c r="BX247" s="319"/>
      <c r="BY247" s="319"/>
      <c r="BZ247" s="319"/>
      <c r="CA247" s="319"/>
      <c r="CB247" s="320"/>
      <c r="CC247" s="321"/>
      <c r="CD247" s="321"/>
      <c r="CE247" s="321"/>
      <c r="CF247" s="321"/>
      <c r="CG247" s="321"/>
      <c r="CH247" s="322"/>
      <c r="CI247" s="52">
        <f t="shared" si="9"/>
        <v>0</v>
      </c>
    </row>
    <row r="248" spans="1:87" ht="35.1" customHeight="1" x14ac:dyDescent="0.25">
      <c r="A248" s="31">
        <f t="shared" si="11"/>
        <v>236</v>
      </c>
      <c r="B248" s="323"/>
      <c r="C248" s="323"/>
      <c r="D248" s="308"/>
      <c r="E248" s="308"/>
      <c r="F248" s="308"/>
      <c r="G248" s="324"/>
      <c r="H248" s="325"/>
      <c r="I248" s="40"/>
      <c r="J248" s="60"/>
      <c r="K248" s="312"/>
      <c r="L248" s="312"/>
      <c r="M248" s="326"/>
      <c r="N248" s="326"/>
      <c r="O248" s="314"/>
      <c r="P248" s="314"/>
      <c r="Q248" s="327"/>
      <c r="R248" s="327"/>
      <c r="S248" s="306"/>
      <c r="T248" s="307"/>
      <c r="U248" s="306"/>
      <c r="V248" s="307"/>
      <c r="W248" s="328"/>
      <c r="X248" s="329"/>
      <c r="Y248" s="328"/>
      <c r="Z248" s="329"/>
      <c r="AA248" s="306"/>
      <c r="AB248" s="307"/>
      <c r="AC248" s="306"/>
      <c r="AD248" s="307"/>
      <c r="AE248" s="328"/>
      <c r="AF248" s="329"/>
      <c r="AG248" s="328"/>
      <c r="AH248" s="329"/>
      <c r="AI248" s="306"/>
      <c r="AJ248" s="307"/>
      <c r="AK248" s="306"/>
      <c r="AL248" s="307"/>
      <c r="AM248" s="328"/>
      <c r="AN248" s="329"/>
      <c r="AO248" s="328"/>
      <c r="AP248" s="329"/>
      <c r="AQ248" s="306"/>
      <c r="AR248" s="307"/>
      <c r="AS248" s="306"/>
      <c r="AT248" s="307"/>
      <c r="AU248" s="328"/>
      <c r="AV248" s="329"/>
      <c r="AW248" s="328"/>
      <c r="AX248" s="329"/>
      <c r="AY248" s="306"/>
      <c r="AZ248" s="307"/>
      <c r="BA248" s="306"/>
      <c r="BB248" s="307"/>
      <c r="BC248" s="328"/>
      <c r="BD248" s="329"/>
      <c r="BE248" s="328"/>
      <c r="BF248" s="329"/>
      <c r="BG248" s="306"/>
      <c r="BH248" s="307"/>
      <c r="BI248" s="306"/>
      <c r="BJ248" s="307"/>
      <c r="BK248" s="328"/>
      <c r="BL248" s="329"/>
      <c r="BM248" s="328"/>
      <c r="BN248" s="329"/>
      <c r="BO248" s="316"/>
      <c r="BP248" s="316"/>
      <c r="BQ248" s="316"/>
      <c r="BR248" s="55"/>
      <c r="BS248" s="330"/>
      <c r="BT248" s="331"/>
      <c r="BU248" s="319"/>
      <c r="BV248" s="319"/>
      <c r="BW248" s="319"/>
      <c r="BX248" s="319"/>
      <c r="BY248" s="319"/>
      <c r="BZ248" s="319"/>
      <c r="CA248" s="319"/>
      <c r="CB248" s="320"/>
      <c r="CC248" s="321"/>
      <c r="CD248" s="321"/>
      <c r="CE248" s="321"/>
      <c r="CF248" s="321"/>
      <c r="CG248" s="321"/>
      <c r="CH248" s="322"/>
      <c r="CI248" s="52">
        <f t="shared" si="9"/>
        <v>0</v>
      </c>
    </row>
    <row r="249" spans="1:87" ht="35.1" customHeight="1" x14ac:dyDescent="0.25">
      <c r="A249" s="31">
        <f t="shared" si="11"/>
        <v>237</v>
      </c>
      <c r="B249" s="308"/>
      <c r="C249" s="308"/>
      <c r="D249" s="309"/>
      <c r="E249" s="309"/>
      <c r="F249" s="309"/>
      <c r="G249" s="310"/>
      <c r="H249" s="311"/>
      <c r="I249" s="40"/>
      <c r="J249" s="59"/>
      <c r="K249" s="312"/>
      <c r="L249" s="312"/>
      <c r="M249" s="313"/>
      <c r="N249" s="313"/>
      <c r="O249" s="314"/>
      <c r="P249" s="314"/>
      <c r="Q249" s="315"/>
      <c r="R249" s="315"/>
      <c r="S249" s="306"/>
      <c r="T249" s="307"/>
      <c r="U249" s="306"/>
      <c r="V249" s="307"/>
      <c r="W249" s="304"/>
      <c r="X249" s="305"/>
      <c r="Y249" s="304"/>
      <c r="Z249" s="305"/>
      <c r="AA249" s="306"/>
      <c r="AB249" s="307"/>
      <c r="AC249" s="306"/>
      <c r="AD249" s="307"/>
      <c r="AE249" s="304"/>
      <c r="AF249" s="305"/>
      <c r="AG249" s="304"/>
      <c r="AH249" s="305"/>
      <c r="AI249" s="306"/>
      <c r="AJ249" s="307"/>
      <c r="AK249" s="306"/>
      <c r="AL249" s="307"/>
      <c r="AM249" s="304"/>
      <c r="AN249" s="305"/>
      <c r="AO249" s="304"/>
      <c r="AP249" s="305"/>
      <c r="AQ249" s="306"/>
      <c r="AR249" s="307"/>
      <c r="AS249" s="306"/>
      <c r="AT249" s="307"/>
      <c r="AU249" s="304"/>
      <c r="AV249" s="305"/>
      <c r="AW249" s="304"/>
      <c r="AX249" s="305"/>
      <c r="AY249" s="306"/>
      <c r="AZ249" s="307"/>
      <c r="BA249" s="306"/>
      <c r="BB249" s="307"/>
      <c r="BC249" s="304"/>
      <c r="BD249" s="305"/>
      <c r="BE249" s="304"/>
      <c r="BF249" s="305"/>
      <c r="BG249" s="306"/>
      <c r="BH249" s="307"/>
      <c r="BI249" s="306"/>
      <c r="BJ249" s="307"/>
      <c r="BK249" s="304"/>
      <c r="BL249" s="305"/>
      <c r="BM249" s="304"/>
      <c r="BN249" s="305"/>
      <c r="BO249" s="316"/>
      <c r="BP249" s="316"/>
      <c r="BQ249" s="316"/>
      <c r="BR249" s="55"/>
      <c r="BS249" s="317"/>
      <c r="BT249" s="318"/>
      <c r="BU249" s="319"/>
      <c r="BV249" s="319"/>
      <c r="BW249" s="319"/>
      <c r="BX249" s="319"/>
      <c r="BY249" s="319"/>
      <c r="BZ249" s="319"/>
      <c r="CA249" s="319"/>
      <c r="CB249" s="320"/>
      <c r="CC249" s="321"/>
      <c r="CD249" s="321"/>
      <c r="CE249" s="321"/>
      <c r="CF249" s="321"/>
      <c r="CG249" s="321"/>
      <c r="CH249" s="322"/>
      <c r="CI249" s="52">
        <f t="shared" si="9"/>
        <v>0</v>
      </c>
    </row>
    <row r="250" spans="1:87" ht="35.1" customHeight="1" x14ac:dyDescent="0.25">
      <c r="A250" s="31">
        <f t="shared" si="11"/>
        <v>238</v>
      </c>
      <c r="B250" s="323"/>
      <c r="C250" s="323"/>
      <c r="D250" s="308"/>
      <c r="E250" s="308"/>
      <c r="F250" s="308"/>
      <c r="G250" s="324"/>
      <c r="H250" s="325"/>
      <c r="I250" s="40"/>
      <c r="J250" s="60"/>
      <c r="K250" s="312"/>
      <c r="L250" s="312"/>
      <c r="M250" s="326"/>
      <c r="N250" s="326"/>
      <c r="O250" s="314"/>
      <c r="P250" s="314"/>
      <c r="Q250" s="327"/>
      <c r="R250" s="327"/>
      <c r="S250" s="306"/>
      <c r="T250" s="307"/>
      <c r="U250" s="306"/>
      <c r="V250" s="307"/>
      <c r="W250" s="328"/>
      <c r="X250" s="329"/>
      <c r="Y250" s="328"/>
      <c r="Z250" s="329"/>
      <c r="AA250" s="306"/>
      <c r="AB250" s="307"/>
      <c r="AC250" s="306"/>
      <c r="AD250" s="307"/>
      <c r="AE250" s="328"/>
      <c r="AF250" s="329"/>
      <c r="AG250" s="328"/>
      <c r="AH250" s="329"/>
      <c r="AI250" s="306"/>
      <c r="AJ250" s="307"/>
      <c r="AK250" s="306"/>
      <c r="AL250" s="307"/>
      <c r="AM250" s="328"/>
      <c r="AN250" s="329"/>
      <c r="AO250" s="328"/>
      <c r="AP250" s="329"/>
      <c r="AQ250" s="306"/>
      <c r="AR250" s="307"/>
      <c r="AS250" s="306"/>
      <c r="AT250" s="307"/>
      <c r="AU250" s="328"/>
      <c r="AV250" s="329"/>
      <c r="AW250" s="328"/>
      <c r="AX250" s="329"/>
      <c r="AY250" s="306"/>
      <c r="AZ250" s="307"/>
      <c r="BA250" s="306"/>
      <c r="BB250" s="307"/>
      <c r="BC250" s="328"/>
      <c r="BD250" s="329"/>
      <c r="BE250" s="328"/>
      <c r="BF250" s="329"/>
      <c r="BG250" s="306"/>
      <c r="BH250" s="307"/>
      <c r="BI250" s="306"/>
      <c r="BJ250" s="307"/>
      <c r="BK250" s="328"/>
      <c r="BL250" s="329"/>
      <c r="BM250" s="328"/>
      <c r="BN250" s="329"/>
      <c r="BO250" s="316"/>
      <c r="BP250" s="316"/>
      <c r="BQ250" s="316"/>
      <c r="BR250" s="55"/>
      <c r="BS250" s="330"/>
      <c r="BT250" s="331"/>
      <c r="BU250" s="319"/>
      <c r="BV250" s="319"/>
      <c r="BW250" s="319"/>
      <c r="BX250" s="319"/>
      <c r="BY250" s="319"/>
      <c r="BZ250" s="319"/>
      <c r="CA250" s="319"/>
      <c r="CB250" s="320"/>
      <c r="CC250" s="321"/>
      <c r="CD250" s="321"/>
      <c r="CE250" s="321"/>
      <c r="CF250" s="321"/>
      <c r="CG250" s="321"/>
      <c r="CH250" s="322"/>
      <c r="CI250" s="52">
        <f t="shared" si="9"/>
        <v>0</v>
      </c>
    </row>
    <row r="251" spans="1:87" ht="35.1" customHeight="1" x14ac:dyDescent="0.25">
      <c r="A251" s="31">
        <f>ROW(A239)</f>
        <v>239</v>
      </c>
      <c r="B251" s="308"/>
      <c r="C251" s="308"/>
      <c r="D251" s="309"/>
      <c r="E251" s="309"/>
      <c r="F251" s="309"/>
      <c r="G251" s="310"/>
      <c r="H251" s="311"/>
      <c r="I251" s="40"/>
      <c r="J251" s="59"/>
      <c r="K251" s="312"/>
      <c r="L251" s="312"/>
      <c r="M251" s="313"/>
      <c r="N251" s="313"/>
      <c r="O251" s="314"/>
      <c r="P251" s="314"/>
      <c r="Q251" s="315"/>
      <c r="R251" s="315"/>
      <c r="S251" s="306"/>
      <c r="T251" s="307"/>
      <c r="U251" s="306"/>
      <c r="V251" s="307"/>
      <c r="W251" s="304"/>
      <c r="X251" s="305"/>
      <c r="Y251" s="304"/>
      <c r="Z251" s="305"/>
      <c r="AA251" s="306"/>
      <c r="AB251" s="307"/>
      <c r="AC251" s="306"/>
      <c r="AD251" s="307"/>
      <c r="AE251" s="304"/>
      <c r="AF251" s="305"/>
      <c r="AG251" s="304"/>
      <c r="AH251" s="305"/>
      <c r="AI251" s="306"/>
      <c r="AJ251" s="307"/>
      <c r="AK251" s="306"/>
      <c r="AL251" s="307"/>
      <c r="AM251" s="304"/>
      <c r="AN251" s="305"/>
      <c r="AO251" s="304"/>
      <c r="AP251" s="305"/>
      <c r="AQ251" s="306"/>
      <c r="AR251" s="307"/>
      <c r="AS251" s="306"/>
      <c r="AT251" s="307"/>
      <c r="AU251" s="304"/>
      <c r="AV251" s="305"/>
      <c r="AW251" s="304"/>
      <c r="AX251" s="305"/>
      <c r="AY251" s="306"/>
      <c r="AZ251" s="307"/>
      <c r="BA251" s="306"/>
      <c r="BB251" s="307"/>
      <c r="BC251" s="304"/>
      <c r="BD251" s="305"/>
      <c r="BE251" s="304"/>
      <c r="BF251" s="305"/>
      <c r="BG251" s="306"/>
      <c r="BH251" s="307"/>
      <c r="BI251" s="306"/>
      <c r="BJ251" s="307"/>
      <c r="BK251" s="304"/>
      <c r="BL251" s="305"/>
      <c r="BM251" s="304"/>
      <c r="BN251" s="305"/>
      <c r="BO251" s="332"/>
      <c r="BP251" s="333"/>
      <c r="BQ251" s="334"/>
      <c r="BR251" s="55"/>
      <c r="BS251" s="317"/>
      <c r="BT251" s="318"/>
      <c r="BU251" s="319"/>
      <c r="BV251" s="319"/>
      <c r="BW251" s="319"/>
      <c r="BX251" s="319"/>
      <c r="BY251" s="319"/>
      <c r="BZ251" s="319"/>
      <c r="CA251" s="319"/>
      <c r="CB251" s="320"/>
      <c r="CC251" s="321"/>
      <c r="CD251" s="321"/>
      <c r="CE251" s="321"/>
      <c r="CF251" s="321"/>
      <c r="CG251" s="321"/>
      <c r="CH251" s="322"/>
      <c r="CI251" s="52">
        <f t="shared" si="9"/>
        <v>0</v>
      </c>
    </row>
    <row r="252" spans="1:87" ht="35.1" customHeight="1" x14ac:dyDescent="0.25">
      <c r="A252" s="31">
        <f t="shared" si="11"/>
        <v>240</v>
      </c>
      <c r="B252" s="323"/>
      <c r="C252" s="323"/>
      <c r="D252" s="308"/>
      <c r="E252" s="308"/>
      <c r="F252" s="308"/>
      <c r="G252" s="324"/>
      <c r="H252" s="325"/>
      <c r="I252" s="40"/>
      <c r="J252" s="60"/>
      <c r="K252" s="312"/>
      <c r="L252" s="312"/>
      <c r="M252" s="326"/>
      <c r="N252" s="326"/>
      <c r="O252" s="314"/>
      <c r="P252" s="314"/>
      <c r="Q252" s="327"/>
      <c r="R252" s="327"/>
      <c r="S252" s="306"/>
      <c r="T252" s="307"/>
      <c r="U252" s="306"/>
      <c r="V252" s="307"/>
      <c r="W252" s="328"/>
      <c r="X252" s="329"/>
      <c r="Y252" s="328"/>
      <c r="Z252" s="329"/>
      <c r="AA252" s="306"/>
      <c r="AB252" s="307"/>
      <c r="AC252" s="306"/>
      <c r="AD252" s="307"/>
      <c r="AE252" s="328"/>
      <c r="AF252" s="329"/>
      <c r="AG252" s="328"/>
      <c r="AH252" s="329"/>
      <c r="AI252" s="306"/>
      <c r="AJ252" s="307"/>
      <c r="AK252" s="306"/>
      <c r="AL252" s="307"/>
      <c r="AM252" s="328"/>
      <c r="AN252" s="329"/>
      <c r="AO252" s="328"/>
      <c r="AP252" s="329"/>
      <c r="AQ252" s="306"/>
      <c r="AR252" s="307"/>
      <c r="AS252" s="306"/>
      <c r="AT252" s="307"/>
      <c r="AU252" s="328"/>
      <c r="AV252" s="329"/>
      <c r="AW252" s="328"/>
      <c r="AX252" s="329"/>
      <c r="AY252" s="306"/>
      <c r="AZ252" s="307"/>
      <c r="BA252" s="306"/>
      <c r="BB252" s="307"/>
      <c r="BC252" s="328"/>
      <c r="BD252" s="329"/>
      <c r="BE252" s="328"/>
      <c r="BF252" s="329"/>
      <c r="BG252" s="306"/>
      <c r="BH252" s="307"/>
      <c r="BI252" s="306"/>
      <c r="BJ252" s="307"/>
      <c r="BK252" s="328"/>
      <c r="BL252" s="329"/>
      <c r="BM252" s="328"/>
      <c r="BN252" s="329"/>
      <c r="BO252" s="316"/>
      <c r="BP252" s="316"/>
      <c r="BQ252" s="316"/>
      <c r="BR252" s="55"/>
      <c r="BS252" s="330"/>
      <c r="BT252" s="331"/>
      <c r="BU252" s="319"/>
      <c r="BV252" s="319"/>
      <c r="BW252" s="319"/>
      <c r="BX252" s="319"/>
      <c r="BY252" s="319"/>
      <c r="BZ252" s="319"/>
      <c r="CA252" s="319"/>
      <c r="CB252" s="320"/>
      <c r="CC252" s="321"/>
      <c r="CD252" s="321"/>
      <c r="CE252" s="321"/>
      <c r="CF252" s="321"/>
      <c r="CG252" s="321"/>
      <c r="CH252" s="322"/>
      <c r="CI252" s="52">
        <f t="shared" si="9"/>
        <v>0</v>
      </c>
    </row>
    <row r="253" spans="1:87" ht="35.1" customHeight="1" x14ac:dyDescent="0.25">
      <c r="A253" s="31">
        <f t="shared" si="11"/>
        <v>241</v>
      </c>
      <c r="B253" s="308"/>
      <c r="C253" s="308"/>
      <c r="D253" s="309"/>
      <c r="E253" s="309"/>
      <c r="F253" s="309"/>
      <c r="G253" s="310"/>
      <c r="H253" s="311"/>
      <c r="I253" s="40"/>
      <c r="J253" s="59"/>
      <c r="K253" s="312"/>
      <c r="L253" s="312"/>
      <c r="M253" s="313"/>
      <c r="N253" s="313"/>
      <c r="O253" s="314"/>
      <c r="P253" s="314"/>
      <c r="Q253" s="315"/>
      <c r="R253" s="315"/>
      <c r="S253" s="306"/>
      <c r="T253" s="307"/>
      <c r="U253" s="306"/>
      <c r="V253" s="307"/>
      <c r="W253" s="304"/>
      <c r="X253" s="305"/>
      <c r="Y253" s="304"/>
      <c r="Z253" s="305"/>
      <c r="AA253" s="306"/>
      <c r="AB253" s="307"/>
      <c r="AC253" s="306"/>
      <c r="AD253" s="307"/>
      <c r="AE253" s="304"/>
      <c r="AF253" s="305"/>
      <c r="AG253" s="304"/>
      <c r="AH253" s="305"/>
      <c r="AI253" s="306"/>
      <c r="AJ253" s="307"/>
      <c r="AK253" s="306"/>
      <c r="AL253" s="307"/>
      <c r="AM253" s="304"/>
      <c r="AN253" s="305"/>
      <c r="AO253" s="304"/>
      <c r="AP253" s="305"/>
      <c r="AQ253" s="306"/>
      <c r="AR253" s="307"/>
      <c r="AS253" s="306"/>
      <c r="AT253" s="307"/>
      <c r="AU253" s="304"/>
      <c r="AV253" s="305"/>
      <c r="AW253" s="304"/>
      <c r="AX253" s="305"/>
      <c r="AY253" s="306"/>
      <c r="AZ253" s="307"/>
      <c r="BA253" s="306"/>
      <c r="BB253" s="307"/>
      <c r="BC253" s="304"/>
      <c r="BD253" s="305"/>
      <c r="BE253" s="304"/>
      <c r="BF253" s="305"/>
      <c r="BG253" s="306"/>
      <c r="BH253" s="307"/>
      <c r="BI253" s="306"/>
      <c r="BJ253" s="307"/>
      <c r="BK253" s="304"/>
      <c r="BL253" s="305"/>
      <c r="BM253" s="304"/>
      <c r="BN253" s="305"/>
      <c r="BO253" s="316"/>
      <c r="BP253" s="316"/>
      <c r="BQ253" s="316"/>
      <c r="BR253" s="55"/>
      <c r="BS253" s="317"/>
      <c r="BT253" s="318"/>
      <c r="BU253" s="319"/>
      <c r="BV253" s="319"/>
      <c r="BW253" s="319"/>
      <c r="BX253" s="319"/>
      <c r="BY253" s="319"/>
      <c r="BZ253" s="319"/>
      <c r="CA253" s="319"/>
      <c r="CB253" s="320"/>
      <c r="CC253" s="321"/>
      <c r="CD253" s="321"/>
      <c r="CE253" s="321"/>
      <c r="CF253" s="321"/>
      <c r="CG253" s="321"/>
      <c r="CH253" s="322"/>
      <c r="CI253" s="52">
        <f t="shared" si="9"/>
        <v>0</v>
      </c>
    </row>
    <row r="254" spans="1:87" ht="35.1" customHeight="1" x14ac:dyDescent="0.25">
      <c r="A254" s="31">
        <f t="shared" si="11"/>
        <v>242</v>
      </c>
      <c r="B254" s="323"/>
      <c r="C254" s="323"/>
      <c r="D254" s="308"/>
      <c r="E254" s="308"/>
      <c r="F254" s="308"/>
      <c r="G254" s="324"/>
      <c r="H254" s="325"/>
      <c r="I254" s="40"/>
      <c r="J254" s="60"/>
      <c r="K254" s="312"/>
      <c r="L254" s="312"/>
      <c r="M254" s="326"/>
      <c r="N254" s="326"/>
      <c r="O254" s="314"/>
      <c r="P254" s="314"/>
      <c r="Q254" s="327"/>
      <c r="R254" s="327"/>
      <c r="S254" s="306"/>
      <c r="T254" s="307"/>
      <c r="U254" s="306"/>
      <c r="V254" s="307"/>
      <c r="W254" s="328"/>
      <c r="X254" s="329"/>
      <c r="Y254" s="328"/>
      <c r="Z254" s="329"/>
      <c r="AA254" s="306"/>
      <c r="AB254" s="307"/>
      <c r="AC254" s="306"/>
      <c r="AD254" s="307"/>
      <c r="AE254" s="328"/>
      <c r="AF254" s="329"/>
      <c r="AG254" s="328"/>
      <c r="AH254" s="329"/>
      <c r="AI254" s="306"/>
      <c r="AJ254" s="307"/>
      <c r="AK254" s="306"/>
      <c r="AL254" s="307"/>
      <c r="AM254" s="328"/>
      <c r="AN254" s="329"/>
      <c r="AO254" s="328"/>
      <c r="AP254" s="329"/>
      <c r="AQ254" s="306"/>
      <c r="AR254" s="307"/>
      <c r="AS254" s="306"/>
      <c r="AT254" s="307"/>
      <c r="AU254" s="328"/>
      <c r="AV254" s="329"/>
      <c r="AW254" s="328"/>
      <c r="AX254" s="329"/>
      <c r="AY254" s="306"/>
      <c r="AZ254" s="307"/>
      <c r="BA254" s="306"/>
      <c r="BB254" s="307"/>
      <c r="BC254" s="328"/>
      <c r="BD254" s="329"/>
      <c r="BE254" s="328"/>
      <c r="BF254" s="329"/>
      <c r="BG254" s="306"/>
      <c r="BH254" s="307"/>
      <c r="BI254" s="306"/>
      <c r="BJ254" s="307"/>
      <c r="BK254" s="328"/>
      <c r="BL254" s="329"/>
      <c r="BM254" s="328"/>
      <c r="BN254" s="329"/>
      <c r="BO254" s="316"/>
      <c r="BP254" s="316"/>
      <c r="BQ254" s="316"/>
      <c r="BR254" s="55"/>
      <c r="BS254" s="330"/>
      <c r="BT254" s="331"/>
      <c r="BU254" s="319"/>
      <c r="BV254" s="319"/>
      <c r="BW254" s="319"/>
      <c r="BX254" s="319"/>
      <c r="BY254" s="319"/>
      <c r="BZ254" s="319"/>
      <c r="CA254" s="319"/>
      <c r="CB254" s="320"/>
      <c r="CC254" s="321"/>
      <c r="CD254" s="321"/>
      <c r="CE254" s="321"/>
      <c r="CF254" s="321"/>
      <c r="CG254" s="321"/>
      <c r="CH254" s="322"/>
      <c r="CI254" s="52">
        <f t="shared" si="9"/>
        <v>0</v>
      </c>
    </row>
    <row r="255" spans="1:87" ht="35.1" customHeight="1" x14ac:dyDescent="0.25">
      <c r="A255" s="31">
        <f t="shared" si="11"/>
        <v>243</v>
      </c>
      <c r="B255" s="308"/>
      <c r="C255" s="308"/>
      <c r="D255" s="309"/>
      <c r="E255" s="309"/>
      <c r="F255" s="309"/>
      <c r="G255" s="310"/>
      <c r="H255" s="311"/>
      <c r="I255" s="40"/>
      <c r="J255" s="59"/>
      <c r="K255" s="312"/>
      <c r="L255" s="312"/>
      <c r="M255" s="313"/>
      <c r="N255" s="313"/>
      <c r="O255" s="314"/>
      <c r="P255" s="314"/>
      <c r="Q255" s="315"/>
      <c r="R255" s="315"/>
      <c r="S255" s="306"/>
      <c r="T255" s="307"/>
      <c r="U255" s="306"/>
      <c r="V255" s="307"/>
      <c r="W255" s="304"/>
      <c r="X255" s="305"/>
      <c r="Y255" s="304"/>
      <c r="Z255" s="305"/>
      <c r="AA255" s="306"/>
      <c r="AB255" s="307"/>
      <c r="AC255" s="306"/>
      <c r="AD255" s="307"/>
      <c r="AE255" s="304"/>
      <c r="AF255" s="305"/>
      <c r="AG255" s="304"/>
      <c r="AH255" s="305"/>
      <c r="AI255" s="306"/>
      <c r="AJ255" s="307"/>
      <c r="AK255" s="306"/>
      <c r="AL255" s="307"/>
      <c r="AM255" s="304"/>
      <c r="AN255" s="305"/>
      <c r="AO255" s="304"/>
      <c r="AP255" s="305"/>
      <c r="AQ255" s="306"/>
      <c r="AR255" s="307"/>
      <c r="AS255" s="306"/>
      <c r="AT255" s="307"/>
      <c r="AU255" s="304"/>
      <c r="AV255" s="305"/>
      <c r="AW255" s="304"/>
      <c r="AX255" s="305"/>
      <c r="AY255" s="306"/>
      <c r="AZ255" s="307"/>
      <c r="BA255" s="306"/>
      <c r="BB255" s="307"/>
      <c r="BC255" s="304"/>
      <c r="BD255" s="305"/>
      <c r="BE255" s="304"/>
      <c r="BF255" s="305"/>
      <c r="BG255" s="306"/>
      <c r="BH255" s="307"/>
      <c r="BI255" s="306"/>
      <c r="BJ255" s="307"/>
      <c r="BK255" s="304"/>
      <c r="BL255" s="305"/>
      <c r="BM255" s="304"/>
      <c r="BN255" s="305"/>
      <c r="BO255" s="316"/>
      <c r="BP255" s="316"/>
      <c r="BQ255" s="316"/>
      <c r="BR255" s="55"/>
      <c r="BS255" s="317"/>
      <c r="BT255" s="318"/>
      <c r="BU255" s="319"/>
      <c r="BV255" s="319"/>
      <c r="BW255" s="319"/>
      <c r="BX255" s="319"/>
      <c r="BY255" s="319"/>
      <c r="BZ255" s="319"/>
      <c r="CA255" s="319"/>
      <c r="CB255" s="320"/>
      <c r="CC255" s="321"/>
      <c r="CD255" s="321"/>
      <c r="CE255" s="321"/>
      <c r="CF255" s="321"/>
      <c r="CG255" s="321"/>
      <c r="CH255" s="322"/>
      <c r="CI255" s="52">
        <f t="shared" si="9"/>
        <v>0</v>
      </c>
    </row>
    <row r="256" spans="1:87" ht="35.1" customHeight="1" x14ac:dyDescent="0.25">
      <c r="A256" s="31">
        <f t="shared" si="11"/>
        <v>244</v>
      </c>
      <c r="B256" s="323"/>
      <c r="C256" s="323"/>
      <c r="D256" s="308"/>
      <c r="E256" s="308"/>
      <c r="F256" s="308"/>
      <c r="G256" s="324"/>
      <c r="H256" s="325"/>
      <c r="I256" s="40"/>
      <c r="J256" s="60"/>
      <c r="K256" s="312"/>
      <c r="L256" s="312"/>
      <c r="M256" s="326"/>
      <c r="N256" s="326"/>
      <c r="O256" s="314"/>
      <c r="P256" s="314"/>
      <c r="Q256" s="327"/>
      <c r="R256" s="327"/>
      <c r="S256" s="306"/>
      <c r="T256" s="307"/>
      <c r="U256" s="306"/>
      <c r="V256" s="307"/>
      <c r="W256" s="328"/>
      <c r="X256" s="329"/>
      <c r="Y256" s="328"/>
      <c r="Z256" s="329"/>
      <c r="AA256" s="306"/>
      <c r="AB256" s="307"/>
      <c r="AC256" s="306"/>
      <c r="AD256" s="307"/>
      <c r="AE256" s="328"/>
      <c r="AF256" s="329"/>
      <c r="AG256" s="328"/>
      <c r="AH256" s="329"/>
      <c r="AI256" s="306"/>
      <c r="AJ256" s="307"/>
      <c r="AK256" s="306"/>
      <c r="AL256" s="307"/>
      <c r="AM256" s="328"/>
      <c r="AN256" s="329"/>
      <c r="AO256" s="328"/>
      <c r="AP256" s="329"/>
      <c r="AQ256" s="306"/>
      <c r="AR256" s="307"/>
      <c r="AS256" s="306"/>
      <c r="AT256" s="307"/>
      <c r="AU256" s="328"/>
      <c r="AV256" s="329"/>
      <c r="AW256" s="328"/>
      <c r="AX256" s="329"/>
      <c r="AY256" s="306"/>
      <c r="AZ256" s="307"/>
      <c r="BA256" s="306"/>
      <c r="BB256" s="307"/>
      <c r="BC256" s="328"/>
      <c r="BD256" s="329"/>
      <c r="BE256" s="328"/>
      <c r="BF256" s="329"/>
      <c r="BG256" s="306"/>
      <c r="BH256" s="307"/>
      <c r="BI256" s="306"/>
      <c r="BJ256" s="307"/>
      <c r="BK256" s="328"/>
      <c r="BL256" s="329"/>
      <c r="BM256" s="328"/>
      <c r="BN256" s="329"/>
      <c r="BO256" s="316"/>
      <c r="BP256" s="316"/>
      <c r="BQ256" s="316"/>
      <c r="BR256" s="55"/>
      <c r="BS256" s="330"/>
      <c r="BT256" s="331"/>
      <c r="BU256" s="319"/>
      <c r="BV256" s="319"/>
      <c r="BW256" s="319"/>
      <c r="BX256" s="319"/>
      <c r="BY256" s="319"/>
      <c r="BZ256" s="319"/>
      <c r="CA256" s="319"/>
      <c r="CB256" s="320"/>
      <c r="CC256" s="321"/>
      <c r="CD256" s="321"/>
      <c r="CE256" s="321"/>
      <c r="CF256" s="321"/>
      <c r="CG256" s="321"/>
      <c r="CH256" s="322"/>
      <c r="CI256" s="52">
        <f t="shared" si="9"/>
        <v>0</v>
      </c>
    </row>
    <row r="257" spans="1:87" ht="35.1" customHeight="1" x14ac:dyDescent="0.25">
      <c r="A257" s="31">
        <f t="shared" si="11"/>
        <v>245</v>
      </c>
      <c r="B257" s="308"/>
      <c r="C257" s="308"/>
      <c r="D257" s="309"/>
      <c r="E257" s="309"/>
      <c r="F257" s="309"/>
      <c r="G257" s="310"/>
      <c r="H257" s="311"/>
      <c r="I257" s="40"/>
      <c r="J257" s="59"/>
      <c r="K257" s="312"/>
      <c r="L257" s="312"/>
      <c r="M257" s="313"/>
      <c r="N257" s="313"/>
      <c r="O257" s="314"/>
      <c r="P257" s="314"/>
      <c r="Q257" s="315"/>
      <c r="R257" s="315"/>
      <c r="S257" s="306"/>
      <c r="T257" s="307"/>
      <c r="U257" s="306"/>
      <c r="V257" s="307"/>
      <c r="W257" s="304"/>
      <c r="X257" s="305"/>
      <c r="Y257" s="304"/>
      <c r="Z257" s="305"/>
      <c r="AA257" s="306"/>
      <c r="AB257" s="307"/>
      <c r="AC257" s="306"/>
      <c r="AD257" s="307"/>
      <c r="AE257" s="304"/>
      <c r="AF257" s="305"/>
      <c r="AG257" s="304"/>
      <c r="AH257" s="305"/>
      <c r="AI257" s="306"/>
      <c r="AJ257" s="307"/>
      <c r="AK257" s="306"/>
      <c r="AL257" s="307"/>
      <c r="AM257" s="304"/>
      <c r="AN257" s="305"/>
      <c r="AO257" s="304"/>
      <c r="AP257" s="305"/>
      <c r="AQ257" s="306"/>
      <c r="AR257" s="307"/>
      <c r="AS257" s="306"/>
      <c r="AT257" s="307"/>
      <c r="AU257" s="304"/>
      <c r="AV257" s="305"/>
      <c r="AW257" s="304"/>
      <c r="AX257" s="305"/>
      <c r="AY257" s="306"/>
      <c r="AZ257" s="307"/>
      <c r="BA257" s="306"/>
      <c r="BB257" s="307"/>
      <c r="BC257" s="304"/>
      <c r="BD257" s="305"/>
      <c r="BE257" s="304"/>
      <c r="BF257" s="305"/>
      <c r="BG257" s="306"/>
      <c r="BH257" s="307"/>
      <c r="BI257" s="306"/>
      <c r="BJ257" s="307"/>
      <c r="BK257" s="304"/>
      <c r="BL257" s="305"/>
      <c r="BM257" s="304"/>
      <c r="BN257" s="305"/>
      <c r="BO257" s="316"/>
      <c r="BP257" s="316"/>
      <c r="BQ257" s="316"/>
      <c r="BR257" s="55"/>
      <c r="BS257" s="317"/>
      <c r="BT257" s="318"/>
      <c r="BU257" s="319"/>
      <c r="BV257" s="319"/>
      <c r="BW257" s="319"/>
      <c r="BX257" s="319"/>
      <c r="BY257" s="319"/>
      <c r="BZ257" s="319"/>
      <c r="CA257" s="319"/>
      <c r="CB257" s="320"/>
      <c r="CC257" s="321"/>
      <c r="CD257" s="321"/>
      <c r="CE257" s="321"/>
      <c r="CF257" s="321"/>
      <c r="CG257" s="321"/>
      <c r="CH257" s="322"/>
      <c r="CI257" s="52">
        <f t="shared" si="9"/>
        <v>0</v>
      </c>
    </row>
    <row r="258" spans="1:87" ht="35.1" customHeight="1" x14ac:dyDescent="0.25">
      <c r="A258" s="31">
        <f t="shared" si="11"/>
        <v>246</v>
      </c>
      <c r="B258" s="323"/>
      <c r="C258" s="323"/>
      <c r="D258" s="308"/>
      <c r="E258" s="308"/>
      <c r="F258" s="308"/>
      <c r="G258" s="324"/>
      <c r="H258" s="325"/>
      <c r="I258" s="40"/>
      <c r="J258" s="60"/>
      <c r="K258" s="312"/>
      <c r="L258" s="312"/>
      <c r="M258" s="326"/>
      <c r="N258" s="326"/>
      <c r="O258" s="314"/>
      <c r="P258" s="314"/>
      <c r="Q258" s="327"/>
      <c r="R258" s="327"/>
      <c r="S258" s="306"/>
      <c r="T258" s="307"/>
      <c r="U258" s="306"/>
      <c r="V258" s="307"/>
      <c r="W258" s="328"/>
      <c r="X258" s="329"/>
      <c r="Y258" s="328"/>
      <c r="Z258" s="329"/>
      <c r="AA258" s="306"/>
      <c r="AB258" s="307"/>
      <c r="AC258" s="306"/>
      <c r="AD258" s="307"/>
      <c r="AE258" s="328"/>
      <c r="AF258" s="329"/>
      <c r="AG258" s="328"/>
      <c r="AH258" s="329"/>
      <c r="AI258" s="306"/>
      <c r="AJ258" s="307"/>
      <c r="AK258" s="306"/>
      <c r="AL258" s="307"/>
      <c r="AM258" s="328"/>
      <c r="AN258" s="329"/>
      <c r="AO258" s="328"/>
      <c r="AP258" s="329"/>
      <c r="AQ258" s="306"/>
      <c r="AR258" s="307"/>
      <c r="AS258" s="306"/>
      <c r="AT258" s="307"/>
      <c r="AU258" s="328"/>
      <c r="AV258" s="329"/>
      <c r="AW258" s="328"/>
      <c r="AX258" s="329"/>
      <c r="AY258" s="306"/>
      <c r="AZ258" s="307"/>
      <c r="BA258" s="306"/>
      <c r="BB258" s="307"/>
      <c r="BC258" s="328"/>
      <c r="BD258" s="329"/>
      <c r="BE258" s="328"/>
      <c r="BF258" s="329"/>
      <c r="BG258" s="306"/>
      <c r="BH258" s="307"/>
      <c r="BI258" s="306"/>
      <c r="BJ258" s="307"/>
      <c r="BK258" s="328"/>
      <c r="BL258" s="329"/>
      <c r="BM258" s="328"/>
      <c r="BN258" s="329"/>
      <c r="BO258" s="316"/>
      <c r="BP258" s="316"/>
      <c r="BQ258" s="316"/>
      <c r="BR258" s="55"/>
      <c r="BS258" s="330"/>
      <c r="BT258" s="331"/>
      <c r="BU258" s="319"/>
      <c r="BV258" s="319"/>
      <c r="BW258" s="319"/>
      <c r="BX258" s="319"/>
      <c r="BY258" s="319"/>
      <c r="BZ258" s="319"/>
      <c r="CA258" s="319"/>
      <c r="CB258" s="320"/>
      <c r="CC258" s="321"/>
      <c r="CD258" s="321"/>
      <c r="CE258" s="321"/>
      <c r="CF258" s="321"/>
      <c r="CG258" s="321"/>
      <c r="CH258" s="322"/>
      <c r="CI258" s="52">
        <f t="shared" si="9"/>
        <v>0</v>
      </c>
    </row>
    <row r="259" spans="1:87" ht="35.1" customHeight="1" x14ac:dyDescent="0.25">
      <c r="A259" s="31">
        <f t="shared" si="11"/>
        <v>247</v>
      </c>
      <c r="B259" s="308"/>
      <c r="C259" s="308"/>
      <c r="D259" s="309"/>
      <c r="E259" s="309"/>
      <c r="F259" s="309"/>
      <c r="G259" s="310"/>
      <c r="H259" s="311"/>
      <c r="I259" s="40"/>
      <c r="J259" s="59"/>
      <c r="K259" s="312"/>
      <c r="L259" s="312"/>
      <c r="M259" s="313"/>
      <c r="N259" s="313"/>
      <c r="O259" s="314"/>
      <c r="P259" s="314"/>
      <c r="Q259" s="315"/>
      <c r="R259" s="315"/>
      <c r="S259" s="306"/>
      <c r="T259" s="307"/>
      <c r="U259" s="306"/>
      <c r="V259" s="307"/>
      <c r="W259" s="304"/>
      <c r="X259" s="305"/>
      <c r="Y259" s="304"/>
      <c r="Z259" s="305"/>
      <c r="AA259" s="306"/>
      <c r="AB259" s="307"/>
      <c r="AC259" s="306"/>
      <c r="AD259" s="307"/>
      <c r="AE259" s="304"/>
      <c r="AF259" s="305"/>
      <c r="AG259" s="304"/>
      <c r="AH259" s="305"/>
      <c r="AI259" s="306"/>
      <c r="AJ259" s="307"/>
      <c r="AK259" s="306"/>
      <c r="AL259" s="307"/>
      <c r="AM259" s="304"/>
      <c r="AN259" s="305"/>
      <c r="AO259" s="304"/>
      <c r="AP259" s="305"/>
      <c r="AQ259" s="306"/>
      <c r="AR259" s="307"/>
      <c r="AS259" s="306"/>
      <c r="AT259" s="307"/>
      <c r="AU259" s="304"/>
      <c r="AV259" s="305"/>
      <c r="AW259" s="304"/>
      <c r="AX259" s="305"/>
      <c r="AY259" s="306"/>
      <c r="AZ259" s="307"/>
      <c r="BA259" s="306"/>
      <c r="BB259" s="307"/>
      <c r="BC259" s="304"/>
      <c r="BD259" s="305"/>
      <c r="BE259" s="304"/>
      <c r="BF259" s="305"/>
      <c r="BG259" s="306"/>
      <c r="BH259" s="307"/>
      <c r="BI259" s="306"/>
      <c r="BJ259" s="307"/>
      <c r="BK259" s="304"/>
      <c r="BL259" s="305"/>
      <c r="BM259" s="304"/>
      <c r="BN259" s="305"/>
      <c r="BO259" s="316"/>
      <c r="BP259" s="316"/>
      <c r="BQ259" s="316"/>
      <c r="BR259" s="55"/>
      <c r="BS259" s="317"/>
      <c r="BT259" s="318"/>
      <c r="BU259" s="319"/>
      <c r="BV259" s="319"/>
      <c r="BW259" s="319"/>
      <c r="BX259" s="319"/>
      <c r="BY259" s="319"/>
      <c r="BZ259" s="319"/>
      <c r="CA259" s="319"/>
      <c r="CB259" s="320"/>
      <c r="CC259" s="321"/>
      <c r="CD259" s="321"/>
      <c r="CE259" s="321"/>
      <c r="CF259" s="321"/>
      <c r="CG259" s="321"/>
      <c r="CH259" s="322"/>
      <c r="CI259" s="52">
        <f t="shared" si="9"/>
        <v>0</v>
      </c>
    </row>
    <row r="260" spans="1:87" ht="35.1" customHeight="1" x14ac:dyDescent="0.25">
      <c r="A260" s="31">
        <f t="shared" si="11"/>
        <v>248</v>
      </c>
      <c r="B260" s="323"/>
      <c r="C260" s="323"/>
      <c r="D260" s="308"/>
      <c r="E260" s="308"/>
      <c r="F260" s="308"/>
      <c r="G260" s="324"/>
      <c r="H260" s="325"/>
      <c r="I260" s="40"/>
      <c r="J260" s="60"/>
      <c r="K260" s="312"/>
      <c r="L260" s="312"/>
      <c r="M260" s="326"/>
      <c r="N260" s="326"/>
      <c r="O260" s="314"/>
      <c r="P260" s="314"/>
      <c r="Q260" s="327"/>
      <c r="R260" s="327"/>
      <c r="S260" s="306"/>
      <c r="T260" s="307"/>
      <c r="U260" s="306"/>
      <c r="V260" s="307"/>
      <c r="W260" s="328"/>
      <c r="X260" s="329"/>
      <c r="Y260" s="328"/>
      <c r="Z260" s="329"/>
      <c r="AA260" s="306"/>
      <c r="AB260" s="307"/>
      <c r="AC260" s="306"/>
      <c r="AD260" s="307"/>
      <c r="AE260" s="328"/>
      <c r="AF260" s="329"/>
      <c r="AG260" s="328"/>
      <c r="AH260" s="329"/>
      <c r="AI260" s="306"/>
      <c r="AJ260" s="307"/>
      <c r="AK260" s="306"/>
      <c r="AL260" s="307"/>
      <c r="AM260" s="328"/>
      <c r="AN260" s="329"/>
      <c r="AO260" s="328"/>
      <c r="AP260" s="329"/>
      <c r="AQ260" s="306"/>
      <c r="AR260" s="307"/>
      <c r="AS260" s="306"/>
      <c r="AT260" s="307"/>
      <c r="AU260" s="328"/>
      <c r="AV260" s="329"/>
      <c r="AW260" s="328"/>
      <c r="AX260" s="329"/>
      <c r="AY260" s="306"/>
      <c r="AZ260" s="307"/>
      <c r="BA260" s="306"/>
      <c r="BB260" s="307"/>
      <c r="BC260" s="328"/>
      <c r="BD260" s="329"/>
      <c r="BE260" s="328"/>
      <c r="BF260" s="329"/>
      <c r="BG260" s="306"/>
      <c r="BH260" s="307"/>
      <c r="BI260" s="306"/>
      <c r="BJ260" s="307"/>
      <c r="BK260" s="328"/>
      <c r="BL260" s="329"/>
      <c r="BM260" s="328"/>
      <c r="BN260" s="329"/>
      <c r="BO260" s="316"/>
      <c r="BP260" s="316"/>
      <c r="BQ260" s="316"/>
      <c r="BR260" s="55"/>
      <c r="BS260" s="330"/>
      <c r="BT260" s="331"/>
      <c r="BU260" s="319"/>
      <c r="BV260" s="319"/>
      <c r="BW260" s="319"/>
      <c r="BX260" s="319"/>
      <c r="BY260" s="319"/>
      <c r="BZ260" s="319"/>
      <c r="CA260" s="319"/>
      <c r="CB260" s="320"/>
      <c r="CC260" s="321"/>
      <c r="CD260" s="321"/>
      <c r="CE260" s="321"/>
      <c r="CF260" s="321"/>
      <c r="CG260" s="321"/>
      <c r="CH260" s="322"/>
      <c r="CI260" s="52">
        <f t="shared" si="9"/>
        <v>0</v>
      </c>
    </row>
    <row r="261" spans="1:87" ht="35.1" customHeight="1" x14ac:dyDescent="0.25">
      <c r="A261" s="31">
        <f t="shared" si="11"/>
        <v>249</v>
      </c>
      <c r="B261" s="308"/>
      <c r="C261" s="308"/>
      <c r="D261" s="309"/>
      <c r="E261" s="309"/>
      <c r="F261" s="309"/>
      <c r="G261" s="310"/>
      <c r="H261" s="311"/>
      <c r="I261" s="40"/>
      <c r="J261" s="59"/>
      <c r="K261" s="312"/>
      <c r="L261" s="312"/>
      <c r="M261" s="313"/>
      <c r="N261" s="313"/>
      <c r="O261" s="314"/>
      <c r="P261" s="314"/>
      <c r="Q261" s="315"/>
      <c r="R261" s="315"/>
      <c r="S261" s="306"/>
      <c r="T261" s="307"/>
      <c r="U261" s="306"/>
      <c r="V261" s="307"/>
      <c r="W261" s="304"/>
      <c r="X261" s="305"/>
      <c r="Y261" s="304"/>
      <c r="Z261" s="305"/>
      <c r="AA261" s="306"/>
      <c r="AB261" s="307"/>
      <c r="AC261" s="306"/>
      <c r="AD261" s="307"/>
      <c r="AE261" s="304"/>
      <c r="AF261" s="305"/>
      <c r="AG261" s="304"/>
      <c r="AH261" s="305"/>
      <c r="AI261" s="306"/>
      <c r="AJ261" s="307"/>
      <c r="AK261" s="306"/>
      <c r="AL261" s="307"/>
      <c r="AM261" s="304"/>
      <c r="AN261" s="305"/>
      <c r="AO261" s="304"/>
      <c r="AP261" s="305"/>
      <c r="AQ261" s="306"/>
      <c r="AR261" s="307"/>
      <c r="AS261" s="306"/>
      <c r="AT261" s="307"/>
      <c r="AU261" s="304"/>
      <c r="AV261" s="305"/>
      <c r="AW261" s="304"/>
      <c r="AX261" s="305"/>
      <c r="AY261" s="306"/>
      <c r="AZ261" s="307"/>
      <c r="BA261" s="306"/>
      <c r="BB261" s="307"/>
      <c r="BC261" s="304"/>
      <c r="BD261" s="305"/>
      <c r="BE261" s="304"/>
      <c r="BF261" s="305"/>
      <c r="BG261" s="306"/>
      <c r="BH261" s="307"/>
      <c r="BI261" s="306"/>
      <c r="BJ261" s="307"/>
      <c r="BK261" s="304"/>
      <c r="BL261" s="305"/>
      <c r="BM261" s="304"/>
      <c r="BN261" s="305"/>
      <c r="BO261" s="316"/>
      <c r="BP261" s="316"/>
      <c r="BQ261" s="316"/>
      <c r="BR261" s="55"/>
      <c r="BS261" s="317"/>
      <c r="BT261" s="318"/>
      <c r="BU261" s="319"/>
      <c r="BV261" s="319"/>
      <c r="BW261" s="319"/>
      <c r="BX261" s="319"/>
      <c r="BY261" s="319"/>
      <c r="BZ261" s="319"/>
      <c r="CA261" s="319"/>
      <c r="CB261" s="320"/>
      <c r="CC261" s="321"/>
      <c r="CD261" s="321"/>
      <c r="CE261" s="321"/>
      <c r="CF261" s="321"/>
      <c r="CG261" s="321"/>
      <c r="CH261" s="322"/>
      <c r="CI261" s="52">
        <f t="shared" si="9"/>
        <v>0</v>
      </c>
    </row>
    <row r="262" spans="1:87" ht="35.1" customHeight="1" x14ac:dyDescent="0.25">
      <c r="A262" s="31">
        <f t="shared" si="11"/>
        <v>250</v>
      </c>
      <c r="B262" s="323"/>
      <c r="C262" s="323"/>
      <c r="D262" s="308"/>
      <c r="E262" s="308"/>
      <c r="F262" s="308"/>
      <c r="G262" s="324"/>
      <c r="H262" s="325"/>
      <c r="I262" s="40"/>
      <c r="J262" s="60"/>
      <c r="K262" s="312"/>
      <c r="L262" s="312"/>
      <c r="M262" s="326"/>
      <c r="N262" s="326"/>
      <c r="O262" s="314"/>
      <c r="P262" s="314"/>
      <c r="Q262" s="327"/>
      <c r="R262" s="327"/>
      <c r="S262" s="306"/>
      <c r="T262" s="307"/>
      <c r="U262" s="306"/>
      <c r="V262" s="307"/>
      <c r="W262" s="328"/>
      <c r="X262" s="329"/>
      <c r="Y262" s="328"/>
      <c r="Z262" s="329"/>
      <c r="AA262" s="306"/>
      <c r="AB262" s="307"/>
      <c r="AC262" s="306"/>
      <c r="AD262" s="307"/>
      <c r="AE262" s="328"/>
      <c r="AF262" s="329"/>
      <c r="AG262" s="328"/>
      <c r="AH262" s="329"/>
      <c r="AI262" s="306"/>
      <c r="AJ262" s="307"/>
      <c r="AK262" s="306"/>
      <c r="AL262" s="307"/>
      <c r="AM262" s="328"/>
      <c r="AN262" s="329"/>
      <c r="AO262" s="328"/>
      <c r="AP262" s="329"/>
      <c r="AQ262" s="306"/>
      <c r="AR262" s="307"/>
      <c r="AS262" s="306"/>
      <c r="AT262" s="307"/>
      <c r="AU262" s="328"/>
      <c r="AV262" s="329"/>
      <c r="AW262" s="328"/>
      <c r="AX262" s="329"/>
      <c r="AY262" s="306"/>
      <c r="AZ262" s="307"/>
      <c r="BA262" s="306"/>
      <c r="BB262" s="307"/>
      <c r="BC262" s="328"/>
      <c r="BD262" s="329"/>
      <c r="BE262" s="328"/>
      <c r="BF262" s="329"/>
      <c r="BG262" s="306"/>
      <c r="BH262" s="307"/>
      <c r="BI262" s="306"/>
      <c r="BJ262" s="307"/>
      <c r="BK262" s="328"/>
      <c r="BL262" s="329"/>
      <c r="BM262" s="328"/>
      <c r="BN262" s="329"/>
      <c r="BO262" s="316"/>
      <c r="BP262" s="316"/>
      <c r="BQ262" s="316"/>
      <c r="BR262" s="55"/>
      <c r="BS262" s="330"/>
      <c r="BT262" s="331"/>
      <c r="BU262" s="319"/>
      <c r="BV262" s="319"/>
      <c r="BW262" s="319"/>
      <c r="BX262" s="319"/>
      <c r="BY262" s="319"/>
      <c r="BZ262" s="319"/>
      <c r="CA262" s="319"/>
      <c r="CB262" s="320"/>
      <c r="CC262" s="321"/>
      <c r="CD262" s="321"/>
      <c r="CE262" s="321"/>
      <c r="CF262" s="321"/>
      <c r="CG262" s="321"/>
      <c r="CH262" s="322"/>
      <c r="CI262" s="52">
        <f t="shared" si="9"/>
        <v>0</v>
      </c>
    </row>
    <row r="263" spans="1:87" ht="35.1" customHeight="1" x14ac:dyDescent="0.25">
      <c r="A263" s="31">
        <f t="shared" si="11"/>
        <v>251</v>
      </c>
      <c r="B263" s="308"/>
      <c r="C263" s="308"/>
      <c r="D263" s="309"/>
      <c r="E263" s="309"/>
      <c r="F263" s="309"/>
      <c r="G263" s="310"/>
      <c r="H263" s="311"/>
      <c r="I263" s="40"/>
      <c r="J263" s="59"/>
      <c r="K263" s="312"/>
      <c r="L263" s="312"/>
      <c r="M263" s="313"/>
      <c r="N263" s="313"/>
      <c r="O263" s="314"/>
      <c r="P263" s="314"/>
      <c r="Q263" s="315"/>
      <c r="R263" s="315"/>
      <c r="S263" s="306"/>
      <c r="T263" s="307"/>
      <c r="U263" s="306"/>
      <c r="V263" s="307"/>
      <c r="W263" s="304"/>
      <c r="X263" s="305"/>
      <c r="Y263" s="304"/>
      <c r="Z263" s="305"/>
      <c r="AA263" s="306"/>
      <c r="AB263" s="307"/>
      <c r="AC263" s="306"/>
      <c r="AD263" s="307"/>
      <c r="AE263" s="304"/>
      <c r="AF263" s="305"/>
      <c r="AG263" s="304"/>
      <c r="AH263" s="305"/>
      <c r="AI263" s="306"/>
      <c r="AJ263" s="307"/>
      <c r="AK263" s="306"/>
      <c r="AL263" s="307"/>
      <c r="AM263" s="304"/>
      <c r="AN263" s="305"/>
      <c r="AO263" s="304"/>
      <c r="AP263" s="305"/>
      <c r="AQ263" s="306"/>
      <c r="AR263" s="307"/>
      <c r="AS263" s="306"/>
      <c r="AT263" s="307"/>
      <c r="AU263" s="304"/>
      <c r="AV263" s="305"/>
      <c r="AW263" s="304"/>
      <c r="AX263" s="305"/>
      <c r="AY263" s="306"/>
      <c r="AZ263" s="307"/>
      <c r="BA263" s="306"/>
      <c r="BB263" s="307"/>
      <c r="BC263" s="304"/>
      <c r="BD263" s="305"/>
      <c r="BE263" s="304"/>
      <c r="BF263" s="305"/>
      <c r="BG263" s="306"/>
      <c r="BH263" s="307"/>
      <c r="BI263" s="306"/>
      <c r="BJ263" s="307"/>
      <c r="BK263" s="304"/>
      <c r="BL263" s="305"/>
      <c r="BM263" s="304"/>
      <c r="BN263" s="305"/>
      <c r="BO263" s="316"/>
      <c r="BP263" s="316"/>
      <c r="BQ263" s="316"/>
      <c r="BR263" s="55"/>
      <c r="BS263" s="317"/>
      <c r="BT263" s="318"/>
      <c r="BU263" s="319"/>
      <c r="BV263" s="319"/>
      <c r="BW263" s="319"/>
      <c r="BX263" s="319"/>
      <c r="BY263" s="319"/>
      <c r="BZ263" s="319"/>
      <c r="CA263" s="319"/>
      <c r="CB263" s="320"/>
      <c r="CC263" s="321"/>
      <c r="CD263" s="321"/>
      <c r="CE263" s="321"/>
      <c r="CF263" s="321"/>
      <c r="CG263" s="321"/>
      <c r="CH263" s="322"/>
      <c r="CI263" s="52">
        <f t="shared" si="9"/>
        <v>0</v>
      </c>
    </row>
    <row r="264" spans="1:87" ht="35.1" customHeight="1" x14ac:dyDescent="0.25">
      <c r="A264" s="31">
        <f t="shared" si="11"/>
        <v>252</v>
      </c>
      <c r="B264" s="323"/>
      <c r="C264" s="323"/>
      <c r="D264" s="308"/>
      <c r="E264" s="308"/>
      <c r="F264" s="308"/>
      <c r="G264" s="324"/>
      <c r="H264" s="325"/>
      <c r="I264" s="40"/>
      <c r="J264" s="60"/>
      <c r="K264" s="312"/>
      <c r="L264" s="312"/>
      <c r="M264" s="326"/>
      <c r="N264" s="326"/>
      <c r="O264" s="314"/>
      <c r="P264" s="314"/>
      <c r="Q264" s="327"/>
      <c r="R264" s="327"/>
      <c r="S264" s="306"/>
      <c r="T264" s="307"/>
      <c r="U264" s="306"/>
      <c r="V264" s="307"/>
      <c r="W264" s="328"/>
      <c r="X264" s="329"/>
      <c r="Y264" s="328"/>
      <c r="Z264" s="329"/>
      <c r="AA264" s="306"/>
      <c r="AB264" s="307"/>
      <c r="AC264" s="306"/>
      <c r="AD264" s="307"/>
      <c r="AE264" s="328"/>
      <c r="AF264" s="329"/>
      <c r="AG264" s="328"/>
      <c r="AH264" s="329"/>
      <c r="AI264" s="306"/>
      <c r="AJ264" s="307"/>
      <c r="AK264" s="306"/>
      <c r="AL264" s="307"/>
      <c r="AM264" s="328"/>
      <c r="AN264" s="329"/>
      <c r="AO264" s="328"/>
      <c r="AP264" s="329"/>
      <c r="AQ264" s="306"/>
      <c r="AR264" s="307"/>
      <c r="AS264" s="306"/>
      <c r="AT264" s="307"/>
      <c r="AU264" s="328"/>
      <c r="AV264" s="329"/>
      <c r="AW264" s="328"/>
      <c r="AX264" s="329"/>
      <c r="AY264" s="306"/>
      <c r="AZ264" s="307"/>
      <c r="BA264" s="306"/>
      <c r="BB264" s="307"/>
      <c r="BC264" s="328"/>
      <c r="BD264" s="329"/>
      <c r="BE264" s="328"/>
      <c r="BF264" s="329"/>
      <c r="BG264" s="306"/>
      <c r="BH264" s="307"/>
      <c r="BI264" s="306"/>
      <c r="BJ264" s="307"/>
      <c r="BK264" s="328"/>
      <c r="BL264" s="329"/>
      <c r="BM264" s="328"/>
      <c r="BN264" s="329"/>
      <c r="BO264" s="316"/>
      <c r="BP264" s="316"/>
      <c r="BQ264" s="316"/>
      <c r="BR264" s="55"/>
      <c r="BS264" s="330"/>
      <c r="BT264" s="331"/>
      <c r="BU264" s="319"/>
      <c r="BV264" s="319"/>
      <c r="BW264" s="319"/>
      <c r="BX264" s="319"/>
      <c r="BY264" s="319"/>
      <c r="BZ264" s="319"/>
      <c r="CA264" s="319"/>
      <c r="CB264" s="320"/>
      <c r="CC264" s="321"/>
      <c r="CD264" s="321"/>
      <c r="CE264" s="321"/>
      <c r="CF264" s="321"/>
      <c r="CG264" s="321"/>
      <c r="CH264" s="322"/>
      <c r="CI264" s="52">
        <f t="shared" si="9"/>
        <v>0</v>
      </c>
    </row>
    <row r="265" spans="1:87" ht="35.1" customHeight="1" x14ac:dyDescent="0.25">
      <c r="A265" s="31">
        <f>ROW(A253)</f>
        <v>253</v>
      </c>
      <c r="B265" s="308"/>
      <c r="C265" s="308"/>
      <c r="D265" s="309"/>
      <c r="E265" s="309"/>
      <c r="F265" s="309"/>
      <c r="G265" s="310"/>
      <c r="H265" s="311"/>
      <c r="I265" s="40"/>
      <c r="J265" s="59"/>
      <c r="K265" s="312"/>
      <c r="L265" s="312"/>
      <c r="M265" s="313"/>
      <c r="N265" s="313"/>
      <c r="O265" s="314"/>
      <c r="P265" s="314"/>
      <c r="Q265" s="315"/>
      <c r="R265" s="315"/>
      <c r="S265" s="306"/>
      <c r="T265" s="307"/>
      <c r="U265" s="306"/>
      <c r="V265" s="307"/>
      <c r="W265" s="304"/>
      <c r="X265" s="305"/>
      <c r="Y265" s="304"/>
      <c r="Z265" s="305"/>
      <c r="AA265" s="306"/>
      <c r="AB265" s="307"/>
      <c r="AC265" s="306"/>
      <c r="AD265" s="307"/>
      <c r="AE265" s="304"/>
      <c r="AF265" s="305"/>
      <c r="AG265" s="304"/>
      <c r="AH265" s="305"/>
      <c r="AI265" s="306"/>
      <c r="AJ265" s="307"/>
      <c r="AK265" s="306"/>
      <c r="AL265" s="307"/>
      <c r="AM265" s="304"/>
      <c r="AN265" s="305"/>
      <c r="AO265" s="304"/>
      <c r="AP265" s="305"/>
      <c r="AQ265" s="306"/>
      <c r="AR265" s="307"/>
      <c r="AS265" s="306"/>
      <c r="AT265" s="307"/>
      <c r="AU265" s="304"/>
      <c r="AV265" s="305"/>
      <c r="AW265" s="304"/>
      <c r="AX265" s="305"/>
      <c r="AY265" s="306"/>
      <c r="AZ265" s="307"/>
      <c r="BA265" s="306"/>
      <c r="BB265" s="307"/>
      <c r="BC265" s="304"/>
      <c r="BD265" s="305"/>
      <c r="BE265" s="304"/>
      <c r="BF265" s="305"/>
      <c r="BG265" s="306"/>
      <c r="BH265" s="307"/>
      <c r="BI265" s="306"/>
      <c r="BJ265" s="307"/>
      <c r="BK265" s="304"/>
      <c r="BL265" s="305"/>
      <c r="BM265" s="304"/>
      <c r="BN265" s="305"/>
      <c r="BO265" s="332"/>
      <c r="BP265" s="333"/>
      <c r="BQ265" s="334"/>
      <c r="BR265" s="55"/>
      <c r="BS265" s="317"/>
      <c r="BT265" s="318"/>
      <c r="BU265" s="319"/>
      <c r="BV265" s="319"/>
      <c r="BW265" s="319"/>
      <c r="BX265" s="319"/>
      <c r="BY265" s="319"/>
      <c r="BZ265" s="319"/>
      <c r="CA265" s="319"/>
      <c r="CB265" s="320"/>
      <c r="CC265" s="321"/>
      <c r="CD265" s="321"/>
      <c r="CE265" s="321"/>
      <c r="CF265" s="321"/>
      <c r="CG265" s="321"/>
      <c r="CH265" s="322"/>
      <c r="CI265" s="52">
        <f t="shared" si="9"/>
        <v>0</v>
      </c>
    </row>
    <row r="266" spans="1:87" ht="35.1" customHeight="1" x14ac:dyDescent="0.25">
      <c r="A266" s="31">
        <f t="shared" ref="A266:A292" si="12">ROW(A254)</f>
        <v>254</v>
      </c>
      <c r="B266" s="323"/>
      <c r="C266" s="323"/>
      <c r="D266" s="308"/>
      <c r="E266" s="308"/>
      <c r="F266" s="308"/>
      <c r="G266" s="324"/>
      <c r="H266" s="325"/>
      <c r="I266" s="40"/>
      <c r="J266" s="60"/>
      <c r="K266" s="312"/>
      <c r="L266" s="312"/>
      <c r="M266" s="326"/>
      <c r="N266" s="326"/>
      <c r="O266" s="314"/>
      <c r="P266" s="314"/>
      <c r="Q266" s="327"/>
      <c r="R266" s="327"/>
      <c r="S266" s="306"/>
      <c r="T266" s="307"/>
      <c r="U266" s="306"/>
      <c r="V266" s="307"/>
      <c r="W266" s="328"/>
      <c r="X266" s="329"/>
      <c r="Y266" s="328"/>
      <c r="Z266" s="329"/>
      <c r="AA266" s="306"/>
      <c r="AB266" s="307"/>
      <c r="AC266" s="306"/>
      <c r="AD266" s="307"/>
      <c r="AE266" s="328"/>
      <c r="AF266" s="329"/>
      <c r="AG266" s="328"/>
      <c r="AH266" s="329"/>
      <c r="AI266" s="306"/>
      <c r="AJ266" s="307"/>
      <c r="AK266" s="306"/>
      <c r="AL266" s="307"/>
      <c r="AM266" s="328"/>
      <c r="AN266" s="329"/>
      <c r="AO266" s="328"/>
      <c r="AP266" s="329"/>
      <c r="AQ266" s="306"/>
      <c r="AR266" s="307"/>
      <c r="AS266" s="306"/>
      <c r="AT266" s="307"/>
      <c r="AU266" s="328"/>
      <c r="AV266" s="329"/>
      <c r="AW266" s="328"/>
      <c r="AX266" s="329"/>
      <c r="AY266" s="306"/>
      <c r="AZ266" s="307"/>
      <c r="BA266" s="306"/>
      <c r="BB266" s="307"/>
      <c r="BC266" s="328"/>
      <c r="BD266" s="329"/>
      <c r="BE266" s="328"/>
      <c r="BF266" s="329"/>
      <c r="BG266" s="306"/>
      <c r="BH266" s="307"/>
      <c r="BI266" s="306"/>
      <c r="BJ266" s="307"/>
      <c r="BK266" s="328"/>
      <c r="BL266" s="329"/>
      <c r="BM266" s="328"/>
      <c r="BN266" s="329"/>
      <c r="BO266" s="316"/>
      <c r="BP266" s="316"/>
      <c r="BQ266" s="316"/>
      <c r="BR266" s="55"/>
      <c r="BS266" s="330"/>
      <c r="BT266" s="331"/>
      <c r="BU266" s="319"/>
      <c r="BV266" s="319"/>
      <c r="BW266" s="319"/>
      <c r="BX266" s="319"/>
      <c r="BY266" s="319"/>
      <c r="BZ266" s="319"/>
      <c r="CA266" s="319"/>
      <c r="CB266" s="320"/>
      <c r="CC266" s="321"/>
      <c r="CD266" s="321"/>
      <c r="CE266" s="321"/>
      <c r="CF266" s="321"/>
      <c r="CG266" s="321"/>
      <c r="CH266" s="322"/>
      <c r="CI266" s="52">
        <f t="shared" si="9"/>
        <v>0</v>
      </c>
    </row>
    <row r="267" spans="1:87" ht="35.1" customHeight="1" x14ac:dyDescent="0.25">
      <c r="A267" s="31">
        <f t="shared" si="12"/>
        <v>255</v>
      </c>
      <c r="B267" s="308"/>
      <c r="C267" s="308"/>
      <c r="D267" s="309"/>
      <c r="E267" s="309"/>
      <c r="F267" s="309"/>
      <c r="G267" s="310"/>
      <c r="H267" s="311"/>
      <c r="I267" s="40"/>
      <c r="J267" s="59"/>
      <c r="K267" s="312"/>
      <c r="L267" s="312"/>
      <c r="M267" s="313"/>
      <c r="N267" s="313"/>
      <c r="O267" s="314"/>
      <c r="P267" s="314"/>
      <c r="Q267" s="315"/>
      <c r="R267" s="315"/>
      <c r="S267" s="306"/>
      <c r="T267" s="307"/>
      <c r="U267" s="306"/>
      <c r="V267" s="307"/>
      <c r="W267" s="304"/>
      <c r="X267" s="305"/>
      <c r="Y267" s="304"/>
      <c r="Z267" s="305"/>
      <c r="AA267" s="306"/>
      <c r="AB267" s="307"/>
      <c r="AC267" s="306"/>
      <c r="AD267" s="307"/>
      <c r="AE267" s="304"/>
      <c r="AF267" s="305"/>
      <c r="AG267" s="304"/>
      <c r="AH267" s="305"/>
      <c r="AI267" s="306"/>
      <c r="AJ267" s="307"/>
      <c r="AK267" s="306"/>
      <c r="AL267" s="307"/>
      <c r="AM267" s="304"/>
      <c r="AN267" s="305"/>
      <c r="AO267" s="304"/>
      <c r="AP267" s="305"/>
      <c r="AQ267" s="306"/>
      <c r="AR267" s="307"/>
      <c r="AS267" s="306"/>
      <c r="AT267" s="307"/>
      <c r="AU267" s="304"/>
      <c r="AV267" s="305"/>
      <c r="AW267" s="304"/>
      <c r="AX267" s="305"/>
      <c r="AY267" s="306"/>
      <c r="AZ267" s="307"/>
      <c r="BA267" s="306"/>
      <c r="BB267" s="307"/>
      <c r="BC267" s="304"/>
      <c r="BD267" s="305"/>
      <c r="BE267" s="304"/>
      <c r="BF267" s="305"/>
      <c r="BG267" s="306"/>
      <c r="BH267" s="307"/>
      <c r="BI267" s="306"/>
      <c r="BJ267" s="307"/>
      <c r="BK267" s="304"/>
      <c r="BL267" s="305"/>
      <c r="BM267" s="304"/>
      <c r="BN267" s="305"/>
      <c r="BO267" s="316"/>
      <c r="BP267" s="316"/>
      <c r="BQ267" s="316"/>
      <c r="BR267" s="55"/>
      <c r="BS267" s="317"/>
      <c r="BT267" s="318"/>
      <c r="BU267" s="319"/>
      <c r="BV267" s="319"/>
      <c r="BW267" s="319"/>
      <c r="BX267" s="319"/>
      <c r="BY267" s="319"/>
      <c r="BZ267" s="319"/>
      <c r="CA267" s="319"/>
      <c r="CB267" s="320"/>
      <c r="CC267" s="321"/>
      <c r="CD267" s="321"/>
      <c r="CE267" s="321"/>
      <c r="CF267" s="321"/>
      <c r="CG267" s="321"/>
      <c r="CH267" s="322"/>
      <c r="CI267" s="52">
        <f t="shared" si="9"/>
        <v>0</v>
      </c>
    </row>
    <row r="268" spans="1:87" ht="35.1" customHeight="1" x14ac:dyDescent="0.25">
      <c r="A268" s="31">
        <f t="shared" si="12"/>
        <v>256</v>
      </c>
      <c r="B268" s="323"/>
      <c r="C268" s="323"/>
      <c r="D268" s="308"/>
      <c r="E268" s="308"/>
      <c r="F268" s="308"/>
      <c r="G268" s="324"/>
      <c r="H268" s="325"/>
      <c r="I268" s="40"/>
      <c r="J268" s="60"/>
      <c r="K268" s="312"/>
      <c r="L268" s="312"/>
      <c r="M268" s="326"/>
      <c r="N268" s="326"/>
      <c r="O268" s="314"/>
      <c r="P268" s="314"/>
      <c r="Q268" s="327"/>
      <c r="R268" s="327"/>
      <c r="S268" s="306"/>
      <c r="T268" s="307"/>
      <c r="U268" s="306"/>
      <c r="V268" s="307"/>
      <c r="W268" s="328"/>
      <c r="X268" s="329"/>
      <c r="Y268" s="328"/>
      <c r="Z268" s="329"/>
      <c r="AA268" s="306"/>
      <c r="AB268" s="307"/>
      <c r="AC268" s="306"/>
      <c r="AD268" s="307"/>
      <c r="AE268" s="328"/>
      <c r="AF268" s="329"/>
      <c r="AG268" s="328"/>
      <c r="AH268" s="329"/>
      <c r="AI268" s="306"/>
      <c r="AJ268" s="307"/>
      <c r="AK268" s="306"/>
      <c r="AL268" s="307"/>
      <c r="AM268" s="328"/>
      <c r="AN268" s="329"/>
      <c r="AO268" s="328"/>
      <c r="AP268" s="329"/>
      <c r="AQ268" s="306"/>
      <c r="AR268" s="307"/>
      <c r="AS268" s="306"/>
      <c r="AT268" s="307"/>
      <c r="AU268" s="328"/>
      <c r="AV268" s="329"/>
      <c r="AW268" s="328"/>
      <c r="AX268" s="329"/>
      <c r="AY268" s="306"/>
      <c r="AZ268" s="307"/>
      <c r="BA268" s="306"/>
      <c r="BB268" s="307"/>
      <c r="BC268" s="328"/>
      <c r="BD268" s="329"/>
      <c r="BE268" s="328"/>
      <c r="BF268" s="329"/>
      <c r="BG268" s="306"/>
      <c r="BH268" s="307"/>
      <c r="BI268" s="306"/>
      <c r="BJ268" s="307"/>
      <c r="BK268" s="328"/>
      <c r="BL268" s="329"/>
      <c r="BM268" s="328"/>
      <c r="BN268" s="329"/>
      <c r="BO268" s="316"/>
      <c r="BP268" s="316"/>
      <c r="BQ268" s="316"/>
      <c r="BR268" s="55"/>
      <c r="BS268" s="330"/>
      <c r="BT268" s="331"/>
      <c r="BU268" s="319"/>
      <c r="BV268" s="319"/>
      <c r="BW268" s="319"/>
      <c r="BX268" s="319"/>
      <c r="BY268" s="319"/>
      <c r="BZ268" s="319"/>
      <c r="CA268" s="319"/>
      <c r="CB268" s="320"/>
      <c r="CC268" s="321"/>
      <c r="CD268" s="321"/>
      <c r="CE268" s="321"/>
      <c r="CF268" s="321"/>
      <c r="CG268" s="321"/>
      <c r="CH268" s="322"/>
      <c r="CI268" s="52">
        <f t="shared" si="9"/>
        <v>0</v>
      </c>
    </row>
    <row r="269" spans="1:87" ht="35.1" customHeight="1" x14ac:dyDescent="0.25">
      <c r="A269" s="31">
        <f t="shared" si="12"/>
        <v>257</v>
      </c>
      <c r="B269" s="308"/>
      <c r="C269" s="308"/>
      <c r="D269" s="309"/>
      <c r="E269" s="309"/>
      <c r="F269" s="309"/>
      <c r="G269" s="310"/>
      <c r="H269" s="311"/>
      <c r="I269" s="40"/>
      <c r="J269" s="59"/>
      <c r="K269" s="312"/>
      <c r="L269" s="312"/>
      <c r="M269" s="313"/>
      <c r="N269" s="313"/>
      <c r="O269" s="314"/>
      <c r="P269" s="314"/>
      <c r="Q269" s="315"/>
      <c r="R269" s="315"/>
      <c r="S269" s="306"/>
      <c r="T269" s="307"/>
      <c r="U269" s="306"/>
      <c r="V269" s="307"/>
      <c r="W269" s="304"/>
      <c r="X269" s="305"/>
      <c r="Y269" s="304"/>
      <c r="Z269" s="305"/>
      <c r="AA269" s="306"/>
      <c r="AB269" s="307"/>
      <c r="AC269" s="306"/>
      <c r="AD269" s="307"/>
      <c r="AE269" s="304"/>
      <c r="AF269" s="305"/>
      <c r="AG269" s="304"/>
      <c r="AH269" s="305"/>
      <c r="AI269" s="306"/>
      <c r="AJ269" s="307"/>
      <c r="AK269" s="306"/>
      <c r="AL269" s="307"/>
      <c r="AM269" s="304"/>
      <c r="AN269" s="305"/>
      <c r="AO269" s="304"/>
      <c r="AP269" s="305"/>
      <c r="AQ269" s="306"/>
      <c r="AR269" s="307"/>
      <c r="AS269" s="306"/>
      <c r="AT269" s="307"/>
      <c r="AU269" s="304"/>
      <c r="AV269" s="305"/>
      <c r="AW269" s="304"/>
      <c r="AX269" s="305"/>
      <c r="AY269" s="306"/>
      <c r="AZ269" s="307"/>
      <c r="BA269" s="306"/>
      <c r="BB269" s="307"/>
      <c r="BC269" s="304"/>
      <c r="BD269" s="305"/>
      <c r="BE269" s="304"/>
      <c r="BF269" s="305"/>
      <c r="BG269" s="306"/>
      <c r="BH269" s="307"/>
      <c r="BI269" s="306"/>
      <c r="BJ269" s="307"/>
      <c r="BK269" s="304"/>
      <c r="BL269" s="305"/>
      <c r="BM269" s="304"/>
      <c r="BN269" s="305"/>
      <c r="BO269" s="316"/>
      <c r="BP269" s="316"/>
      <c r="BQ269" s="316"/>
      <c r="BR269" s="55"/>
      <c r="BS269" s="317"/>
      <c r="BT269" s="318"/>
      <c r="BU269" s="319"/>
      <c r="BV269" s="319"/>
      <c r="BW269" s="319"/>
      <c r="BX269" s="319"/>
      <c r="BY269" s="319"/>
      <c r="BZ269" s="319"/>
      <c r="CA269" s="319"/>
      <c r="CB269" s="320"/>
      <c r="CC269" s="321"/>
      <c r="CD269" s="321"/>
      <c r="CE269" s="321"/>
      <c r="CF269" s="321"/>
      <c r="CG269" s="321"/>
      <c r="CH269" s="322"/>
      <c r="CI269" s="52">
        <f t="shared" si="9"/>
        <v>0</v>
      </c>
    </row>
    <row r="270" spans="1:87" ht="35.1" customHeight="1" x14ac:dyDescent="0.25">
      <c r="A270" s="31">
        <f t="shared" si="12"/>
        <v>258</v>
      </c>
      <c r="B270" s="323"/>
      <c r="C270" s="323"/>
      <c r="D270" s="308"/>
      <c r="E270" s="308"/>
      <c r="F270" s="308"/>
      <c r="G270" s="324"/>
      <c r="H270" s="325"/>
      <c r="I270" s="40"/>
      <c r="J270" s="60"/>
      <c r="K270" s="312"/>
      <c r="L270" s="312"/>
      <c r="M270" s="326"/>
      <c r="N270" s="326"/>
      <c r="O270" s="314"/>
      <c r="P270" s="314"/>
      <c r="Q270" s="327"/>
      <c r="R270" s="327"/>
      <c r="S270" s="306"/>
      <c r="T270" s="307"/>
      <c r="U270" s="306"/>
      <c r="V270" s="307"/>
      <c r="W270" s="328"/>
      <c r="X270" s="329"/>
      <c r="Y270" s="328"/>
      <c r="Z270" s="329"/>
      <c r="AA270" s="306"/>
      <c r="AB270" s="307"/>
      <c r="AC270" s="306"/>
      <c r="AD270" s="307"/>
      <c r="AE270" s="328"/>
      <c r="AF270" s="329"/>
      <c r="AG270" s="328"/>
      <c r="AH270" s="329"/>
      <c r="AI270" s="306"/>
      <c r="AJ270" s="307"/>
      <c r="AK270" s="306"/>
      <c r="AL270" s="307"/>
      <c r="AM270" s="328"/>
      <c r="AN270" s="329"/>
      <c r="AO270" s="328"/>
      <c r="AP270" s="329"/>
      <c r="AQ270" s="306"/>
      <c r="AR270" s="307"/>
      <c r="AS270" s="306"/>
      <c r="AT270" s="307"/>
      <c r="AU270" s="328"/>
      <c r="AV270" s="329"/>
      <c r="AW270" s="328"/>
      <c r="AX270" s="329"/>
      <c r="AY270" s="306"/>
      <c r="AZ270" s="307"/>
      <c r="BA270" s="306"/>
      <c r="BB270" s="307"/>
      <c r="BC270" s="328"/>
      <c r="BD270" s="329"/>
      <c r="BE270" s="328"/>
      <c r="BF270" s="329"/>
      <c r="BG270" s="306"/>
      <c r="BH270" s="307"/>
      <c r="BI270" s="306"/>
      <c r="BJ270" s="307"/>
      <c r="BK270" s="328"/>
      <c r="BL270" s="329"/>
      <c r="BM270" s="328"/>
      <c r="BN270" s="329"/>
      <c r="BO270" s="316"/>
      <c r="BP270" s="316"/>
      <c r="BQ270" s="316"/>
      <c r="BR270" s="55"/>
      <c r="BS270" s="330"/>
      <c r="BT270" s="331"/>
      <c r="BU270" s="319"/>
      <c r="BV270" s="319"/>
      <c r="BW270" s="319"/>
      <c r="BX270" s="319"/>
      <c r="BY270" s="319"/>
      <c r="BZ270" s="319"/>
      <c r="CA270" s="319"/>
      <c r="CB270" s="320"/>
      <c r="CC270" s="321"/>
      <c r="CD270" s="321"/>
      <c r="CE270" s="321"/>
      <c r="CF270" s="321"/>
      <c r="CG270" s="321"/>
      <c r="CH270" s="322"/>
      <c r="CI270" s="52">
        <f t="shared" ref="CI270:CI333" si="13">BS270-G270</f>
        <v>0</v>
      </c>
    </row>
    <row r="271" spans="1:87" ht="35.1" customHeight="1" x14ac:dyDescent="0.25">
      <c r="A271" s="31">
        <f t="shared" si="12"/>
        <v>259</v>
      </c>
      <c r="B271" s="308"/>
      <c r="C271" s="308"/>
      <c r="D271" s="309"/>
      <c r="E271" s="309"/>
      <c r="F271" s="309"/>
      <c r="G271" s="310"/>
      <c r="H271" s="311"/>
      <c r="I271" s="40"/>
      <c r="J271" s="59"/>
      <c r="K271" s="312"/>
      <c r="L271" s="312"/>
      <c r="M271" s="313"/>
      <c r="N271" s="313"/>
      <c r="O271" s="314"/>
      <c r="P271" s="314"/>
      <c r="Q271" s="315"/>
      <c r="R271" s="315"/>
      <c r="S271" s="306"/>
      <c r="T271" s="307"/>
      <c r="U271" s="306"/>
      <c r="V271" s="307"/>
      <c r="W271" s="304"/>
      <c r="X271" s="305"/>
      <c r="Y271" s="304"/>
      <c r="Z271" s="305"/>
      <c r="AA271" s="306"/>
      <c r="AB271" s="307"/>
      <c r="AC271" s="306"/>
      <c r="AD271" s="307"/>
      <c r="AE271" s="304"/>
      <c r="AF271" s="305"/>
      <c r="AG271" s="304"/>
      <c r="AH271" s="305"/>
      <c r="AI271" s="306"/>
      <c r="AJ271" s="307"/>
      <c r="AK271" s="306"/>
      <c r="AL271" s="307"/>
      <c r="AM271" s="304"/>
      <c r="AN271" s="305"/>
      <c r="AO271" s="304"/>
      <c r="AP271" s="305"/>
      <c r="AQ271" s="306"/>
      <c r="AR271" s="307"/>
      <c r="AS271" s="306"/>
      <c r="AT271" s="307"/>
      <c r="AU271" s="304"/>
      <c r="AV271" s="305"/>
      <c r="AW271" s="304"/>
      <c r="AX271" s="305"/>
      <c r="AY271" s="306"/>
      <c r="AZ271" s="307"/>
      <c r="BA271" s="306"/>
      <c r="BB271" s="307"/>
      <c r="BC271" s="304"/>
      <c r="BD271" s="305"/>
      <c r="BE271" s="304"/>
      <c r="BF271" s="305"/>
      <c r="BG271" s="306"/>
      <c r="BH271" s="307"/>
      <c r="BI271" s="306"/>
      <c r="BJ271" s="307"/>
      <c r="BK271" s="304"/>
      <c r="BL271" s="305"/>
      <c r="BM271" s="304"/>
      <c r="BN271" s="305"/>
      <c r="BO271" s="316"/>
      <c r="BP271" s="316"/>
      <c r="BQ271" s="316"/>
      <c r="BR271" s="55"/>
      <c r="BS271" s="317"/>
      <c r="BT271" s="318"/>
      <c r="BU271" s="319"/>
      <c r="BV271" s="319"/>
      <c r="BW271" s="319"/>
      <c r="BX271" s="319"/>
      <c r="BY271" s="319"/>
      <c r="BZ271" s="319"/>
      <c r="CA271" s="319"/>
      <c r="CB271" s="320"/>
      <c r="CC271" s="321"/>
      <c r="CD271" s="321"/>
      <c r="CE271" s="321"/>
      <c r="CF271" s="321"/>
      <c r="CG271" s="321"/>
      <c r="CH271" s="322"/>
      <c r="CI271" s="52">
        <f t="shared" si="13"/>
        <v>0</v>
      </c>
    </row>
    <row r="272" spans="1:87" ht="35.1" customHeight="1" x14ac:dyDescent="0.25">
      <c r="A272" s="31">
        <f t="shared" si="12"/>
        <v>260</v>
      </c>
      <c r="B272" s="323"/>
      <c r="C272" s="323"/>
      <c r="D272" s="308"/>
      <c r="E272" s="308"/>
      <c r="F272" s="308"/>
      <c r="G272" s="324"/>
      <c r="H272" s="325"/>
      <c r="I272" s="40"/>
      <c r="J272" s="60"/>
      <c r="K272" s="312"/>
      <c r="L272" s="312"/>
      <c r="M272" s="326"/>
      <c r="N272" s="326"/>
      <c r="O272" s="314"/>
      <c r="P272" s="314"/>
      <c r="Q272" s="327"/>
      <c r="R272" s="327"/>
      <c r="S272" s="306"/>
      <c r="T272" s="307"/>
      <c r="U272" s="306"/>
      <c r="V272" s="307"/>
      <c r="W272" s="328"/>
      <c r="X272" s="329"/>
      <c r="Y272" s="328"/>
      <c r="Z272" s="329"/>
      <c r="AA272" s="306"/>
      <c r="AB272" s="307"/>
      <c r="AC272" s="306"/>
      <c r="AD272" s="307"/>
      <c r="AE272" s="328"/>
      <c r="AF272" s="329"/>
      <c r="AG272" s="328"/>
      <c r="AH272" s="329"/>
      <c r="AI272" s="306"/>
      <c r="AJ272" s="307"/>
      <c r="AK272" s="306"/>
      <c r="AL272" s="307"/>
      <c r="AM272" s="328"/>
      <c r="AN272" s="329"/>
      <c r="AO272" s="328"/>
      <c r="AP272" s="329"/>
      <c r="AQ272" s="306"/>
      <c r="AR272" s="307"/>
      <c r="AS272" s="306"/>
      <c r="AT272" s="307"/>
      <c r="AU272" s="328"/>
      <c r="AV272" s="329"/>
      <c r="AW272" s="328"/>
      <c r="AX272" s="329"/>
      <c r="AY272" s="306"/>
      <c r="AZ272" s="307"/>
      <c r="BA272" s="306"/>
      <c r="BB272" s="307"/>
      <c r="BC272" s="328"/>
      <c r="BD272" s="329"/>
      <c r="BE272" s="328"/>
      <c r="BF272" s="329"/>
      <c r="BG272" s="306"/>
      <c r="BH272" s="307"/>
      <c r="BI272" s="306"/>
      <c r="BJ272" s="307"/>
      <c r="BK272" s="328"/>
      <c r="BL272" s="329"/>
      <c r="BM272" s="328"/>
      <c r="BN272" s="329"/>
      <c r="BO272" s="316"/>
      <c r="BP272" s="316"/>
      <c r="BQ272" s="316"/>
      <c r="BR272" s="55"/>
      <c r="BS272" s="330"/>
      <c r="BT272" s="331"/>
      <c r="BU272" s="319"/>
      <c r="BV272" s="319"/>
      <c r="BW272" s="319"/>
      <c r="BX272" s="319"/>
      <c r="BY272" s="319"/>
      <c r="BZ272" s="319"/>
      <c r="CA272" s="319"/>
      <c r="CB272" s="320"/>
      <c r="CC272" s="321"/>
      <c r="CD272" s="321"/>
      <c r="CE272" s="321"/>
      <c r="CF272" s="321"/>
      <c r="CG272" s="321"/>
      <c r="CH272" s="322"/>
      <c r="CI272" s="52">
        <f t="shared" si="13"/>
        <v>0</v>
      </c>
    </row>
    <row r="273" spans="1:87" ht="35.1" customHeight="1" x14ac:dyDescent="0.25">
      <c r="A273" s="31">
        <f t="shared" si="12"/>
        <v>261</v>
      </c>
      <c r="B273" s="308"/>
      <c r="C273" s="308"/>
      <c r="D273" s="309"/>
      <c r="E273" s="309"/>
      <c r="F273" s="309"/>
      <c r="G273" s="310"/>
      <c r="H273" s="311"/>
      <c r="I273" s="40"/>
      <c r="J273" s="59"/>
      <c r="K273" s="312"/>
      <c r="L273" s="312"/>
      <c r="M273" s="313"/>
      <c r="N273" s="313"/>
      <c r="O273" s="314"/>
      <c r="P273" s="314"/>
      <c r="Q273" s="315"/>
      <c r="R273" s="315"/>
      <c r="S273" s="306"/>
      <c r="T273" s="307"/>
      <c r="U273" s="306"/>
      <c r="V273" s="307"/>
      <c r="W273" s="304"/>
      <c r="X273" s="305"/>
      <c r="Y273" s="304"/>
      <c r="Z273" s="305"/>
      <c r="AA273" s="306"/>
      <c r="AB273" s="307"/>
      <c r="AC273" s="306"/>
      <c r="AD273" s="307"/>
      <c r="AE273" s="304"/>
      <c r="AF273" s="305"/>
      <c r="AG273" s="304"/>
      <c r="AH273" s="305"/>
      <c r="AI273" s="306"/>
      <c r="AJ273" s="307"/>
      <c r="AK273" s="306"/>
      <c r="AL273" s="307"/>
      <c r="AM273" s="304"/>
      <c r="AN273" s="305"/>
      <c r="AO273" s="304"/>
      <c r="AP273" s="305"/>
      <c r="AQ273" s="306"/>
      <c r="AR273" s="307"/>
      <c r="AS273" s="306"/>
      <c r="AT273" s="307"/>
      <c r="AU273" s="304"/>
      <c r="AV273" s="305"/>
      <c r="AW273" s="304"/>
      <c r="AX273" s="305"/>
      <c r="AY273" s="306"/>
      <c r="AZ273" s="307"/>
      <c r="BA273" s="306"/>
      <c r="BB273" s="307"/>
      <c r="BC273" s="304"/>
      <c r="BD273" s="305"/>
      <c r="BE273" s="304"/>
      <c r="BF273" s="305"/>
      <c r="BG273" s="306"/>
      <c r="BH273" s="307"/>
      <c r="BI273" s="306"/>
      <c r="BJ273" s="307"/>
      <c r="BK273" s="304"/>
      <c r="BL273" s="305"/>
      <c r="BM273" s="304"/>
      <c r="BN273" s="305"/>
      <c r="BO273" s="316"/>
      <c r="BP273" s="316"/>
      <c r="BQ273" s="316"/>
      <c r="BR273" s="55"/>
      <c r="BS273" s="317"/>
      <c r="BT273" s="318"/>
      <c r="BU273" s="319"/>
      <c r="BV273" s="319"/>
      <c r="BW273" s="319"/>
      <c r="BX273" s="319"/>
      <c r="BY273" s="319"/>
      <c r="BZ273" s="319"/>
      <c r="CA273" s="319"/>
      <c r="CB273" s="320"/>
      <c r="CC273" s="321"/>
      <c r="CD273" s="321"/>
      <c r="CE273" s="321"/>
      <c r="CF273" s="321"/>
      <c r="CG273" s="321"/>
      <c r="CH273" s="322"/>
      <c r="CI273" s="52">
        <f t="shared" si="13"/>
        <v>0</v>
      </c>
    </row>
    <row r="274" spans="1:87" ht="35.1" customHeight="1" x14ac:dyDescent="0.25">
      <c r="A274" s="31">
        <f t="shared" si="12"/>
        <v>262</v>
      </c>
      <c r="B274" s="323"/>
      <c r="C274" s="323"/>
      <c r="D274" s="308"/>
      <c r="E274" s="308"/>
      <c r="F274" s="308"/>
      <c r="G274" s="324"/>
      <c r="H274" s="325"/>
      <c r="I274" s="40"/>
      <c r="J274" s="60"/>
      <c r="K274" s="312"/>
      <c r="L274" s="312"/>
      <c r="M274" s="326"/>
      <c r="N274" s="326"/>
      <c r="O274" s="314"/>
      <c r="P274" s="314"/>
      <c r="Q274" s="327"/>
      <c r="R274" s="327"/>
      <c r="S274" s="306"/>
      <c r="T274" s="307"/>
      <c r="U274" s="306"/>
      <c r="V274" s="307"/>
      <c r="W274" s="328"/>
      <c r="X274" s="329"/>
      <c r="Y274" s="328"/>
      <c r="Z274" s="329"/>
      <c r="AA274" s="306"/>
      <c r="AB274" s="307"/>
      <c r="AC274" s="306"/>
      <c r="AD274" s="307"/>
      <c r="AE274" s="328"/>
      <c r="AF274" s="329"/>
      <c r="AG274" s="328"/>
      <c r="AH274" s="329"/>
      <c r="AI274" s="306"/>
      <c r="AJ274" s="307"/>
      <c r="AK274" s="306"/>
      <c r="AL274" s="307"/>
      <c r="AM274" s="328"/>
      <c r="AN274" s="329"/>
      <c r="AO274" s="328"/>
      <c r="AP274" s="329"/>
      <c r="AQ274" s="306"/>
      <c r="AR274" s="307"/>
      <c r="AS274" s="306"/>
      <c r="AT274" s="307"/>
      <c r="AU274" s="328"/>
      <c r="AV274" s="329"/>
      <c r="AW274" s="328"/>
      <c r="AX274" s="329"/>
      <c r="AY274" s="306"/>
      <c r="AZ274" s="307"/>
      <c r="BA274" s="306"/>
      <c r="BB274" s="307"/>
      <c r="BC274" s="328"/>
      <c r="BD274" s="329"/>
      <c r="BE274" s="328"/>
      <c r="BF274" s="329"/>
      <c r="BG274" s="306"/>
      <c r="BH274" s="307"/>
      <c r="BI274" s="306"/>
      <c r="BJ274" s="307"/>
      <c r="BK274" s="328"/>
      <c r="BL274" s="329"/>
      <c r="BM274" s="328"/>
      <c r="BN274" s="329"/>
      <c r="BO274" s="316"/>
      <c r="BP274" s="316"/>
      <c r="BQ274" s="316"/>
      <c r="BR274" s="55"/>
      <c r="BS274" s="330"/>
      <c r="BT274" s="331"/>
      <c r="BU274" s="319"/>
      <c r="BV274" s="319"/>
      <c r="BW274" s="319"/>
      <c r="BX274" s="319"/>
      <c r="BY274" s="319"/>
      <c r="BZ274" s="319"/>
      <c r="CA274" s="319"/>
      <c r="CB274" s="320"/>
      <c r="CC274" s="321"/>
      <c r="CD274" s="321"/>
      <c r="CE274" s="321"/>
      <c r="CF274" s="321"/>
      <c r="CG274" s="321"/>
      <c r="CH274" s="322"/>
      <c r="CI274" s="52">
        <f t="shared" si="13"/>
        <v>0</v>
      </c>
    </row>
    <row r="275" spans="1:87" ht="35.1" customHeight="1" x14ac:dyDescent="0.25">
      <c r="A275" s="31">
        <f t="shared" si="12"/>
        <v>263</v>
      </c>
      <c r="B275" s="308"/>
      <c r="C275" s="308"/>
      <c r="D275" s="309"/>
      <c r="E275" s="309"/>
      <c r="F275" s="309"/>
      <c r="G275" s="310"/>
      <c r="H275" s="311"/>
      <c r="I275" s="40"/>
      <c r="J275" s="59"/>
      <c r="K275" s="312"/>
      <c r="L275" s="312"/>
      <c r="M275" s="313"/>
      <c r="N275" s="313"/>
      <c r="O275" s="314"/>
      <c r="P275" s="314"/>
      <c r="Q275" s="315"/>
      <c r="R275" s="315"/>
      <c r="S275" s="306"/>
      <c r="T275" s="307"/>
      <c r="U275" s="306"/>
      <c r="V275" s="307"/>
      <c r="W275" s="304"/>
      <c r="X275" s="305"/>
      <c r="Y275" s="304"/>
      <c r="Z275" s="305"/>
      <c r="AA275" s="306"/>
      <c r="AB275" s="307"/>
      <c r="AC275" s="306"/>
      <c r="AD275" s="307"/>
      <c r="AE275" s="304"/>
      <c r="AF275" s="305"/>
      <c r="AG275" s="304"/>
      <c r="AH275" s="305"/>
      <c r="AI275" s="306"/>
      <c r="AJ275" s="307"/>
      <c r="AK275" s="306"/>
      <c r="AL275" s="307"/>
      <c r="AM275" s="304"/>
      <c r="AN275" s="305"/>
      <c r="AO275" s="304"/>
      <c r="AP275" s="305"/>
      <c r="AQ275" s="306"/>
      <c r="AR275" s="307"/>
      <c r="AS275" s="306"/>
      <c r="AT275" s="307"/>
      <c r="AU275" s="304"/>
      <c r="AV275" s="305"/>
      <c r="AW275" s="304"/>
      <c r="AX275" s="305"/>
      <c r="AY275" s="306"/>
      <c r="AZ275" s="307"/>
      <c r="BA275" s="306"/>
      <c r="BB275" s="307"/>
      <c r="BC275" s="304"/>
      <c r="BD275" s="305"/>
      <c r="BE275" s="304"/>
      <c r="BF275" s="305"/>
      <c r="BG275" s="306"/>
      <c r="BH275" s="307"/>
      <c r="BI275" s="306"/>
      <c r="BJ275" s="307"/>
      <c r="BK275" s="304"/>
      <c r="BL275" s="305"/>
      <c r="BM275" s="304"/>
      <c r="BN275" s="305"/>
      <c r="BO275" s="316"/>
      <c r="BP275" s="316"/>
      <c r="BQ275" s="316"/>
      <c r="BR275" s="55"/>
      <c r="BS275" s="317"/>
      <c r="BT275" s="318"/>
      <c r="BU275" s="319"/>
      <c r="BV275" s="319"/>
      <c r="BW275" s="319"/>
      <c r="BX275" s="319"/>
      <c r="BY275" s="319"/>
      <c r="BZ275" s="319"/>
      <c r="CA275" s="319"/>
      <c r="CB275" s="320"/>
      <c r="CC275" s="321"/>
      <c r="CD275" s="321"/>
      <c r="CE275" s="321"/>
      <c r="CF275" s="321"/>
      <c r="CG275" s="321"/>
      <c r="CH275" s="322"/>
      <c r="CI275" s="52">
        <f t="shared" si="13"/>
        <v>0</v>
      </c>
    </row>
    <row r="276" spans="1:87" ht="35.1" customHeight="1" x14ac:dyDescent="0.25">
      <c r="A276" s="31">
        <f t="shared" si="12"/>
        <v>264</v>
      </c>
      <c r="B276" s="323"/>
      <c r="C276" s="323"/>
      <c r="D276" s="308"/>
      <c r="E276" s="308"/>
      <c r="F276" s="308"/>
      <c r="G276" s="324"/>
      <c r="H276" s="325"/>
      <c r="I276" s="40"/>
      <c r="J276" s="60"/>
      <c r="K276" s="312"/>
      <c r="L276" s="312"/>
      <c r="M276" s="326"/>
      <c r="N276" s="326"/>
      <c r="O276" s="314"/>
      <c r="P276" s="314"/>
      <c r="Q276" s="327"/>
      <c r="R276" s="327"/>
      <c r="S276" s="306"/>
      <c r="T276" s="307"/>
      <c r="U276" s="306"/>
      <c r="V276" s="307"/>
      <c r="W276" s="328"/>
      <c r="X276" s="329"/>
      <c r="Y276" s="328"/>
      <c r="Z276" s="329"/>
      <c r="AA276" s="306"/>
      <c r="AB276" s="307"/>
      <c r="AC276" s="306"/>
      <c r="AD276" s="307"/>
      <c r="AE276" s="328"/>
      <c r="AF276" s="329"/>
      <c r="AG276" s="328"/>
      <c r="AH276" s="329"/>
      <c r="AI276" s="306"/>
      <c r="AJ276" s="307"/>
      <c r="AK276" s="306"/>
      <c r="AL276" s="307"/>
      <c r="AM276" s="328"/>
      <c r="AN276" s="329"/>
      <c r="AO276" s="328"/>
      <c r="AP276" s="329"/>
      <c r="AQ276" s="306"/>
      <c r="AR276" s="307"/>
      <c r="AS276" s="306"/>
      <c r="AT276" s="307"/>
      <c r="AU276" s="328"/>
      <c r="AV276" s="329"/>
      <c r="AW276" s="328"/>
      <c r="AX276" s="329"/>
      <c r="AY276" s="306"/>
      <c r="AZ276" s="307"/>
      <c r="BA276" s="306"/>
      <c r="BB276" s="307"/>
      <c r="BC276" s="328"/>
      <c r="BD276" s="329"/>
      <c r="BE276" s="328"/>
      <c r="BF276" s="329"/>
      <c r="BG276" s="306"/>
      <c r="BH276" s="307"/>
      <c r="BI276" s="306"/>
      <c r="BJ276" s="307"/>
      <c r="BK276" s="328"/>
      <c r="BL276" s="329"/>
      <c r="BM276" s="328"/>
      <c r="BN276" s="329"/>
      <c r="BO276" s="316"/>
      <c r="BP276" s="316"/>
      <c r="BQ276" s="316"/>
      <c r="BR276" s="55"/>
      <c r="BS276" s="330"/>
      <c r="BT276" s="331"/>
      <c r="BU276" s="319"/>
      <c r="BV276" s="319"/>
      <c r="BW276" s="319"/>
      <c r="BX276" s="319"/>
      <c r="BY276" s="319"/>
      <c r="BZ276" s="319"/>
      <c r="CA276" s="319"/>
      <c r="CB276" s="320"/>
      <c r="CC276" s="321"/>
      <c r="CD276" s="321"/>
      <c r="CE276" s="321"/>
      <c r="CF276" s="321"/>
      <c r="CG276" s="321"/>
      <c r="CH276" s="322"/>
      <c r="CI276" s="52">
        <f t="shared" si="13"/>
        <v>0</v>
      </c>
    </row>
    <row r="277" spans="1:87" ht="35.1" customHeight="1" x14ac:dyDescent="0.25">
      <c r="A277" s="31">
        <f t="shared" si="12"/>
        <v>265</v>
      </c>
      <c r="B277" s="308"/>
      <c r="C277" s="308"/>
      <c r="D277" s="309"/>
      <c r="E277" s="309"/>
      <c r="F277" s="309"/>
      <c r="G277" s="310"/>
      <c r="H277" s="311"/>
      <c r="I277" s="40"/>
      <c r="J277" s="59"/>
      <c r="K277" s="312"/>
      <c r="L277" s="312"/>
      <c r="M277" s="313"/>
      <c r="N277" s="313"/>
      <c r="O277" s="314"/>
      <c r="P277" s="314"/>
      <c r="Q277" s="315"/>
      <c r="R277" s="315"/>
      <c r="S277" s="306"/>
      <c r="T277" s="307"/>
      <c r="U277" s="306"/>
      <c r="V277" s="307"/>
      <c r="W277" s="304"/>
      <c r="X277" s="305"/>
      <c r="Y277" s="304"/>
      <c r="Z277" s="305"/>
      <c r="AA277" s="306"/>
      <c r="AB277" s="307"/>
      <c r="AC277" s="306"/>
      <c r="AD277" s="307"/>
      <c r="AE277" s="304"/>
      <c r="AF277" s="305"/>
      <c r="AG277" s="304"/>
      <c r="AH277" s="305"/>
      <c r="AI277" s="306"/>
      <c r="AJ277" s="307"/>
      <c r="AK277" s="306"/>
      <c r="AL277" s="307"/>
      <c r="AM277" s="304"/>
      <c r="AN277" s="305"/>
      <c r="AO277" s="304"/>
      <c r="AP277" s="305"/>
      <c r="AQ277" s="306"/>
      <c r="AR277" s="307"/>
      <c r="AS277" s="306"/>
      <c r="AT277" s="307"/>
      <c r="AU277" s="304"/>
      <c r="AV277" s="305"/>
      <c r="AW277" s="304"/>
      <c r="AX277" s="305"/>
      <c r="AY277" s="306"/>
      <c r="AZ277" s="307"/>
      <c r="BA277" s="306"/>
      <c r="BB277" s="307"/>
      <c r="BC277" s="304"/>
      <c r="BD277" s="305"/>
      <c r="BE277" s="304"/>
      <c r="BF277" s="305"/>
      <c r="BG277" s="306"/>
      <c r="BH277" s="307"/>
      <c r="BI277" s="306"/>
      <c r="BJ277" s="307"/>
      <c r="BK277" s="304"/>
      <c r="BL277" s="305"/>
      <c r="BM277" s="304"/>
      <c r="BN277" s="305"/>
      <c r="BO277" s="316"/>
      <c r="BP277" s="316"/>
      <c r="BQ277" s="316"/>
      <c r="BR277" s="55"/>
      <c r="BS277" s="317"/>
      <c r="BT277" s="318"/>
      <c r="BU277" s="319"/>
      <c r="BV277" s="319"/>
      <c r="BW277" s="319"/>
      <c r="BX277" s="319"/>
      <c r="BY277" s="319"/>
      <c r="BZ277" s="319"/>
      <c r="CA277" s="319"/>
      <c r="CB277" s="320"/>
      <c r="CC277" s="321"/>
      <c r="CD277" s="321"/>
      <c r="CE277" s="321"/>
      <c r="CF277" s="321"/>
      <c r="CG277" s="321"/>
      <c r="CH277" s="322"/>
      <c r="CI277" s="52">
        <f t="shared" si="13"/>
        <v>0</v>
      </c>
    </row>
    <row r="278" spans="1:87" ht="35.1" customHeight="1" x14ac:dyDescent="0.25">
      <c r="A278" s="31">
        <f t="shared" si="12"/>
        <v>266</v>
      </c>
      <c r="B278" s="323"/>
      <c r="C278" s="323"/>
      <c r="D278" s="308"/>
      <c r="E278" s="308"/>
      <c r="F278" s="308"/>
      <c r="G278" s="324"/>
      <c r="H278" s="325"/>
      <c r="I278" s="40"/>
      <c r="J278" s="60"/>
      <c r="K278" s="312"/>
      <c r="L278" s="312"/>
      <c r="M278" s="326"/>
      <c r="N278" s="326"/>
      <c r="O278" s="314"/>
      <c r="P278" s="314"/>
      <c r="Q278" s="327"/>
      <c r="R278" s="327"/>
      <c r="S278" s="306"/>
      <c r="T278" s="307"/>
      <c r="U278" s="306"/>
      <c r="V278" s="307"/>
      <c r="W278" s="328"/>
      <c r="X278" s="329"/>
      <c r="Y278" s="328"/>
      <c r="Z278" s="329"/>
      <c r="AA278" s="306"/>
      <c r="AB278" s="307"/>
      <c r="AC278" s="306"/>
      <c r="AD278" s="307"/>
      <c r="AE278" s="328"/>
      <c r="AF278" s="329"/>
      <c r="AG278" s="328"/>
      <c r="AH278" s="329"/>
      <c r="AI278" s="306"/>
      <c r="AJ278" s="307"/>
      <c r="AK278" s="306"/>
      <c r="AL278" s="307"/>
      <c r="AM278" s="328"/>
      <c r="AN278" s="329"/>
      <c r="AO278" s="328"/>
      <c r="AP278" s="329"/>
      <c r="AQ278" s="306"/>
      <c r="AR278" s="307"/>
      <c r="AS278" s="306"/>
      <c r="AT278" s="307"/>
      <c r="AU278" s="328"/>
      <c r="AV278" s="329"/>
      <c r="AW278" s="328"/>
      <c r="AX278" s="329"/>
      <c r="AY278" s="306"/>
      <c r="AZ278" s="307"/>
      <c r="BA278" s="306"/>
      <c r="BB278" s="307"/>
      <c r="BC278" s="328"/>
      <c r="BD278" s="329"/>
      <c r="BE278" s="328"/>
      <c r="BF278" s="329"/>
      <c r="BG278" s="306"/>
      <c r="BH278" s="307"/>
      <c r="BI278" s="306"/>
      <c r="BJ278" s="307"/>
      <c r="BK278" s="328"/>
      <c r="BL278" s="329"/>
      <c r="BM278" s="328"/>
      <c r="BN278" s="329"/>
      <c r="BO278" s="316"/>
      <c r="BP278" s="316"/>
      <c r="BQ278" s="316"/>
      <c r="BR278" s="55"/>
      <c r="BS278" s="330"/>
      <c r="BT278" s="331"/>
      <c r="BU278" s="319"/>
      <c r="BV278" s="319"/>
      <c r="BW278" s="319"/>
      <c r="BX278" s="319"/>
      <c r="BY278" s="319"/>
      <c r="BZ278" s="319"/>
      <c r="CA278" s="319"/>
      <c r="CB278" s="320"/>
      <c r="CC278" s="321"/>
      <c r="CD278" s="321"/>
      <c r="CE278" s="321"/>
      <c r="CF278" s="321"/>
      <c r="CG278" s="321"/>
      <c r="CH278" s="322"/>
      <c r="CI278" s="52">
        <f t="shared" si="13"/>
        <v>0</v>
      </c>
    </row>
    <row r="279" spans="1:87" ht="35.1" customHeight="1" x14ac:dyDescent="0.25">
      <c r="A279" s="31">
        <f>ROW(A267)</f>
        <v>267</v>
      </c>
      <c r="B279" s="308"/>
      <c r="C279" s="308"/>
      <c r="D279" s="309"/>
      <c r="E279" s="309"/>
      <c r="F279" s="309"/>
      <c r="G279" s="310"/>
      <c r="H279" s="311"/>
      <c r="I279" s="40"/>
      <c r="J279" s="59"/>
      <c r="K279" s="312"/>
      <c r="L279" s="312"/>
      <c r="M279" s="313"/>
      <c r="N279" s="313"/>
      <c r="O279" s="314"/>
      <c r="P279" s="314"/>
      <c r="Q279" s="315"/>
      <c r="R279" s="315"/>
      <c r="S279" s="306"/>
      <c r="T279" s="307"/>
      <c r="U279" s="306"/>
      <c r="V279" s="307"/>
      <c r="W279" s="304"/>
      <c r="X279" s="305"/>
      <c r="Y279" s="304"/>
      <c r="Z279" s="305"/>
      <c r="AA279" s="306"/>
      <c r="AB279" s="307"/>
      <c r="AC279" s="306"/>
      <c r="AD279" s="307"/>
      <c r="AE279" s="304"/>
      <c r="AF279" s="305"/>
      <c r="AG279" s="304"/>
      <c r="AH279" s="305"/>
      <c r="AI279" s="306"/>
      <c r="AJ279" s="307"/>
      <c r="AK279" s="306"/>
      <c r="AL279" s="307"/>
      <c r="AM279" s="304"/>
      <c r="AN279" s="305"/>
      <c r="AO279" s="304"/>
      <c r="AP279" s="305"/>
      <c r="AQ279" s="306"/>
      <c r="AR279" s="307"/>
      <c r="AS279" s="306"/>
      <c r="AT279" s="307"/>
      <c r="AU279" s="304"/>
      <c r="AV279" s="305"/>
      <c r="AW279" s="304"/>
      <c r="AX279" s="305"/>
      <c r="AY279" s="306"/>
      <c r="AZ279" s="307"/>
      <c r="BA279" s="306"/>
      <c r="BB279" s="307"/>
      <c r="BC279" s="304"/>
      <c r="BD279" s="305"/>
      <c r="BE279" s="304"/>
      <c r="BF279" s="305"/>
      <c r="BG279" s="306"/>
      <c r="BH279" s="307"/>
      <c r="BI279" s="306"/>
      <c r="BJ279" s="307"/>
      <c r="BK279" s="304"/>
      <c r="BL279" s="305"/>
      <c r="BM279" s="304"/>
      <c r="BN279" s="305"/>
      <c r="BO279" s="332"/>
      <c r="BP279" s="333"/>
      <c r="BQ279" s="334"/>
      <c r="BR279" s="55"/>
      <c r="BS279" s="317"/>
      <c r="BT279" s="318"/>
      <c r="BU279" s="319"/>
      <c r="BV279" s="319"/>
      <c r="BW279" s="319"/>
      <c r="BX279" s="319"/>
      <c r="BY279" s="319"/>
      <c r="BZ279" s="319"/>
      <c r="CA279" s="319"/>
      <c r="CB279" s="320"/>
      <c r="CC279" s="321"/>
      <c r="CD279" s="321"/>
      <c r="CE279" s="321"/>
      <c r="CF279" s="321"/>
      <c r="CG279" s="321"/>
      <c r="CH279" s="322"/>
      <c r="CI279" s="52">
        <f t="shared" si="13"/>
        <v>0</v>
      </c>
    </row>
    <row r="280" spans="1:87" ht="35.1" customHeight="1" x14ac:dyDescent="0.25">
      <c r="A280" s="31">
        <f t="shared" si="12"/>
        <v>268</v>
      </c>
      <c r="B280" s="323"/>
      <c r="C280" s="323"/>
      <c r="D280" s="308"/>
      <c r="E280" s="308"/>
      <c r="F280" s="308"/>
      <c r="G280" s="324"/>
      <c r="H280" s="325"/>
      <c r="I280" s="40"/>
      <c r="J280" s="60"/>
      <c r="K280" s="312"/>
      <c r="L280" s="312"/>
      <c r="M280" s="326"/>
      <c r="N280" s="326"/>
      <c r="O280" s="314"/>
      <c r="P280" s="314"/>
      <c r="Q280" s="327"/>
      <c r="R280" s="327"/>
      <c r="S280" s="306"/>
      <c r="T280" s="307"/>
      <c r="U280" s="306"/>
      <c r="V280" s="307"/>
      <c r="W280" s="328"/>
      <c r="X280" s="329"/>
      <c r="Y280" s="328"/>
      <c r="Z280" s="329"/>
      <c r="AA280" s="306"/>
      <c r="AB280" s="307"/>
      <c r="AC280" s="306"/>
      <c r="AD280" s="307"/>
      <c r="AE280" s="328"/>
      <c r="AF280" s="329"/>
      <c r="AG280" s="328"/>
      <c r="AH280" s="329"/>
      <c r="AI280" s="306"/>
      <c r="AJ280" s="307"/>
      <c r="AK280" s="306"/>
      <c r="AL280" s="307"/>
      <c r="AM280" s="328"/>
      <c r="AN280" s="329"/>
      <c r="AO280" s="328"/>
      <c r="AP280" s="329"/>
      <c r="AQ280" s="306"/>
      <c r="AR280" s="307"/>
      <c r="AS280" s="306"/>
      <c r="AT280" s="307"/>
      <c r="AU280" s="328"/>
      <c r="AV280" s="329"/>
      <c r="AW280" s="328"/>
      <c r="AX280" s="329"/>
      <c r="AY280" s="306"/>
      <c r="AZ280" s="307"/>
      <c r="BA280" s="306"/>
      <c r="BB280" s="307"/>
      <c r="BC280" s="328"/>
      <c r="BD280" s="329"/>
      <c r="BE280" s="328"/>
      <c r="BF280" s="329"/>
      <c r="BG280" s="306"/>
      <c r="BH280" s="307"/>
      <c r="BI280" s="306"/>
      <c r="BJ280" s="307"/>
      <c r="BK280" s="328"/>
      <c r="BL280" s="329"/>
      <c r="BM280" s="328"/>
      <c r="BN280" s="329"/>
      <c r="BO280" s="316"/>
      <c r="BP280" s="316"/>
      <c r="BQ280" s="316"/>
      <c r="BR280" s="55"/>
      <c r="BS280" s="330"/>
      <c r="BT280" s="331"/>
      <c r="BU280" s="319"/>
      <c r="BV280" s="319"/>
      <c r="BW280" s="319"/>
      <c r="BX280" s="319"/>
      <c r="BY280" s="319"/>
      <c r="BZ280" s="319"/>
      <c r="CA280" s="319"/>
      <c r="CB280" s="320"/>
      <c r="CC280" s="321"/>
      <c r="CD280" s="321"/>
      <c r="CE280" s="321"/>
      <c r="CF280" s="321"/>
      <c r="CG280" s="321"/>
      <c r="CH280" s="322"/>
      <c r="CI280" s="52">
        <f t="shared" si="13"/>
        <v>0</v>
      </c>
    </row>
    <row r="281" spans="1:87" ht="35.1" customHeight="1" x14ac:dyDescent="0.25">
      <c r="A281" s="31">
        <f t="shared" si="12"/>
        <v>269</v>
      </c>
      <c r="B281" s="308"/>
      <c r="C281" s="308"/>
      <c r="D281" s="309"/>
      <c r="E281" s="309"/>
      <c r="F281" s="309"/>
      <c r="G281" s="310"/>
      <c r="H281" s="311"/>
      <c r="I281" s="40"/>
      <c r="J281" s="59"/>
      <c r="K281" s="312"/>
      <c r="L281" s="312"/>
      <c r="M281" s="313"/>
      <c r="N281" s="313"/>
      <c r="O281" s="314"/>
      <c r="P281" s="314"/>
      <c r="Q281" s="315"/>
      <c r="R281" s="315"/>
      <c r="S281" s="306"/>
      <c r="T281" s="307"/>
      <c r="U281" s="306"/>
      <c r="V281" s="307"/>
      <c r="W281" s="304"/>
      <c r="X281" s="305"/>
      <c r="Y281" s="304"/>
      <c r="Z281" s="305"/>
      <c r="AA281" s="306"/>
      <c r="AB281" s="307"/>
      <c r="AC281" s="306"/>
      <c r="AD281" s="307"/>
      <c r="AE281" s="304"/>
      <c r="AF281" s="305"/>
      <c r="AG281" s="304"/>
      <c r="AH281" s="305"/>
      <c r="AI281" s="306"/>
      <c r="AJ281" s="307"/>
      <c r="AK281" s="306"/>
      <c r="AL281" s="307"/>
      <c r="AM281" s="304"/>
      <c r="AN281" s="305"/>
      <c r="AO281" s="304"/>
      <c r="AP281" s="305"/>
      <c r="AQ281" s="306"/>
      <c r="AR281" s="307"/>
      <c r="AS281" s="306"/>
      <c r="AT281" s="307"/>
      <c r="AU281" s="304"/>
      <c r="AV281" s="305"/>
      <c r="AW281" s="304"/>
      <c r="AX281" s="305"/>
      <c r="AY281" s="306"/>
      <c r="AZ281" s="307"/>
      <c r="BA281" s="306"/>
      <c r="BB281" s="307"/>
      <c r="BC281" s="304"/>
      <c r="BD281" s="305"/>
      <c r="BE281" s="304"/>
      <c r="BF281" s="305"/>
      <c r="BG281" s="306"/>
      <c r="BH281" s="307"/>
      <c r="BI281" s="306"/>
      <c r="BJ281" s="307"/>
      <c r="BK281" s="304"/>
      <c r="BL281" s="305"/>
      <c r="BM281" s="304"/>
      <c r="BN281" s="305"/>
      <c r="BO281" s="316"/>
      <c r="BP281" s="316"/>
      <c r="BQ281" s="316"/>
      <c r="BR281" s="55"/>
      <c r="BS281" s="317"/>
      <c r="BT281" s="318"/>
      <c r="BU281" s="319"/>
      <c r="BV281" s="319"/>
      <c r="BW281" s="319"/>
      <c r="BX281" s="319"/>
      <c r="BY281" s="319"/>
      <c r="BZ281" s="319"/>
      <c r="CA281" s="319"/>
      <c r="CB281" s="320"/>
      <c r="CC281" s="321"/>
      <c r="CD281" s="321"/>
      <c r="CE281" s="321"/>
      <c r="CF281" s="321"/>
      <c r="CG281" s="321"/>
      <c r="CH281" s="322"/>
      <c r="CI281" s="52">
        <f t="shared" si="13"/>
        <v>0</v>
      </c>
    </row>
    <row r="282" spans="1:87" ht="35.1" customHeight="1" x14ac:dyDescent="0.25">
      <c r="A282" s="31">
        <f t="shared" si="12"/>
        <v>270</v>
      </c>
      <c r="B282" s="323"/>
      <c r="C282" s="323"/>
      <c r="D282" s="308"/>
      <c r="E282" s="308"/>
      <c r="F282" s="308"/>
      <c r="G282" s="324"/>
      <c r="H282" s="325"/>
      <c r="I282" s="40"/>
      <c r="J282" s="60"/>
      <c r="K282" s="312"/>
      <c r="L282" s="312"/>
      <c r="M282" s="326"/>
      <c r="N282" s="326"/>
      <c r="O282" s="314"/>
      <c r="P282" s="314"/>
      <c r="Q282" s="327"/>
      <c r="R282" s="327"/>
      <c r="S282" s="306"/>
      <c r="T282" s="307"/>
      <c r="U282" s="306"/>
      <c r="V282" s="307"/>
      <c r="W282" s="328"/>
      <c r="X282" s="329"/>
      <c r="Y282" s="328"/>
      <c r="Z282" s="329"/>
      <c r="AA282" s="306"/>
      <c r="AB282" s="307"/>
      <c r="AC282" s="306"/>
      <c r="AD282" s="307"/>
      <c r="AE282" s="328"/>
      <c r="AF282" s="329"/>
      <c r="AG282" s="328"/>
      <c r="AH282" s="329"/>
      <c r="AI282" s="306"/>
      <c r="AJ282" s="307"/>
      <c r="AK282" s="306"/>
      <c r="AL282" s="307"/>
      <c r="AM282" s="328"/>
      <c r="AN282" s="329"/>
      <c r="AO282" s="328"/>
      <c r="AP282" s="329"/>
      <c r="AQ282" s="306"/>
      <c r="AR282" s="307"/>
      <c r="AS282" s="306"/>
      <c r="AT282" s="307"/>
      <c r="AU282" s="328"/>
      <c r="AV282" s="329"/>
      <c r="AW282" s="328"/>
      <c r="AX282" s="329"/>
      <c r="AY282" s="306"/>
      <c r="AZ282" s="307"/>
      <c r="BA282" s="306"/>
      <c r="BB282" s="307"/>
      <c r="BC282" s="328"/>
      <c r="BD282" s="329"/>
      <c r="BE282" s="328"/>
      <c r="BF282" s="329"/>
      <c r="BG282" s="306"/>
      <c r="BH282" s="307"/>
      <c r="BI282" s="306"/>
      <c r="BJ282" s="307"/>
      <c r="BK282" s="328"/>
      <c r="BL282" s="329"/>
      <c r="BM282" s="328"/>
      <c r="BN282" s="329"/>
      <c r="BO282" s="316"/>
      <c r="BP282" s="316"/>
      <c r="BQ282" s="316"/>
      <c r="BR282" s="55"/>
      <c r="BS282" s="330"/>
      <c r="BT282" s="331"/>
      <c r="BU282" s="319"/>
      <c r="BV282" s="319"/>
      <c r="BW282" s="319"/>
      <c r="BX282" s="319"/>
      <c r="BY282" s="319"/>
      <c r="BZ282" s="319"/>
      <c r="CA282" s="319"/>
      <c r="CB282" s="320"/>
      <c r="CC282" s="321"/>
      <c r="CD282" s="321"/>
      <c r="CE282" s="321"/>
      <c r="CF282" s="321"/>
      <c r="CG282" s="321"/>
      <c r="CH282" s="322"/>
      <c r="CI282" s="52">
        <f t="shared" si="13"/>
        <v>0</v>
      </c>
    </row>
    <row r="283" spans="1:87" ht="35.1" customHeight="1" x14ac:dyDescent="0.25">
      <c r="A283" s="31">
        <f t="shared" si="12"/>
        <v>271</v>
      </c>
      <c r="B283" s="308"/>
      <c r="C283" s="308"/>
      <c r="D283" s="309"/>
      <c r="E283" s="309"/>
      <c r="F283" s="309"/>
      <c r="G283" s="310"/>
      <c r="H283" s="311"/>
      <c r="I283" s="40"/>
      <c r="J283" s="59"/>
      <c r="K283" s="312"/>
      <c r="L283" s="312"/>
      <c r="M283" s="313"/>
      <c r="N283" s="313"/>
      <c r="O283" s="314"/>
      <c r="P283" s="314"/>
      <c r="Q283" s="315"/>
      <c r="R283" s="315"/>
      <c r="S283" s="306"/>
      <c r="T283" s="307"/>
      <c r="U283" s="306"/>
      <c r="V283" s="307"/>
      <c r="W283" s="304"/>
      <c r="X283" s="305"/>
      <c r="Y283" s="304"/>
      <c r="Z283" s="305"/>
      <c r="AA283" s="306"/>
      <c r="AB283" s="307"/>
      <c r="AC283" s="306"/>
      <c r="AD283" s="307"/>
      <c r="AE283" s="304"/>
      <c r="AF283" s="305"/>
      <c r="AG283" s="304"/>
      <c r="AH283" s="305"/>
      <c r="AI283" s="306"/>
      <c r="AJ283" s="307"/>
      <c r="AK283" s="306"/>
      <c r="AL283" s="307"/>
      <c r="AM283" s="304"/>
      <c r="AN283" s="305"/>
      <c r="AO283" s="304"/>
      <c r="AP283" s="305"/>
      <c r="AQ283" s="306"/>
      <c r="AR283" s="307"/>
      <c r="AS283" s="306"/>
      <c r="AT283" s="307"/>
      <c r="AU283" s="304"/>
      <c r="AV283" s="305"/>
      <c r="AW283" s="304"/>
      <c r="AX283" s="305"/>
      <c r="AY283" s="306"/>
      <c r="AZ283" s="307"/>
      <c r="BA283" s="306"/>
      <c r="BB283" s="307"/>
      <c r="BC283" s="304"/>
      <c r="BD283" s="305"/>
      <c r="BE283" s="304"/>
      <c r="BF283" s="305"/>
      <c r="BG283" s="306"/>
      <c r="BH283" s="307"/>
      <c r="BI283" s="306"/>
      <c r="BJ283" s="307"/>
      <c r="BK283" s="304"/>
      <c r="BL283" s="305"/>
      <c r="BM283" s="304"/>
      <c r="BN283" s="305"/>
      <c r="BO283" s="316"/>
      <c r="BP283" s="316"/>
      <c r="BQ283" s="316"/>
      <c r="BR283" s="55"/>
      <c r="BS283" s="317"/>
      <c r="BT283" s="318"/>
      <c r="BU283" s="319"/>
      <c r="BV283" s="319"/>
      <c r="BW283" s="319"/>
      <c r="BX283" s="319"/>
      <c r="BY283" s="319"/>
      <c r="BZ283" s="319"/>
      <c r="CA283" s="319"/>
      <c r="CB283" s="320"/>
      <c r="CC283" s="321"/>
      <c r="CD283" s="321"/>
      <c r="CE283" s="321"/>
      <c r="CF283" s="321"/>
      <c r="CG283" s="321"/>
      <c r="CH283" s="322"/>
      <c r="CI283" s="52">
        <f t="shared" si="13"/>
        <v>0</v>
      </c>
    </row>
    <row r="284" spans="1:87" ht="35.1" customHeight="1" x14ac:dyDescent="0.25">
      <c r="A284" s="31">
        <f t="shared" si="12"/>
        <v>272</v>
      </c>
      <c r="B284" s="323"/>
      <c r="C284" s="323"/>
      <c r="D284" s="308"/>
      <c r="E284" s="308"/>
      <c r="F284" s="308"/>
      <c r="G284" s="324"/>
      <c r="H284" s="325"/>
      <c r="I284" s="40"/>
      <c r="J284" s="60"/>
      <c r="K284" s="312"/>
      <c r="L284" s="312"/>
      <c r="M284" s="326"/>
      <c r="N284" s="326"/>
      <c r="O284" s="314"/>
      <c r="P284" s="314"/>
      <c r="Q284" s="327"/>
      <c r="R284" s="327"/>
      <c r="S284" s="306"/>
      <c r="T284" s="307"/>
      <c r="U284" s="306"/>
      <c r="V284" s="307"/>
      <c r="W284" s="328"/>
      <c r="X284" s="329"/>
      <c r="Y284" s="328"/>
      <c r="Z284" s="329"/>
      <c r="AA284" s="306"/>
      <c r="AB284" s="307"/>
      <c r="AC284" s="306"/>
      <c r="AD284" s="307"/>
      <c r="AE284" s="328"/>
      <c r="AF284" s="329"/>
      <c r="AG284" s="328"/>
      <c r="AH284" s="329"/>
      <c r="AI284" s="306"/>
      <c r="AJ284" s="307"/>
      <c r="AK284" s="306"/>
      <c r="AL284" s="307"/>
      <c r="AM284" s="328"/>
      <c r="AN284" s="329"/>
      <c r="AO284" s="328"/>
      <c r="AP284" s="329"/>
      <c r="AQ284" s="306"/>
      <c r="AR284" s="307"/>
      <c r="AS284" s="306"/>
      <c r="AT284" s="307"/>
      <c r="AU284" s="328"/>
      <c r="AV284" s="329"/>
      <c r="AW284" s="328"/>
      <c r="AX284" s="329"/>
      <c r="AY284" s="306"/>
      <c r="AZ284" s="307"/>
      <c r="BA284" s="306"/>
      <c r="BB284" s="307"/>
      <c r="BC284" s="328"/>
      <c r="BD284" s="329"/>
      <c r="BE284" s="328"/>
      <c r="BF284" s="329"/>
      <c r="BG284" s="306"/>
      <c r="BH284" s="307"/>
      <c r="BI284" s="306"/>
      <c r="BJ284" s="307"/>
      <c r="BK284" s="328"/>
      <c r="BL284" s="329"/>
      <c r="BM284" s="328"/>
      <c r="BN284" s="329"/>
      <c r="BO284" s="316"/>
      <c r="BP284" s="316"/>
      <c r="BQ284" s="316"/>
      <c r="BR284" s="55"/>
      <c r="BS284" s="330"/>
      <c r="BT284" s="331"/>
      <c r="BU284" s="319"/>
      <c r="BV284" s="319"/>
      <c r="BW284" s="319"/>
      <c r="BX284" s="319"/>
      <c r="BY284" s="319"/>
      <c r="BZ284" s="319"/>
      <c r="CA284" s="319"/>
      <c r="CB284" s="320"/>
      <c r="CC284" s="321"/>
      <c r="CD284" s="321"/>
      <c r="CE284" s="321"/>
      <c r="CF284" s="321"/>
      <c r="CG284" s="321"/>
      <c r="CH284" s="322"/>
      <c r="CI284" s="52">
        <f t="shared" si="13"/>
        <v>0</v>
      </c>
    </row>
    <row r="285" spans="1:87" ht="35.1" customHeight="1" x14ac:dyDescent="0.25">
      <c r="A285" s="31">
        <f t="shared" si="12"/>
        <v>273</v>
      </c>
      <c r="B285" s="308"/>
      <c r="C285" s="308"/>
      <c r="D285" s="309"/>
      <c r="E285" s="309"/>
      <c r="F285" s="309"/>
      <c r="G285" s="310"/>
      <c r="H285" s="311"/>
      <c r="I285" s="40"/>
      <c r="J285" s="59"/>
      <c r="K285" s="312"/>
      <c r="L285" s="312"/>
      <c r="M285" s="313"/>
      <c r="N285" s="313"/>
      <c r="O285" s="314"/>
      <c r="P285" s="314"/>
      <c r="Q285" s="315"/>
      <c r="R285" s="315"/>
      <c r="S285" s="306"/>
      <c r="T285" s="307"/>
      <c r="U285" s="306"/>
      <c r="V285" s="307"/>
      <c r="W285" s="304"/>
      <c r="X285" s="305"/>
      <c r="Y285" s="304"/>
      <c r="Z285" s="305"/>
      <c r="AA285" s="306"/>
      <c r="AB285" s="307"/>
      <c r="AC285" s="306"/>
      <c r="AD285" s="307"/>
      <c r="AE285" s="304"/>
      <c r="AF285" s="305"/>
      <c r="AG285" s="304"/>
      <c r="AH285" s="305"/>
      <c r="AI285" s="306"/>
      <c r="AJ285" s="307"/>
      <c r="AK285" s="306"/>
      <c r="AL285" s="307"/>
      <c r="AM285" s="304"/>
      <c r="AN285" s="305"/>
      <c r="AO285" s="304"/>
      <c r="AP285" s="305"/>
      <c r="AQ285" s="306"/>
      <c r="AR285" s="307"/>
      <c r="AS285" s="306"/>
      <c r="AT285" s="307"/>
      <c r="AU285" s="304"/>
      <c r="AV285" s="305"/>
      <c r="AW285" s="304"/>
      <c r="AX285" s="305"/>
      <c r="AY285" s="306"/>
      <c r="AZ285" s="307"/>
      <c r="BA285" s="306"/>
      <c r="BB285" s="307"/>
      <c r="BC285" s="304"/>
      <c r="BD285" s="305"/>
      <c r="BE285" s="304"/>
      <c r="BF285" s="305"/>
      <c r="BG285" s="306"/>
      <c r="BH285" s="307"/>
      <c r="BI285" s="306"/>
      <c r="BJ285" s="307"/>
      <c r="BK285" s="304"/>
      <c r="BL285" s="305"/>
      <c r="BM285" s="304"/>
      <c r="BN285" s="305"/>
      <c r="BO285" s="316"/>
      <c r="BP285" s="316"/>
      <c r="BQ285" s="316"/>
      <c r="BR285" s="55"/>
      <c r="BS285" s="317"/>
      <c r="BT285" s="318"/>
      <c r="BU285" s="319"/>
      <c r="BV285" s="319"/>
      <c r="BW285" s="319"/>
      <c r="BX285" s="319"/>
      <c r="BY285" s="319"/>
      <c r="BZ285" s="319"/>
      <c r="CA285" s="319"/>
      <c r="CB285" s="320"/>
      <c r="CC285" s="321"/>
      <c r="CD285" s="321"/>
      <c r="CE285" s="321"/>
      <c r="CF285" s="321"/>
      <c r="CG285" s="321"/>
      <c r="CH285" s="322"/>
      <c r="CI285" s="52">
        <f t="shared" si="13"/>
        <v>0</v>
      </c>
    </row>
    <row r="286" spans="1:87" ht="35.1" customHeight="1" x14ac:dyDescent="0.25">
      <c r="A286" s="31">
        <f t="shared" si="12"/>
        <v>274</v>
      </c>
      <c r="B286" s="323"/>
      <c r="C286" s="323"/>
      <c r="D286" s="308"/>
      <c r="E286" s="308"/>
      <c r="F286" s="308"/>
      <c r="G286" s="324"/>
      <c r="H286" s="325"/>
      <c r="I286" s="40"/>
      <c r="J286" s="60"/>
      <c r="K286" s="312"/>
      <c r="L286" s="312"/>
      <c r="M286" s="326"/>
      <c r="N286" s="326"/>
      <c r="O286" s="314"/>
      <c r="P286" s="314"/>
      <c r="Q286" s="327"/>
      <c r="R286" s="327"/>
      <c r="S286" s="306"/>
      <c r="T286" s="307"/>
      <c r="U286" s="306"/>
      <c r="V286" s="307"/>
      <c r="W286" s="328"/>
      <c r="X286" s="329"/>
      <c r="Y286" s="328"/>
      <c r="Z286" s="329"/>
      <c r="AA286" s="306"/>
      <c r="AB286" s="307"/>
      <c r="AC286" s="306"/>
      <c r="AD286" s="307"/>
      <c r="AE286" s="328"/>
      <c r="AF286" s="329"/>
      <c r="AG286" s="328"/>
      <c r="AH286" s="329"/>
      <c r="AI286" s="306"/>
      <c r="AJ286" s="307"/>
      <c r="AK286" s="306"/>
      <c r="AL286" s="307"/>
      <c r="AM286" s="328"/>
      <c r="AN286" s="329"/>
      <c r="AO286" s="328"/>
      <c r="AP286" s="329"/>
      <c r="AQ286" s="306"/>
      <c r="AR286" s="307"/>
      <c r="AS286" s="306"/>
      <c r="AT286" s="307"/>
      <c r="AU286" s="328"/>
      <c r="AV286" s="329"/>
      <c r="AW286" s="328"/>
      <c r="AX286" s="329"/>
      <c r="AY286" s="306"/>
      <c r="AZ286" s="307"/>
      <c r="BA286" s="306"/>
      <c r="BB286" s="307"/>
      <c r="BC286" s="328"/>
      <c r="BD286" s="329"/>
      <c r="BE286" s="328"/>
      <c r="BF286" s="329"/>
      <c r="BG286" s="306"/>
      <c r="BH286" s="307"/>
      <c r="BI286" s="306"/>
      <c r="BJ286" s="307"/>
      <c r="BK286" s="328"/>
      <c r="BL286" s="329"/>
      <c r="BM286" s="328"/>
      <c r="BN286" s="329"/>
      <c r="BO286" s="316"/>
      <c r="BP286" s="316"/>
      <c r="BQ286" s="316"/>
      <c r="BR286" s="55"/>
      <c r="BS286" s="330"/>
      <c r="BT286" s="331"/>
      <c r="BU286" s="319"/>
      <c r="BV286" s="319"/>
      <c r="BW286" s="319"/>
      <c r="BX286" s="319"/>
      <c r="BY286" s="319"/>
      <c r="BZ286" s="319"/>
      <c r="CA286" s="319"/>
      <c r="CB286" s="320"/>
      <c r="CC286" s="321"/>
      <c r="CD286" s="321"/>
      <c r="CE286" s="321"/>
      <c r="CF286" s="321"/>
      <c r="CG286" s="321"/>
      <c r="CH286" s="322"/>
      <c r="CI286" s="52">
        <f t="shared" si="13"/>
        <v>0</v>
      </c>
    </row>
    <row r="287" spans="1:87" ht="35.1" customHeight="1" x14ac:dyDescent="0.25">
      <c r="A287" s="31">
        <f t="shared" si="12"/>
        <v>275</v>
      </c>
      <c r="B287" s="308"/>
      <c r="C287" s="308"/>
      <c r="D287" s="309"/>
      <c r="E287" s="309"/>
      <c r="F287" s="309"/>
      <c r="G287" s="310"/>
      <c r="H287" s="311"/>
      <c r="I287" s="40"/>
      <c r="J287" s="59"/>
      <c r="K287" s="312"/>
      <c r="L287" s="312"/>
      <c r="M287" s="313"/>
      <c r="N287" s="313"/>
      <c r="O287" s="314"/>
      <c r="P287" s="314"/>
      <c r="Q287" s="315"/>
      <c r="R287" s="315"/>
      <c r="S287" s="306"/>
      <c r="T287" s="307"/>
      <c r="U287" s="306"/>
      <c r="V287" s="307"/>
      <c r="W287" s="304"/>
      <c r="X287" s="305"/>
      <c r="Y287" s="304"/>
      <c r="Z287" s="305"/>
      <c r="AA287" s="306"/>
      <c r="AB287" s="307"/>
      <c r="AC287" s="306"/>
      <c r="AD287" s="307"/>
      <c r="AE287" s="304"/>
      <c r="AF287" s="305"/>
      <c r="AG287" s="304"/>
      <c r="AH287" s="305"/>
      <c r="AI287" s="306"/>
      <c r="AJ287" s="307"/>
      <c r="AK287" s="306"/>
      <c r="AL287" s="307"/>
      <c r="AM287" s="304"/>
      <c r="AN287" s="305"/>
      <c r="AO287" s="304"/>
      <c r="AP287" s="305"/>
      <c r="AQ287" s="306"/>
      <c r="AR287" s="307"/>
      <c r="AS287" s="306"/>
      <c r="AT287" s="307"/>
      <c r="AU287" s="304"/>
      <c r="AV287" s="305"/>
      <c r="AW287" s="304"/>
      <c r="AX287" s="305"/>
      <c r="AY287" s="306"/>
      <c r="AZ287" s="307"/>
      <c r="BA287" s="306"/>
      <c r="BB287" s="307"/>
      <c r="BC287" s="304"/>
      <c r="BD287" s="305"/>
      <c r="BE287" s="304"/>
      <c r="BF287" s="305"/>
      <c r="BG287" s="306"/>
      <c r="BH287" s="307"/>
      <c r="BI287" s="306"/>
      <c r="BJ287" s="307"/>
      <c r="BK287" s="304"/>
      <c r="BL287" s="305"/>
      <c r="BM287" s="304"/>
      <c r="BN287" s="305"/>
      <c r="BO287" s="316"/>
      <c r="BP287" s="316"/>
      <c r="BQ287" s="316"/>
      <c r="BR287" s="55"/>
      <c r="BS287" s="317"/>
      <c r="BT287" s="318"/>
      <c r="BU287" s="319"/>
      <c r="BV287" s="319"/>
      <c r="BW287" s="319"/>
      <c r="BX287" s="319"/>
      <c r="BY287" s="319"/>
      <c r="BZ287" s="319"/>
      <c r="CA287" s="319"/>
      <c r="CB287" s="320"/>
      <c r="CC287" s="321"/>
      <c r="CD287" s="321"/>
      <c r="CE287" s="321"/>
      <c r="CF287" s="321"/>
      <c r="CG287" s="321"/>
      <c r="CH287" s="322"/>
      <c r="CI287" s="52">
        <f t="shared" si="13"/>
        <v>0</v>
      </c>
    </row>
    <row r="288" spans="1:87" ht="35.1" customHeight="1" x14ac:dyDescent="0.25">
      <c r="A288" s="31">
        <f t="shared" si="12"/>
        <v>276</v>
      </c>
      <c r="B288" s="323"/>
      <c r="C288" s="323"/>
      <c r="D288" s="308"/>
      <c r="E288" s="308"/>
      <c r="F288" s="308"/>
      <c r="G288" s="324"/>
      <c r="H288" s="325"/>
      <c r="I288" s="40"/>
      <c r="J288" s="60"/>
      <c r="K288" s="312"/>
      <c r="L288" s="312"/>
      <c r="M288" s="326"/>
      <c r="N288" s="326"/>
      <c r="O288" s="314"/>
      <c r="P288" s="314"/>
      <c r="Q288" s="327"/>
      <c r="R288" s="327"/>
      <c r="S288" s="306"/>
      <c r="T288" s="307"/>
      <c r="U288" s="306"/>
      <c r="V288" s="307"/>
      <c r="W288" s="328"/>
      <c r="X288" s="329"/>
      <c r="Y288" s="328"/>
      <c r="Z288" s="329"/>
      <c r="AA288" s="306"/>
      <c r="AB288" s="307"/>
      <c r="AC288" s="306"/>
      <c r="AD288" s="307"/>
      <c r="AE288" s="328"/>
      <c r="AF288" s="329"/>
      <c r="AG288" s="328"/>
      <c r="AH288" s="329"/>
      <c r="AI288" s="306"/>
      <c r="AJ288" s="307"/>
      <c r="AK288" s="306"/>
      <c r="AL288" s="307"/>
      <c r="AM288" s="328"/>
      <c r="AN288" s="329"/>
      <c r="AO288" s="328"/>
      <c r="AP288" s="329"/>
      <c r="AQ288" s="306"/>
      <c r="AR288" s="307"/>
      <c r="AS288" s="306"/>
      <c r="AT288" s="307"/>
      <c r="AU288" s="328"/>
      <c r="AV288" s="329"/>
      <c r="AW288" s="328"/>
      <c r="AX288" s="329"/>
      <c r="AY288" s="306"/>
      <c r="AZ288" s="307"/>
      <c r="BA288" s="306"/>
      <c r="BB288" s="307"/>
      <c r="BC288" s="328"/>
      <c r="BD288" s="329"/>
      <c r="BE288" s="328"/>
      <c r="BF288" s="329"/>
      <c r="BG288" s="306"/>
      <c r="BH288" s="307"/>
      <c r="BI288" s="306"/>
      <c r="BJ288" s="307"/>
      <c r="BK288" s="328"/>
      <c r="BL288" s="329"/>
      <c r="BM288" s="328"/>
      <c r="BN288" s="329"/>
      <c r="BO288" s="316"/>
      <c r="BP288" s="316"/>
      <c r="BQ288" s="316"/>
      <c r="BR288" s="55"/>
      <c r="BS288" s="330"/>
      <c r="BT288" s="331"/>
      <c r="BU288" s="319"/>
      <c r="BV288" s="319"/>
      <c r="BW288" s="319"/>
      <c r="BX288" s="319"/>
      <c r="BY288" s="319"/>
      <c r="BZ288" s="319"/>
      <c r="CA288" s="319"/>
      <c r="CB288" s="320"/>
      <c r="CC288" s="321"/>
      <c r="CD288" s="321"/>
      <c r="CE288" s="321"/>
      <c r="CF288" s="321"/>
      <c r="CG288" s="321"/>
      <c r="CH288" s="322"/>
      <c r="CI288" s="52">
        <f t="shared" si="13"/>
        <v>0</v>
      </c>
    </row>
    <row r="289" spans="1:87" ht="35.1" customHeight="1" x14ac:dyDescent="0.25">
      <c r="A289" s="31">
        <f t="shared" si="12"/>
        <v>277</v>
      </c>
      <c r="B289" s="308"/>
      <c r="C289" s="308"/>
      <c r="D289" s="309"/>
      <c r="E289" s="309"/>
      <c r="F289" s="309"/>
      <c r="G289" s="310"/>
      <c r="H289" s="311"/>
      <c r="I289" s="40"/>
      <c r="J289" s="59"/>
      <c r="K289" s="312"/>
      <c r="L289" s="312"/>
      <c r="M289" s="313"/>
      <c r="N289" s="313"/>
      <c r="O289" s="314"/>
      <c r="P289" s="314"/>
      <c r="Q289" s="315"/>
      <c r="R289" s="315"/>
      <c r="S289" s="306"/>
      <c r="T289" s="307"/>
      <c r="U289" s="306"/>
      <c r="V289" s="307"/>
      <c r="W289" s="304"/>
      <c r="X289" s="305"/>
      <c r="Y289" s="304"/>
      <c r="Z289" s="305"/>
      <c r="AA289" s="306"/>
      <c r="AB289" s="307"/>
      <c r="AC289" s="306"/>
      <c r="AD289" s="307"/>
      <c r="AE289" s="304"/>
      <c r="AF289" s="305"/>
      <c r="AG289" s="304"/>
      <c r="AH289" s="305"/>
      <c r="AI289" s="306"/>
      <c r="AJ289" s="307"/>
      <c r="AK289" s="306"/>
      <c r="AL289" s="307"/>
      <c r="AM289" s="304"/>
      <c r="AN289" s="305"/>
      <c r="AO289" s="304"/>
      <c r="AP289" s="305"/>
      <c r="AQ289" s="306"/>
      <c r="AR289" s="307"/>
      <c r="AS289" s="306"/>
      <c r="AT289" s="307"/>
      <c r="AU289" s="304"/>
      <c r="AV289" s="305"/>
      <c r="AW289" s="304"/>
      <c r="AX289" s="305"/>
      <c r="AY289" s="306"/>
      <c r="AZ289" s="307"/>
      <c r="BA289" s="306"/>
      <c r="BB289" s="307"/>
      <c r="BC289" s="304"/>
      <c r="BD289" s="305"/>
      <c r="BE289" s="304"/>
      <c r="BF289" s="305"/>
      <c r="BG289" s="306"/>
      <c r="BH289" s="307"/>
      <c r="BI289" s="306"/>
      <c r="BJ289" s="307"/>
      <c r="BK289" s="304"/>
      <c r="BL289" s="305"/>
      <c r="BM289" s="304"/>
      <c r="BN289" s="305"/>
      <c r="BO289" s="316"/>
      <c r="BP289" s="316"/>
      <c r="BQ289" s="316"/>
      <c r="BR289" s="55"/>
      <c r="BS289" s="317"/>
      <c r="BT289" s="318"/>
      <c r="BU289" s="319"/>
      <c r="BV289" s="319"/>
      <c r="BW289" s="319"/>
      <c r="BX289" s="319"/>
      <c r="BY289" s="319"/>
      <c r="BZ289" s="319"/>
      <c r="CA289" s="319"/>
      <c r="CB289" s="320"/>
      <c r="CC289" s="321"/>
      <c r="CD289" s="321"/>
      <c r="CE289" s="321"/>
      <c r="CF289" s="321"/>
      <c r="CG289" s="321"/>
      <c r="CH289" s="322"/>
      <c r="CI289" s="52">
        <f t="shared" si="13"/>
        <v>0</v>
      </c>
    </row>
    <row r="290" spans="1:87" ht="35.1" customHeight="1" x14ac:dyDescent="0.25">
      <c r="A290" s="31">
        <f t="shared" si="12"/>
        <v>278</v>
      </c>
      <c r="B290" s="323"/>
      <c r="C290" s="323"/>
      <c r="D290" s="308"/>
      <c r="E290" s="308"/>
      <c r="F290" s="308"/>
      <c r="G290" s="324"/>
      <c r="H290" s="325"/>
      <c r="I290" s="40"/>
      <c r="J290" s="60"/>
      <c r="K290" s="312"/>
      <c r="L290" s="312"/>
      <c r="M290" s="326"/>
      <c r="N290" s="326"/>
      <c r="O290" s="314"/>
      <c r="P290" s="314"/>
      <c r="Q290" s="327"/>
      <c r="R290" s="327"/>
      <c r="S290" s="306"/>
      <c r="T290" s="307"/>
      <c r="U290" s="306"/>
      <c r="V290" s="307"/>
      <c r="W290" s="328"/>
      <c r="X290" s="329"/>
      <c r="Y290" s="328"/>
      <c r="Z290" s="329"/>
      <c r="AA290" s="306"/>
      <c r="AB290" s="307"/>
      <c r="AC290" s="306"/>
      <c r="AD290" s="307"/>
      <c r="AE290" s="328"/>
      <c r="AF290" s="329"/>
      <c r="AG290" s="328"/>
      <c r="AH290" s="329"/>
      <c r="AI290" s="306"/>
      <c r="AJ290" s="307"/>
      <c r="AK290" s="306"/>
      <c r="AL290" s="307"/>
      <c r="AM290" s="328"/>
      <c r="AN290" s="329"/>
      <c r="AO290" s="328"/>
      <c r="AP290" s="329"/>
      <c r="AQ290" s="306"/>
      <c r="AR290" s="307"/>
      <c r="AS290" s="306"/>
      <c r="AT290" s="307"/>
      <c r="AU290" s="328"/>
      <c r="AV290" s="329"/>
      <c r="AW290" s="328"/>
      <c r="AX290" s="329"/>
      <c r="AY290" s="306"/>
      <c r="AZ290" s="307"/>
      <c r="BA290" s="306"/>
      <c r="BB290" s="307"/>
      <c r="BC290" s="328"/>
      <c r="BD290" s="329"/>
      <c r="BE290" s="328"/>
      <c r="BF290" s="329"/>
      <c r="BG290" s="306"/>
      <c r="BH290" s="307"/>
      <c r="BI290" s="306"/>
      <c r="BJ290" s="307"/>
      <c r="BK290" s="328"/>
      <c r="BL290" s="329"/>
      <c r="BM290" s="328"/>
      <c r="BN290" s="329"/>
      <c r="BO290" s="316"/>
      <c r="BP290" s="316"/>
      <c r="BQ290" s="316"/>
      <c r="BR290" s="55"/>
      <c r="BS290" s="330"/>
      <c r="BT290" s="331"/>
      <c r="BU290" s="319"/>
      <c r="BV290" s="319"/>
      <c r="BW290" s="319"/>
      <c r="BX290" s="319"/>
      <c r="BY290" s="319"/>
      <c r="BZ290" s="319"/>
      <c r="CA290" s="319"/>
      <c r="CB290" s="320"/>
      <c r="CC290" s="321"/>
      <c r="CD290" s="321"/>
      <c r="CE290" s="321"/>
      <c r="CF290" s="321"/>
      <c r="CG290" s="321"/>
      <c r="CH290" s="322"/>
      <c r="CI290" s="52">
        <f t="shared" si="13"/>
        <v>0</v>
      </c>
    </row>
    <row r="291" spans="1:87" ht="35.1" customHeight="1" x14ac:dyDescent="0.25">
      <c r="A291" s="31">
        <f t="shared" si="12"/>
        <v>279</v>
      </c>
      <c r="B291" s="308"/>
      <c r="C291" s="308"/>
      <c r="D291" s="309"/>
      <c r="E291" s="309"/>
      <c r="F291" s="309"/>
      <c r="G291" s="310"/>
      <c r="H291" s="311"/>
      <c r="I291" s="40"/>
      <c r="J291" s="59"/>
      <c r="K291" s="312"/>
      <c r="L291" s="312"/>
      <c r="M291" s="313"/>
      <c r="N291" s="313"/>
      <c r="O291" s="314"/>
      <c r="P291" s="314"/>
      <c r="Q291" s="315"/>
      <c r="R291" s="315"/>
      <c r="S291" s="306"/>
      <c r="T291" s="307"/>
      <c r="U291" s="306"/>
      <c r="V291" s="307"/>
      <c r="W291" s="304"/>
      <c r="X291" s="305"/>
      <c r="Y291" s="304"/>
      <c r="Z291" s="305"/>
      <c r="AA291" s="306"/>
      <c r="AB291" s="307"/>
      <c r="AC291" s="306"/>
      <c r="AD291" s="307"/>
      <c r="AE291" s="304"/>
      <c r="AF291" s="305"/>
      <c r="AG291" s="304"/>
      <c r="AH291" s="305"/>
      <c r="AI291" s="306"/>
      <c r="AJ291" s="307"/>
      <c r="AK291" s="306"/>
      <c r="AL291" s="307"/>
      <c r="AM291" s="304"/>
      <c r="AN291" s="305"/>
      <c r="AO291" s="304"/>
      <c r="AP291" s="305"/>
      <c r="AQ291" s="306"/>
      <c r="AR291" s="307"/>
      <c r="AS291" s="306"/>
      <c r="AT291" s="307"/>
      <c r="AU291" s="304"/>
      <c r="AV291" s="305"/>
      <c r="AW291" s="304"/>
      <c r="AX291" s="305"/>
      <c r="AY291" s="306"/>
      <c r="AZ291" s="307"/>
      <c r="BA291" s="306"/>
      <c r="BB291" s="307"/>
      <c r="BC291" s="304"/>
      <c r="BD291" s="305"/>
      <c r="BE291" s="304"/>
      <c r="BF291" s="305"/>
      <c r="BG291" s="306"/>
      <c r="BH291" s="307"/>
      <c r="BI291" s="306"/>
      <c r="BJ291" s="307"/>
      <c r="BK291" s="304"/>
      <c r="BL291" s="305"/>
      <c r="BM291" s="304"/>
      <c r="BN291" s="305"/>
      <c r="BO291" s="316"/>
      <c r="BP291" s="316"/>
      <c r="BQ291" s="316"/>
      <c r="BR291" s="55"/>
      <c r="BS291" s="317"/>
      <c r="BT291" s="318"/>
      <c r="BU291" s="319"/>
      <c r="BV291" s="319"/>
      <c r="BW291" s="319"/>
      <c r="BX291" s="319"/>
      <c r="BY291" s="319"/>
      <c r="BZ291" s="319"/>
      <c r="CA291" s="319"/>
      <c r="CB291" s="320"/>
      <c r="CC291" s="321"/>
      <c r="CD291" s="321"/>
      <c r="CE291" s="321"/>
      <c r="CF291" s="321"/>
      <c r="CG291" s="321"/>
      <c r="CH291" s="322"/>
      <c r="CI291" s="52">
        <f t="shared" si="13"/>
        <v>0</v>
      </c>
    </row>
    <row r="292" spans="1:87" ht="35.1" customHeight="1" x14ac:dyDescent="0.25">
      <c r="A292" s="31">
        <f t="shared" si="12"/>
        <v>280</v>
      </c>
      <c r="B292" s="323"/>
      <c r="C292" s="323"/>
      <c r="D292" s="308"/>
      <c r="E292" s="308"/>
      <c r="F292" s="308"/>
      <c r="G292" s="324"/>
      <c r="H292" s="325"/>
      <c r="I292" s="40"/>
      <c r="J292" s="60"/>
      <c r="K292" s="312"/>
      <c r="L292" s="312"/>
      <c r="M292" s="326"/>
      <c r="N292" s="326"/>
      <c r="O292" s="314"/>
      <c r="P292" s="314"/>
      <c r="Q292" s="327"/>
      <c r="R292" s="327"/>
      <c r="S292" s="306"/>
      <c r="T292" s="307"/>
      <c r="U292" s="306"/>
      <c r="V292" s="307"/>
      <c r="W292" s="328"/>
      <c r="X292" s="329"/>
      <c r="Y292" s="328"/>
      <c r="Z292" s="329"/>
      <c r="AA292" s="306"/>
      <c r="AB292" s="307"/>
      <c r="AC292" s="306"/>
      <c r="AD292" s="307"/>
      <c r="AE292" s="328"/>
      <c r="AF292" s="329"/>
      <c r="AG292" s="328"/>
      <c r="AH292" s="329"/>
      <c r="AI292" s="306"/>
      <c r="AJ292" s="307"/>
      <c r="AK292" s="306"/>
      <c r="AL292" s="307"/>
      <c r="AM292" s="328"/>
      <c r="AN292" s="329"/>
      <c r="AO292" s="328"/>
      <c r="AP292" s="329"/>
      <c r="AQ292" s="306"/>
      <c r="AR292" s="307"/>
      <c r="AS292" s="306"/>
      <c r="AT292" s="307"/>
      <c r="AU292" s="328"/>
      <c r="AV292" s="329"/>
      <c r="AW292" s="328"/>
      <c r="AX292" s="329"/>
      <c r="AY292" s="306"/>
      <c r="AZ292" s="307"/>
      <c r="BA292" s="306"/>
      <c r="BB292" s="307"/>
      <c r="BC292" s="328"/>
      <c r="BD292" s="329"/>
      <c r="BE292" s="328"/>
      <c r="BF292" s="329"/>
      <c r="BG292" s="306"/>
      <c r="BH292" s="307"/>
      <c r="BI292" s="306"/>
      <c r="BJ292" s="307"/>
      <c r="BK292" s="328"/>
      <c r="BL292" s="329"/>
      <c r="BM292" s="328"/>
      <c r="BN292" s="329"/>
      <c r="BO292" s="316"/>
      <c r="BP292" s="316"/>
      <c r="BQ292" s="316"/>
      <c r="BR292" s="55"/>
      <c r="BS292" s="330"/>
      <c r="BT292" s="331"/>
      <c r="BU292" s="319"/>
      <c r="BV292" s="319"/>
      <c r="BW292" s="319"/>
      <c r="BX292" s="319"/>
      <c r="BY292" s="319"/>
      <c r="BZ292" s="319"/>
      <c r="CA292" s="319"/>
      <c r="CB292" s="320"/>
      <c r="CC292" s="321"/>
      <c r="CD292" s="321"/>
      <c r="CE292" s="321"/>
      <c r="CF292" s="321"/>
      <c r="CG292" s="321"/>
      <c r="CH292" s="322"/>
      <c r="CI292" s="52">
        <f t="shared" si="13"/>
        <v>0</v>
      </c>
    </row>
    <row r="293" spans="1:87" ht="35.1" customHeight="1" x14ac:dyDescent="0.25">
      <c r="A293" s="31">
        <f>ROW(A281)</f>
        <v>281</v>
      </c>
      <c r="B293" s="308"/>
      <c r="C293" s="308"/>
      <c r="D293" s="309"/>
      <c r="E293" s="309"/>
      <c r="F293" s="309"/>
      <c r="G293" s="310"/>
      <c r="H293" s="311"/>
      <c r="I293" s="40"/>
      <c r="J293" s="59"/>
      <c r="K293" s="312"/>
      <c r="L293" s="312"/>
      <c r="M293" s="313"/>
      <c r="N293" s="313"/>
      <c r="O293" s="314"/>
      <c r="P293" s="314"/>
      <c r="Q293" s="315"/>
      <c r="R293" s="315"/>
      <c r="S293" s="306"/>
      <c r="T293" s="307"/>
      <c r="U293" s="306"/>
      <c r="V293" s="307"/>
      <c r="W293" s="304"/>
      <c r="X293" s="305"/>
      <c r="Y293" s="304"/>
      <c r="Z293" s="305"/>
      <c r="AA293" s="306"/>
      <c r="AB293" s="307"/>
      <c r="AC293" s="306"/>
      <c r="AD293" s="307"/>
      <c r="AE293" s="304"/>
      <c r="AF293" s="305"/>
      <c r="AG293" s="304"/>
      <c r="AH293" s="305"/>
      <c r="AI293" s="306"/>
      <c r="AJ293" s="307"/>
      <c r="AK293" s="306"/>
      <c r="AL293" s="307"/>
      <c r="AM293" s="304"/>
      <c r="AN293" s="305"/>
      <c r="AO293" s="304"/>
      <c r="AP293" s="305"/>
      <c r="AQ293" s="306"/>
      <c r="AR293" s="307"/>
      <c r="AS293" s="306"/>
      <c r="AT293" s="307"/>
      <c r="AU293" s="304"/>
      <c r="AV293" s="305"/>
      <c r="AW293" s="304"/>
      <c r="AX293" s="305"/>
      <c r="AY293" s="306"/>
      <c r="AZ293" s="307"/>
      <c r="BA293" s="306"/>
      <c r="BB293" s="307"/>
      <c r="BC293" s="304"/>
      <c r="BD293" s="305"/>
      <c r="BE293" s="304"/>
      <c r="BF293" s="305"/>
      <c r="BG293" s="306"/>
      <c r="BH293" s="307"/>
      <c r="BI293" s="306"/>
      <c r="BJ293" s="307"/>
      <c r="BK293" s="304"/>
      <c r="BL293" s="305"/>
      <c r="BM293" s="304"/>
      <c r="BN293" s="305"/>
      <c r="BO293" s="332"/>
      <c r="BP293" s="333"/>
      <c r="BQ293" s="334"/>
      <c r="BR293" s="55"/>
      <c r="BS293" s="317"/>
      <c r="BT293" s="318"/>
      <c r="BU293" s="319"/>
      <c r="BV293" s="319"/>
      <c r="BW293" s="319"/>
      <c r="BX293" s="319"/>
      <c r="BY293" s="319"/>
      <c r="BZ293" s="319"/>
      <c r="CA293" s="319"/>
      <c r="CB293" s="320"/>
      <c r="CC293" s="321"/>
      <c r="CD293" s="321"/>
      <c r="CE293" s="321"/>
      <c r="CF293" s="321"/>
      <c r="CG293" s="321"/>
      <c r="CH293" s="322"/>
      <c r="CI293" s="52">
        <f t="shared" si="13"/>
        <v>0</v>
      </c>
    </row>
    <row r="294" spans="1:87" ht="35.1" customHeight="1" x14ac:dyDescent="0.25">
      <c r="A294" s="31">
        <f t="shared" ref="A294:A320" si="14">ROW(A282)</f>
        <v>282</v>
      </c>
      <c r="B294" s="323"/>
      <c r="C294" s="323"/>
      <c r="D294" s="308"/>
      <c r="E294" s="308"/>
      <c r="F294" s="308"/>
      <c r="G294" s="324"/>
      <c r="H294" s="325"/>
      <c r="I294" s="40"/>
      <c r="J294" s="60"/>
      <c r="K294" s="312"/>
      <c r="L294" s="312"/>
      <c r="M294" s="326"/>
      <c r="N294" s="326"/>
      <c r="O294" s="314"/>
      <c r="P294" s="314"/>
      <c r="Q294" s="327"/>
      <c r="R294" s="327"/>
      <c r="S294" s="306"/>
      <c r="T294" s="307"/>
      <c r="U294" s="306"/>
      <c r="V294" s="307"/>
      <c r="W294" s="328"/>
      <c r="X294" s="329"/>
      <c r="Y294" s="328"/>
      <c r="Z294" s="329"/>
      <c r="AA294" s="306"/>
      <c r="AB294" s="307"/>
      <c r="AC294" s="306"/>
      <c r="AD294" s="307"/>
      <c r="AE294" s="328"/>
      <c r="AF294" s="329"/>
      <c r="AG294" s="328"/>
      <c r="AH294" s="329"/>
      <c r="AI294" s="306"/>
      <c r="AJ294" s="307"/>
      <c r="AK294" s="306"/>
      <c r="AL294" s="307"/>
      <c r="AM294" s="328"/>
      <c r="AN294" s="329"/>
      <c r="AO294" s="328"/>
      <c r="AP294" s="329"/>
      <c r="AQ294" s="306"/>
      <c r="AR294" s="307"/>
      <c r="AS294" s="306"/>
      <c r="AT294" s="307"/>
      <c r="AU294" s="328"/>
      <c r="AV294" s="329"/>
      <c r="AW294" s="328"/>
      <c r="AX294" s="329"/>
      <c r="AY294" s="306"/>
      <c r="AZ294" s="307"/>
      <c r="BA294" s="306"/>
      <c r="BB294" s="307"/>
      <c r="BC294" s="328"/>
      <c r="BD294" s="329"/>
      <c r="BE294" s="328"/>
      <c r="BF294" s="329"/>
      <c r="BG294" s="306"/>
      <c r="BH294" s="307"/>
      <c r="BI294" s="306"/>
      <c r="BJ294" s="307"/>
      <c r="BK294" s="328"/>
      <c r="BL294" s="329"/>
      <c r="BM294" s="328"/>
      <c r="BN294" s="329"/>
      <c r="BO294" s="316"/>
      <c r="BP294" s="316"/>
      <c r="BQ294" s="316"/>
      <c r="BR294" s="55"/>
      <c r="BS294" s="330"/>
      <c r="BT294" s="331"/>
      <c r="BU294" s="319"/>
      <c r="BV294" s="319"/>
      <c r="BW294" s="319"/>
      <c r="BX294" s="319"/>
      <c r="BY294" s="319"/>
      <c r="BZ294" s="319"/>
      <c r="CA294" s="319"/>
      <c r="CB294" s="320"/>
      <c r="CC294" s="321"/>
      <c r="CD294" s="321"/>
      <c r="CE294" s="321"/>
      <c r="CF294" s="321"/>
      <c r="CG294" s="321"/>
      <c r="CH294" s="322"/>
      <c r="CI294" s="52">
        <f t="shared" si="13"/>
        <v>0</v>
      </c>
    </row>
    <row r="295" spans="1:87" ht="35.1" customHeight="1" x14ac:dyDescent="0.25">
      <c r="A295" s="31">
        <f t="shared" si="14"/>
        <v>283</v>
      </c>
      <c r="B295" s="308"/>
      <c r="C295" s="308"/>
      <c r="D295" s="309"/>
      <c r="E295" s="309"/>
      <c r="F295" s="309"/>
      <c r="G295" s="310"/>
      <c r="H295" s="311"/>
      <c r="I295" s="40"/>
      <c r="J295" s="59"/>
      <c r="K295" s="312"/>
      <c r="L295" s="312"/>
      <c r="M295" s="313"/>
      <c r="N295" s="313"/>
      <c r="O295" s="314"/>
      <c r="P295" s="314"/>
      <c r="Q295" s="315"/>
      <c r="R295" s="315"/>
      <c r="S295" s="306"/>
      <c r="T295" s="307"/>
      <c r="U295" s="306"/>
      <c r="V295" s="307"/>
      <c r="W295" s="304"/>
      <c r="X295" s="305"/>
      <c r="Y295" s="304"/>
      <c r="Z295" s="305"/>
      <c r="AA295" s="306"/>
      <c r="AB295" s="307"/>
      <c r="AC295" s="306"/>
      <c r="AD295" s="307"/>
      <c r="AE295" s="304"/>
      <c r="AF295" s="305"/>
      <c r="AG295" s="304"/>
      <c r="AH295" s="305"/>
      <c r="AI295" s="306"/>
      <c r="AJ295" s="307"/>
      <c r="AK295" s="306"/>
      <c r="AL295" s="307"/>
      <c r="AM295" s="304"/>
      <c r="AN295" s="305"/>
      <c r="AO295" s="304"/>
      <c r="AP295" s="305"/>
      <c r="AQ295" s="306"/>
      <c r="AR295" s="307"/>
      <c r="AS295" s="306"/>
      <c r="AT295" s="307"/>
      <c r="AU295" s="304"/>
      <c r="AV295" s="305"/>
      <c r="AW295" s="304"/>
      <c r="AX295" s="305"/>
      <c r="AY295" s="306"/>
      <c r="AZ295" s="307"/>
      <c r="BA295" s="306"/>
      <c r="BB295" s="307"/>
      <c r="BC295" s="304"/>
      <c r="BD295" s="305"/>
      <c r="BE295" s="304"/>
      <c r="BF295" s="305"/>
      <c r="BG295" s="306"/>
      <c r="BH295" s="307"/>
      <c r="BI295" s="306"/>
      <c r="BJ295" s="307"/>
      <c r="BK295" s="304"/>
      <c r="BL295" s="305"/>
      <c r="BM295" s="304"/>
      <c r="BN295" s="305"/>
      <c r="BO295" s="316"/>
      <c r="BP295" s="316"/>
      <c r="BQ295" s="316"/>
      <c r="BR295" s="55"/>
      <c r="BS295" s="317"/>
      <c r="BT295" s="318"/>
      <c r="BU295" s="319"/>
      <c r="BV295" s="319"/>
      <c r="BW295" s="319"/>
      <c r="BX295" s="319"/>
      <c r="BY295" s="319"/>
      <c r="BZ295" s="319"/>
      <c r="CA295" s="319"/>
      <c r="CB295" s="320"/>
      <c r="CC295" s="321"/>
      <c r="CD295" s="321"/>
      <c r="CE295" s="321"/>
      <c r="CF295" s="321"/>
      <c r="CG295" s="321"/>
      <c r="CH295" s="322"/>
      <c r="CI295" s="52">
        <f t="shared" si="13"/>
        <v>0</v>
      </c>
    </row>
    <row r="296" spans="1:87" ht="35.1" customHeight="1" x14ac:dyDescent="0.25">
      <c r="A296" s="31">
        <f t="shared" si="14"/>
        <v>284</v>
      </c>
      <c r="B296" s="323"/>
      <c r="C296" s="323"/>
      <c r="D296" s="308"/>
      <c r="E296" s="308"/>
      <c r="F296" s="308"/>
      <c r="G296" s="324"/>
      <c r="H296" s="325"/>
      <c r="I296" s="40"/>
      <c r="J296" s="60"/>
      <c r="K296" s="312"/>
      <c r="L296" s="312"/>
      <c r="M296" s="326"/>
      <c r="N296" s="326"/>
      <c r="O296" s="314"/>
      <c r="P296" s="314"/>
      <c r="Q296" s="327"/>
      <c r="R296" s="327"/>
      <c r="S296" s="306"/>
      <c r="T296" s="307"/>
      <c r="U296" s="306"/>
      <c r="V296" s="307"/>
      <c r="W296" s="328"/>
      <c r="X296" s="329"/>
      <c r="Y296" s="328"/>
      <c r="Z296" s="329"/>
      <c r="AA296" s="306"/>
      <c r="AB296" s="307"/>
      <c r="AC296" s="306"/>
      <c r="AD296" s="307"/>
      <c r="AE296" s="328"/>
      <c r="AF296" s="329"/>
      <c r="AG296" s="328"/>
      <c r="AH296" s="329"/>
      <c r="AI296" s="306"/>
      <c r="AJ296" s="307"/>
      <c r="AK296" s="306"/>
      <c r="AL296" s="307"/>
      <c r="AM296" s="328"/>
      <c r="AN296" s="329"/>
      <c r="AO296" s="328"/>
      <c r="AP296" s="329"/>
      <c r="AQ296" s="306"/>
      <c r="AR296" s="307"/>
      <c r="AS296" s="306"/>
      <c r="AT296" s="307"/>
      <c r="AU296" s="328"/>
      <c r="AV296" s="329"/>
      <c r="AW296" s="328"/>
      <c r="AX296" s="329"/>
      <c r="AY296" s="306"/>
      <c r="AZ296" s="307"/>
      <c r="BA296" s="306"/>
      <c r="BB296" s="307"/>
      <c r="BC296" s="328"/>
      <c r="BD296" s="329"/>
      <c r="BE296" s="328"/>
      <c r="BF296" s="329"/>
      <c r="BG296" s="306"/>
      <c r="BH296" s="307"/>
      <c r="BI296" s="306"/>
      <c r="BJ296" s="307"/>
      <c r="BK296" s="328"/>
      <c r="BL296" s="329"/>
      <c r="BM296" s="328"/>
      <c r="BN296" s="329"/>
      <c r="BO296" s="316"/>
      <c r="BP296" s="316"/>
      <c r="BQ296" s="316"/>
      <c r="BR296" s="55"/>
      <c r="BS296" s="330"/>
      <c r="BT296" s="331"/>
      <c r="BU296" s="319"/>
      <c r="BV296" s="319"/>
      <c r="BW296" s="319"/>
      <c r="BX296" s="319"/>
      <c r="BY296" s="319"/>
      <c r="BZ296" s="319"/>
      <c r="CA296" s="319"/>
      <c r="CB296" s="320"/>
      <c r="CC296" s="321"/>
      <c r="CD296" s="321"/>
      <c r="CE296" s="321"/>
      <c r="CF296" s="321"/>
      <c r="CG296" s="321"/>
      <c r="CH296" s="322"/>
      <c r="CI296" s="52">
        <f t="shared" si="13"/>
        <v>0</v>
      </c>
    </row>
    <row r="297" spans="1:87" ht="35.1" customHeight="1" x14ac:dyDescent="0.25">
      <c r="A297" s="31">
        <f t="shared" si="14"/>
        <v>285</v>
      </c>
      <c r="B297" s="308"/>
      <c r="C297" s="308"/>
      <c r="D297" s="309"/>
      <c r="E297" s="309"/>
      <c r="F297" s="309"/>
      <c r="G297" s="310"/>
      <c r="H297" s="311"/>
      <c r="I297" s="40"/>
      <c r="J297" s="59"/>
      <c r="K297" s="312"/>
      <c r="L297" s="312"/>
      <c r="M297" s="313"/>
      <c r="N297" s="313"/>
      <c r="O297" s="314"/>
      <c r="P297" s="314"/>
      <c r="Q297" s="315"/>
      <c r="R297" s="315"/>
      <c r="S297" s="306"/>
      <c r="T297" s="307"/>
      <c r="U297" s="306"/>
      <c r="V297" s="307"/>
      <c r="W297" s="304"/>
      <c r="X297" s="305"/>
      <c r="Y297" s="304"/>
      <c r="Z297" s="305"/>
      <c r="AA297" s="306"/>
      <c r="AB297" s="307"/>
      <c r="AC297" s="306"/>
      <c r="AD297" s="307"/>
      <c r="AE297" s="304"/>
      <c r="AF297" s="305"/>
      <c r="AG297" s="304"/>
      <c r="AH297" s="305"/>
      <c r="AI297" s="306"/>
      <c r="AJ297" s="307"/>
      <c r="AK297" s="306"/>
      <c r="AL297" s="307"/>
      <c r="AM297" s="304"/>
      <c r="AN297" s="305"/>
      <c r="AO297" s="304"/>
      <c r="AP297" s="305"/>
      <c r="AQ297" s="306"/>
      <c r="AR297" s="307"/>
      <c r="AS297" s="306"/>
      <c r="AT297" s="307"/>
      <c r="AU297" s="304"/>
      <c r="AV297" s="305"/>
      <c r="AW297" s="304"/>
      <c r="AX297" s="305"/>
      <c r="AY297" s="306"/>
      <c r="AZ297" s="307"/>
      <c r="BA297" s="306"/>
      <c r="BB297" s="307"/>
      <c r="BC297" s="304"/>
      <c r="BD297" s="305"/>
      <c r="BE297" s="304"/>
      <c r="BF297" s="305"/>
      <c r="BG297" s="306"/>
      <c r="BH297" s="307"/>
      <c r="BI297" s="306"/>
      <c r="BJ297" s="307"/>
      <c r="BK297" s="304"/>
      <c r="BL297" s="305"/>
      <c r="BM297" s="304"/>
      <c r="BN297" s="305"/>
      <c r="BO297" s="316"/>
      <c r="BP297" s="316"/>
      <c r="BQ297" s="316"/>
      <c r="BR297" s="55"/>
      <c r="BS297" s="317"/>
      <c r="BT297" s="318"/>
      <c r="BU297" s="319"/>
      <c r="BV297" s="319"/>
      <c r="BW297" s="319"/>
      <c r="BX297" s="319"/>
      <c r="BY297" s="319"/>
      <c r="BZ297" s="319"/>
      <c r="CA297" s="319"/>
      <c r="CB297" s="320"/>
      <c r="CC297" s="321"/>
      <c r="CD297" s="321"/>
      <c r="CE297" s="321"/>
      <c r="CF297" s="321"/>
      <c r="CG297" s="321"/>
      <c r="CH297" s="322"/>
      <c r="CI297" s="52">
        <f t="shared" si="13"/>
        <v>0</v>
      </c>
    </row>
    <row r="298" spans="1:87" ht="35.1" customHeight="1" x14ac:dyDescent="0.25">
      <c r="A298" s="31">
        <f t="shared" si="14"/>
        <v>286</v>
      </c>
      <c r="B298" s="323"/>
      <c r="C298" s="323"/>
      <c r="D298" s="308"/>
      <c r="E298" s="308"/>
      <c r="F298" s="308"/>
      <c r="G298" s="324"/>
      <c r="H298" s="325"/>
      <c r="I298" s="40"/>
      <c r="J298" s="60"/>
      <c r="K298" s="312"/>
      <c r="L298" s="312"/>
      <c r="M298" s="326"/>
      <c r="N298" s="326"/>
      <c r="O298" s="314"/>
      <c r="P298" s="314"/>
      <c r="Q298" s="327"/>
      <c r="R298" s="327"/>
      <c r="S298" s="306"/>
      <c r="T298" s="307"/>
      <c r="U298" s="306"/>
      <c r="V298" s="307"/>
      <c r="W298" s="328"/>
      <c r="X298" s="329"/>
      <c r="Y298" s="328"/>
      <c r="Z298" s="329"/>
      <c r="AA298" s="306"/>
      <c r="AB298" s="307"/>
      <c r="AC298" s="306"/>
      <c r="AD298" s="307"/>
      <c r="AE298" s="328"/>
      <c r="AF298" s="329"/>
      <c r="AG298" s="328"/>
      <c r="AH298" s="329"/>
      <c r="AI298" s="306"/>
      <c r="AJ298" s="307"/>
      <c r="AK298" s="306"/>
      <c r="AL298" s="307"/>
      <c r="AM298" s="328"/>
      <c r="AN298" s="329"/>
      <c r="AO298" s="328"/>
      <c r="AP298" s="329"/>
      <c r="AQ298" s="306"/>
      <c r="AR298" s="307"/>
      <c r="AS298" s="306"/>
      <c r="AT298" s="307"/>
      <c r="AU298" s="328"/>
      <c r="AV298" s="329"/>
      <c r="AW298" s="328"/>
      <c r="AX298" s="329"/>
      <c r="AY298" s="306"/>
      <c r="AZ298" s="307"/>
      <c r="BA298" s="306"/>
      <c r="BB298" s="307"/>
      <c r="BC298" s="328"/>
      <c r="BD298" s="329"/>
      <c r="BE298" s="328"/>
      <c r="BF298" s="329"/>
      <c r="BG298" s="306"/>
      <c r="BH298" s="307"/>
      <c r="BI298" s="306"/>
      <c r="BJ298" s="307"/>
      <c r="BK298" s="328"/>
      <c r="BL298" s="329"/>
      <c r="BM298" s="328"/>
      <c r="BN298" s="329"/>
      <c r="BO298" s="316"/>
      <c r="BP298" s="316"/>
      <c r="BQ298" s="316"/>
      <c r="BR298" s="55"/>
      <c r="BS298" s="330"/>
      <c r="BT298" s="331"/>
      <c r="BU298" s="319"/>
      <c r="BV298" s="319"/>
      <c r="BW298" s="319"/>
      <c r="BX298" s="319"/>
      <c r="BY298" s="319"/>
      <c r="BZ298" s="319"/>
      <c r="CA298" s="319"/>
      <c r="CB298" s="320"/>
      <c r="CC298" s="321"/>
      <c r="CD298" s="321"/>
      <c r="CE298" s="321"/>
      <c r="CF298" s="321"/>
      <c r="CG298" s="321"/>
      <c r="CH298" s="322"/>
      <c r="CI298" s="52">
        <f t="shared" si="13"/>
        <v>0</v>
      </c>
    </row>
    <row r="299" spans="1:87" ht="35.1" customHeight="1" x14ac:dyDescent="0.25">
      <c r="A299" s="31">
        <f t="shared" si="14"/>
        <v>287</v>
      </c>
      <c r="B299" s="308"/>
      <c r="C299" s="308"/>
      <c r="D299" s="309"/>
      <c r="E299" s="309"/>
      <c r="F299" s="309"/>
      <c r="G299" s="310"/>
      <c r="H299" s="311"/>
      <c r="I299" s="40"/>
      <c r="J299" s="59"/>
      <c r="K299" s="312"/>
      <c r="L299" s="312"/>
      <c r="M299" s="313"/>
      <c r="N299" s="313"/>
      <c r="O299" s="314"/>
      <c r="P299" s="314"/>
      <c r="Q299" s="315"/>
      <c r="R299" s="315"/>
      <c r="S299" s="306"/>
      <c r="T299" s="307"/>
      <c r="U299" s="306"/>
      <c r="V299" s="307"/>
      <c r="W299" s="304"/>
      <c r="X299" s="305"/>
      <c r="Y299" s="304"/>
      <c r="Z299" s="305"/>
      <c r="AA299" s="306"/>
      <c r="AB299" s="307"/>
      <c r="AC299" s="306"/>
      <c r="AD299" s="307"/>
      <c r="AE299" s="304"/>
      <c r="AF299" s="305"/>
      <c r="AG299" s="304"/>
      <c r="AH299" s="305"/>
      <c r="AI299" s="306"/>
      <c r="AJ299" s="307"/>
      <c r="AK299" s="306"/>
      <c r="AL299" s="307"/>
      <c r="AM299" s="304"/>
      <c r="AN299" s="305"/>
      <c r="AO299" s="304"/>
      <c r="AP299" s="305"/>
      <c r="AQ299" s="306"/>
      <c r="AR299" s="307"/>
      <c r="AS299" s="306"/>
      <c r="AT299" s="307"/>
      <c r="AU299" s="304"/>
      <c r="AV299" s="305"/>
      <c r="AW299" s="304"/>
      <c r="AX299" s="305"/>
      <c r="AY299" s="306"/>
      <c r="AZ299" s="307"/>
      <c r="BA299" s="306"/>
      <c r="BB299" s="307"/>
      <c r="BC299" s="304"/>
      <c r="BD299" s="305"/>
      <c r="BE299" s="304"/>
      <c r="BF299" s="305"/>
      <c r="BG299" s="306"/>
      <c r="BH299" s="307"/>
      <c r="BI299" s="306"/>
      <c r="BJ299" s="307"/>
      <c r="BK299" s="304"/>
      <c r="BL299" s="305"/>
      <c r="BM299" s="304"/>
      <c r="BN299" s="305"/>
      <c r="BO299" s="316"/>
      <c r="BP299" s="316"/>
      <c r="BQ299" s="316"/>
      <c r="BR299" s="55"/>
      <c r="BS299" s="317"/>
      <c r="BT299" s="318"/>
      <c r="BU299" s="319"/>
      <c r="BV299" s="319"/>
      <c r="BW299" s="319"/>
      <c r="BX299" s="319"/>
      <c r="BY299" s="319"/>
      <c r="BZ299" s="319"/>
      <c r="CA299" s="319"/>
      <c r="CB299" s="320"/>
      <c r="CC299" s="321"/>
      <c r="CD299" s="321"/>
      <c r="CE299" s="321"/>
      <c r="CF299" s="321"/>
      <c r="CG299" s="321"/>
      <c r="CH299" s="322"/>
      <c r="CI299" s="52">
        <f t="shared" si="13"/>
        <v>0</v>
      </c>
    </row>
    <row r="300" spans="1:87" ht="35.1" customHeight="1" x14ac:dyDescent="0.25">
      <c r="A300" s="31">
        <f t="shared" si="14"/>
        <v>288</v>
      </c>
      <c r="B300" s="323"/>
      <c r="C300" s="323"/>
      <c r="D300" s="308"/>
      <c r="E300" s="308"/>
      <c r="F300" s="308"/>
      <c r="G300" s="324"/>
      <c r="H300" s="325"/>
      <c r="I300" s="40"/>
      <c r="J300" s="60"/>
      <c r="K300" s="312"/>
      <c r="L300" s="312"/>
      <c r="M300" s="326"/>
      <c r="N300" s="326"/>
      <c r="O300" s="314"/>
      <c r="P300" s="314"/>
      <c r="Q300" s="327"/>
      <c r="R300" s="327"/>
      <c r="S300" s="306"/>
      <c r="T300" s="307"/>
      <c r="U300" s="306"/>
      <c r="V300" s="307"/>
      <c r="W300" s="328"/>
      <c r="X300" s="329"/>
      <c r="Y300" s="328"/>
      <c r="Z300" s="329"/>
      <c r="AA300" s="306"/>
      <c r="AB300" s="307"/>
      <c r="AC300" s="306"/>
      <c r="AD300" s="307"/>
      <c r="AE300" s="328"/>
      <c r="AF300" s="329"/>
      <c r="AG300" s="328"/>
      <c r="AH300" s="329"/>
      <c r="AI300" s="306"/>
      <c r="AJ300" s="307"/>
      <c r="AK300" s="306"/>
      <c r="AL300" s="307"/>
      <c r="AM300" s="328"/>
      <c r="AN300" s="329"/>
      <c r="AO300" s="328"/>
      <c r="AP300" s="329"/>
      <c r="AQ300" s="306"/>
      <c r="AR300" s="307"/>
      <c r="AS300" s="306"/>
      <c r="AT300" s="307"/>
      <c r="AU300" s="328"/>
      <c r="AV300" s="329"/>
      <c r="AW300" s="328"/>
      <c r="AX300" s="329"/>
      <c r="AY300" s="306"/>
      <c r="AZ300" s="307"/>
      <c r="BA300" s="306"/>
      <c r="BB300" s="307"/>
      <c r="BC300" s="328"/>
      <c r="BD300" s="329"/>
      <c r="BE300" s="328"/>
      <c r="BF300" s="329"/>
      <c r="BG300" s="306"/>
      <c r="BH300" s="307"/>
      <c r="BI300" s="306"/>
      <c r="BJ300" s="307"/>
      <c r="BK300" s="328"/>
      <c r="BL300" s="329"/>
      <c r="BM300" s="328"/>
      <c r="BN300" s="329"/>
      <c r="BO300" s="316"/>
      <c r="BP300" s="316"/>
      <c r="BQ300" s="316"/>
      <c r="BR300" s="55"/>
      <c r="BS300" s="330"/>
      <c r="BT300" s="331"/>
      <c r="BU300" s="319"/>
      <c r="BV300" s="319"/>
      <c r="BW300" s="319"/>
      <c r="BX300" s="319"/>
      <c r="BY300" s="319"/>
      <c r="BZ300" s="319"/>
      <c r="CA300" s="319"/>
      <c r="CB300" s="320"/>
      <c r="CC300" s="321"/>
      <c r="CD300" s="321"/>
      <c r="CE300" s="321"/>
      <c r="CF300" s="321"/>
      <c r="CG300" s="321"/>
      <c r="CH300" s="322"/>
      <c r="CI300" s="52">
        <f t="shared" si="13"/>
        <v>0</v>
      </c>
    </row>
    <row r="301" spans="1:87" ht="35.1" customHeight="1" x14ac:dyDescent="0.25">
      <c r="A301" s="31">
        <f t="shared" si="14"/>
        <v>289</v>
      </c>
      <c r="B301" s="308"/>
      <c r="C301" s="308"/>
      <c r="D301" s="309"/>
      <c r="E301" s="309"/>
      <c r="F301" s="309"/>
      <c r="G301" s="310"/>
      <c r="H301" s="311"/>
      <c r="I301" s="40"/>
      <c r="J301" s="59"/>
      <c r="K301" s="312"/>
      <c r="L301" s="312"/>
      <c r="M301" s="313"/>
      <c r="N301" s="313"/>
      <c r="O301" s="314"/>
      <c r="P301" s="314"/>
      <c r="Q301" s="315"/>
      <c r="R301" s="315"/>
      <c r="S301" s="306"/>
      <c r="T301" s="307"/>
      <c r="U301" s="306"/>
      <c r="V301" s="307"/>
      <c r="W301" s="304"/>
      <c r="X301" s="305"/>
      <c r="Y301" s="304"/>
      <c r="Z301" s="305"/>
      <c r="AA301" s="306"/>
      <c r="AB301" s="307"/>
      <c r="AC301" s="306"/>
      <c r="AD301" s="307"/>
      <c r="AE301" s="304"/>
      <c r="AF301" s="305"/>
      <c r="AG301" s="304"/>
      <c r="AH301" s="305"/>
      <c r="AI301" s="306"/>
      <c r="AJ301" s="307"/>
      <c r="AK301" s="306"/>
      <c r="AL301" s="307"/>
      <c r="AM301" s="304"/>
      <c r="AN301" s="305"/>
      <c r="AO301" s="304"/>
      <c r="AP301" s="305"/>
      <c r="AQ301" s="306"/>
      <c r="AR301" s="307"/>
      <c r="AS301" s="306"/>
      <c r="AT301" s="307"/>
      <c r="AU301" s="304"/>
      <c r="AV301" s="305"/>
      <c r="AW301" s="304"/>
      <c r="AX301" s="305"/>
      <c r="AY301" s="306"/>
      <c r="AZ301" s="307"/>
      <c r="BA301" s="306"/>
      <c r="BB301" s="307"/>
      <c r="BC301" s="304"/>
      <c r="BD301" s="305"/>
      <c r="BE301" s="304"/>
      <c r="BF301" s="305"/>
      <c r="BG301" s="306"/>
      <c r="BH301" s="307"/>
      <c r="BI301" s="306"/>
      <c r="BJ301" s="307"/>
      <c r="BK301" s="304"/>
      <c r="BL301" s="305"/>
      <c r="BM301" s="304"/>
      <c r="BN301" s="305"/>
      <c r="BO301" s="316"/>
      <c r="BP301" s="316"/>
      <c r="BQ301" s="316"/>
      <c r="BR301" s="55"/>
      <c r="BS301" s="317"/>
      <c r="BT301" s="318"/>
      <c r="BU301" s="319"/>
      <c r="BV301" s="319"/>
      <c r="BW301" s="319"/>
      <c r="BX301" s="319"/>
      <c r="BY301" s="319"/>
      <c r="BZ301" s="319"/>
      <c r="CA301" s="319"/>
      <c r="CB301" s="320"/>
      <c r="CC301" s="321"/>
      <c r="CD301" s="321"/>
      <c r="CE301" s="321"/>
      <c r="CF301" s="321"/>
      <c r="CG301" s="321"/>
      <c r="CH301" s="322"/>
      <c r="CI301" s="52">
        <f t="shared" si="13"/>
        <v>0</v>
      </c>
    </row>
    <row r="302" spans="1:87" ht="35.1" customHeight="1" x14ac:dyDescent="0.25">
      <c r="A302" s="31">
        <f t="shared" si="14"/>
        <v>290</v>
      </c>
      <c r="B302" s="323"/>
      <c r="C302" s="323"/>
      <c r="D302" s="308"/>
      <c r="E302" s="308"/>
      <c r="F302" s="308"/>
      <c r="G302" s="324"/>
      <c r="H302" s="325"/>
      <c r="I302" s="40"/>
      <c r="J302" s="60"/>
      <c r="K302" s="312"/>
      <c r="L302" s="312"/>
      <c r="M302" s="326"/>
      <c r="N302" s="326"/>
      <c r="O302" s="314"/>
      <c r="P302" s="314"/>
      <c r="Q302" s="327"/>
      <c r="R302" s="327"/>
      <c r="S302" s="306"/>
      <c r="T302" s="307"/>
      <c r="U302" s="306"/>
      <c r="V302" s="307"/>
      <c r="W302" s="328"/>
      <c r="X302" s="329"/>
      <c r="Y302" s="328"/>
      <c r="Z302" s="329"/>
      <c r="AA302" s="306"/>
      <c r="AB302" s="307"/>
      <c r="AC302" s="306"/>
      <c r="AD302" s="307"/>
      <c r="AE302" s="328"/>
      <c r="AF302" s="329"/>
      <c r="AG302" s="328"/>
      <c r="AH302" s="329"/>
      <c r="AI302" s="306"/>
      <c r="AJ302" s="307"/>
      <c r="AK302" s="306"/>
      <c r="AL302" s="307"/>
      <c r="AM302" s="328"/>
      <c r="AN302" s="329"/>
      <c r="AO302" s="328"/>
      <c r="AP302" s="329"/>
      <c r="AQ302" s="306"/>
      <c r="AR302" s="307"/>
      <c r="AS302" s="306"/>
      <c r="AT302" s="307"/>
      <c r="AU302" s="328"/>
      <c r="AV302" s="329"/>
      <c r="AW302" s="328"/>
      <c r="AX302" s="329"/>
      <c r="AY302" s="306"/>
      <c r="AZ302" s="307"/>
      <c r="BA302" s="306"/>
      <c r="BB302" s="307"/>
      <c r="BC302" s="328"/>
      <c r="BD302" s="329"/>
      <c r="BE302" s="328"/>
      <c r="BF302" s="329"/>
      <c r="BG302" s="306"/>
      <c r="BH302" s="307"/>
      <c r="BI302" s="306"/>
      <c r="BJ302" s="307"/>
      <c r="BK302" s="328"/>
      <c r="BL302" s="329"/>
      <c r="BM302" s="328"/>
      <c r="BN302" s="329"/>
      <c r="BO302" s="316"/>
      <c r="BP302" s="316"/>
      <c r="BQ302" s="316"/>
      <c r="BR302" s="55"/>
      <c r="BS302" s="330"/>
      <c r="BT302" s="331"/>
      <c r="BU302" s="319"/>
      <c r="BV302" s="319"/>
      <c r="BW302" s="319"/>
      <c r="BX302" s="319"/>
      <c r="BY302" s="319"/>
      <c r="BZ302" s="319"/>
      <c r="CA302" s="319"/>
      <c r="CB302" s="320"/>
      <c r="CC302" s="321"/>
      <c r="CD302" s="321"/>
      <c r="CE302" s="321"/>
      <c r="CF302" s="321"/>
      <c r="CG302" s="321"/>
      <c r="CH302" s="322"/>
      <c r="CI302" s="52">
        <f t="shared" si="13"/>
        <v>0</v>
      </c>
    </row>
    <row r="303" spans="1:87" ht="35.1" customHeight="1" x14ac:dyDescent="0.25">
      <c r="A303" s="31">
        <f t="shared" si="14"/>
        <v>291</v>
      </c>
      <c r="B303" s="308"/>
      <c r="C303" s="308"/>
      <c r="D303" s="309"/>
      <c r="E303" s="309"/>
      <c r="F303" s="309"/>
      <c r="G303" s="310"/>
      <c r="H303" s="311"/>
      <c r="I303" s="40"/>
      <c r="J303" s="59"/>
      <c r="K303" s="312"/>
      <c r="L303" s="312"/>
      <c r="M303" s="313"/>
      <c r="N303" s="313"/>
      <c r="O303" s="314"/>
      <c r="P303" s="314"/>
      <c r="Q303" s="315"/>
      <c r="R303" s="315"/>
      <c r="S303" s="306"/>
      <c r="T303" s="307"/>
      <c r="U303" s="306"/>
      <c r="V303" s="307"/>
      <c r="W303" s="304"/>
      <c r="X303" s="305"/>
      <c r="Y303" s="304"/>
      <c r="Z303" s="305"/>
      <c r="AA303" s="306"/>
      <c r="AB303" s="307"/>
      <c r="AC303" s="306"/>
      <c r="AD303" s="307"/>
      <c r="AE303" s="304"/>
      <c r="AF303" s="305"/>
      <c r="AG303" s="304"/>
      <c r="AH303" s="305"/>
      <c r="AI303" s="306"/>
      <c r="AJ303" s="307"/>
      <c r="AK303" s="306"/>
      <c r="AL303" s="307"/>
      <c r="AM303" s="304"/>
      <c r="AN303" s="305"/>
      <c r="AO303" s="304"/>
      <c r="AP303" s="305"/>
      <c r="AQ303" s="306"/>
      <c r="AR303" s="307"/>
      <c r="AS303" s="306"/>
      <c r="AT303" s="307"/>
      <c r="AU303" s="304"/>
      <c r="AV303" s="305"/>
      <c r="AW303" s="304"/>
      <c r="AX303" s="305"/>
      <c r="AY303" s="306"/>
      <c r="AZ303" s="307"/>
      <c r="BA303" s="306"/>
      <c r="BB303" s="307"/>
      <c r="BC303" s="304"/>
      <c r="BD303" s="305"/>
      <c r="BE303" s="304"/>
      <c r="BF303" s="305"/>
      <c r="BG303" s="306"/>
      <c r="BH303" s="307"/>
      <c r="BI303" s="306"/>
      <c r="BJ303" s="307"/>
      <c r="BK303" s="304"/>
      <c r="BL303" s="305"/>
      <c r="BM303" s="304"/>
      <c r="BN303" s="305"/>
      <c r="BO303" s="316"/>
      <c r="BP303" s="316"/>
      <c r="BQ303" s="316"/>
      <c r="BR303" s="55"/>
      <c r="BS303" s="317"/>
      <c r="BT303" s="318"/>
      <c r="BU303" s="319"/>
      <c r="BV303" s="319"/>
      <c r="BW303" s="319"/>
      <c r="BX303" s="319"/>
      <c r="BY303" s="319"/>
      <c r="BZ303" s="319"/>
      <c r="CA303" s="319"/>
      <c r="CB303" s="320"/>
      <c r="CC303" s="321"/>
      <c r="CD303" s="321"/>
      <c r="CE303" s="321"/>
      <c r="CF303" s="321"/>
      <c r="CG303" s="321"/>
      <c r="CH303" s="322"/>
      <c r="CI303" s="52">
        <f t="shared" si="13"/>
        <v>0</v>
      </c>
    </row>
    <row r="304" spans="1:87" ht="35.1" customHeight="1" x14ac:dyDescent="0.25">
      <c r="A304" s="31">
        <f t="shared" si="14"/>
        <v>292</v>
      </c>
      <c r="B304" s="323"/>
      <c r="C304" s="323"/>
      <c r="D304" s="308"/>
      <c r="E304" s="308"/>
      <c r="F304" s="308"/>
      <c r="G304" s="324"/>
      <c r="H304" s="325"/>
      <c r="I304" s="40"/>
      <c r="J304" s="60"/>
      <c r="K304" s="312"/>
      <c r="L304" s="312"/>
      <c r="M304" s="326"/>
      <c r="N304" s="326"/>
      <c r="O304" s="314"/>
      <c r="P304" s="314"/>
      <c r="Q304" s="327"/>
      <c r="R304" s="327"/>
      <c r="S304" s="306"/>
      <c r="T304" s="307"/>
      <c r="U304" s="306"/>
      <c r="V304" s="307"/>
      <c r="W304" s="328"/>
      <c r="X304" s="329"/>
      <c r="Y304" s="328"/>
      <c r="Z304" s="329"/>
      <c r="AA304" s="306"/>
      <c r="AB304" s="307"/>
      <c r="AC304" s="306"/>
      <c r="AD304" s="307"/>
      <c r="AE304" s="328"/>
      <c r="AF304" s="329"/>
      <c r="AG304" s="328"/>
      <c r="AH304" s="329"/>
      <c r="AI304" s="306"/>
      <c r="AJ304" s="307"/>
      <c r="AK304" s="306"/>
      <c r="AL304" s="307"/>
      <c r="AM304" s="328"/>
      <c r="AN304" s="329"/>
      <c r="AO304" s="328"/>
      <c r="AP304" s="329"/>
      <c r="AQ304" s="306"/>
      <c r="AR304" s="307"/>
      <c r="AS304" s="306"/>
      <c r="AT304" s="307"/>
      <c r="AU304" s="328"/>
      <c r="AV304" s="329"/>
      <c r="AW304" s="328"/>
      <c r="AX304" s="329"/>
      <c r="AY304" s="306"/>
      <c r="AZ304" s="307"/>
      <c r="BA304" s="306"/>
      <c r="BB304" s="307"/>
      <c r="BC304" s="328"/>
      <c r="BD304" s="329"/>
      <c r="BE304" s="328"/>
      <c r="BF304" s="329"/>
      <c r="BG304" s="306"/>
      <c r="BH304" s="307"/>
      <c r="BI304" s="306"/>
      <c r="BJ304" s="307"/>
      <c r="BK304" s="328"/>
      <c r="BL304" s="329"/>
      <c r="BM304" s="328"/>
      <c r="BN304" s="329"/>
      <c r="BO304" s="316"/>
      <c r="BP304" s="316"/>
      <c r="BQ304" s="316"/>
      <c r="BR304" s="55"/>
      <c r="BS304" s="330"/>
      <c r="BT304" s="331"/>
      <c r="BU304" s="319"/>
      <c r="BV304" s="319"/>
      <c r="BW304" s="319"/>
      <c r="BX304" s="319"/>
      <c r="BY304" s="319"/>
      <c r="BZ304" s="319"/>
      <c r="CA304" s="319"/>
      <c r="CB304" s="320"/>
      <c r="CC304" s="321"/>
      <c r="CD304" s="321"/>
      <c r="CE304" s="321"/>
      <c r="CF304" s="321"/>
      <c r="CG304" s="321"/>
      <c r="CH304" s="322"/>
      <c r="CI304" s="52">
        <f t="shared" si="13"/>
        <v>0</v>
      </c>
    </row>
    <row r="305" spans="1:87" ht="35.1" customHeight="1" x14ac:dyDescent="0.25">
      <c r="A305" s="31">
        <f t="shared" si="14"/>
        <v>293</v>
      </c>
      <c r="B305" s="308"/>
      <c r="C305" s="308"/>
      <c r="D305" s="309"/>
      <c r="E305" s="309"/>
      <c r="F305" s="309"/>
      <c r="G305" s="310"/>
      <c r="H305" s="311"/>
      <c r="I305" s="40"/>
      <c r="J305" s="59"/>
      <c r="K305" s="312"/>
      <c r="L305" s="312"/>
      <c r="M305" s="313"/>
      <c r="N305" s="313"/>
      <c r="O305" s="314"/>
      <c r="P305" s="314"/>
      <c r="Q305" s="315"/>
      <c r="R305" s="315"/>
      <c r="S305" s="306"/>
      <c r="T305" s="307"/>
      <c r="U305" s="306"/>
      <c r="V305" s="307"/>
      <c r="W305" s="304"/>
      <c r="X305" s="305"/>
      <c r="Y305" s="304"/>
      <c r="Z305" s="305"/>
      <c r="AA305" s="306"/>
      <c r="AB305" s="307"/>
      <c r="AC305" s="306"/>
      <c r="AD305" s="307"/>
      <c r="AE305" s="304"/>
      <c r="AF305" s="305"/>
      <c r="AG305" s="304"/>
      <c r="AH305" s="305"/>
      <c r="AI305" s="306"/>
      <c r="AJ305" s="307"/>
      <c r="AK305" s="306"/>
      <c r="AL305" s="307"/>
      <c r="AM305" s="304"/>
      <c r="AN305" s="305"/>
      <c r="AO305" s="304"/>
      <c r="AP305" s="305"/>
      <c r="AQ305" s="306"/>
      <c r="AR305" s="307"/>
      <c r="AS305" s="306"/>
      <c r="AT305" s="307"/>
      <c r="AU305" s="304"/>
      <c r="AV305" s="305"/>
      <c r="AW305" s="304"/>
      <c r="AX305" s="305"/>
      <c r="AY305" s="306"/>
      <c r="AZ305" s="307"/>
      <c r="BA305" s="306"/>
      <c r="BB305" s="307"/>
      <c r="BC305" s="304"/>
      <c r="BD305" s="305"/>
      <c r="BE305" s="304"/>
      <c r="BF305" s="305"/>
      <c r="BG305" s="306"/>
      <c r="BH305" s="307"/>
      <c r="BI305" s="306"/>
      <c r="BJ305" s="307"/>
      <c r="BK305" s="304"/>
      <c r="BL305" s="305"/>
      <c r="BM305" s="304"/>
      <c r="BN305" s="305"/>
      <c r="BO305" s="316"/>
      <c r="BP305" s="316"/>
      <c r="BQ305" s="316"/>
      <c r="BR305" s="55"/>
      <c r="BS305" s="317"/>
      <c r="BT305" s="318"/>
      <c r="BU305" s="319"/>
      <c r="BV305" s="319"/>
      <c r="BW305" s="319"/>
      <c r="BX305" s="319"/>
      <c r="BY305" s="319"/>
      <c r="BZ305" s="319"/>
      <c r="CA305" s="319"/>
      <c r="CB305" s="320"/>
      <c r="CC305" s="321"/>
      <c r="CD305" s="321"/>
      <c r="CE305" s="321"/>
      <c r="CF305" s="321"/>
      <c r="CG305" s="321"/>
      <c r="CH305" s="322"/>
      <c r="CI305" s="52">
        <f t="shared" si="13"/>
        <v>0</v>
      </c>
    </row>
    <row r="306" spans="1:87" ht="35.1" customHeight="1" x14ac:dyDescent="0.25">
      <c r="A306" s="31">
        <f t="shared" si="14"/>
        <v>294</v>
      </c>
      <c r="B306" s="323"/>
      <c r="C306" s="323"/>
      <c r="D306" s="308"/>
      <c r="E306" s="308"/>
      <c r="F306" s="308"/>
      <c r="G306" s="324"/>
      <c r="H306" s="325"/>
      <c r="I306" s="40"/>
      <c r="J306" s="60"/>
      <c r="K306" s="312"/>
      <c r="L306" s="312"/>
      <c r="M306" s="326"/>
      <c r="N306" s="326"/>
      <c r="O306" s="314"/>
      <c r="P306" s="314"/>
      <c r="Q306" s="327"/>
      <c r="R306" s="327"/>
      <c r="S306" s="306"/>
      <c r="T306" s="307"/>
      <c r="U306" s="306"/>
      <c r="V306" s="307"/>
      <c r="W306" s="328"/>
      <c r="X306" s="329"/>
      <c r="Y306" s="328"/>
      <c r="Z306" s="329"/>
      <c r="AA306" s="306"/>
      <c r="AB306" s="307"/>
      <c r="AC306" s="306"/>
      <c r="AD306" s="307"/>
      <c r="AE306" s="328"/>
      <c r="AF306" s="329"/>
      <c r="AG306" s="328"/>
      <c r="AH306" s="329"/>
      <c r="AI306" s="306"/>
      <c r="AJ306" s="307"/>
      <c r="AK306" s="306"/>
      <c r="AL306" s="307"/>
      <c r="AM306" s="328"/>
      <c r="AN306" s="329"/>
      <c r="AO306" s="328"/>
      <c r="AP306" s="329"/>
      <c r="AQ306" s="306"/>
      <c r="AR306" s="307"/>
      <c r="AS306" s="306"/>
      <c r="AT306" s="307"/>
      <c r="AU306" s="328"/>
      <c r="AV306" s="329"/>
      <c r="AW306" s="328"/>
      <c r="AX306" s="329"/>
      <c r="AY306" s="306"/>
      <c r="AZ306" s="307"/>
      <c r="BA306" s="306"/>
      <c r="BB306" s="307"/>
      <c r="BC306" s="328"/>
      <c r="BD306" s="329"/>
      <c r="BE306" s="328"/>
      <c r="BF306" s="329"/>
      <c r="BG306" s="306"/>
      <c r="BH306" s="307"/>
      <c r="BI306" s="306"/>
      <c r="BJ306" s="307"/>
      <c r="BK306" s="328"/>
      <c r="BL306" s="329"/>
      <c r="BM306" s="328"/>
      <c r="BN306" s="329"/>
      <c r="BO306" s="316"/>
      <c r="BP306" s="316"/>
      <c r="BQ306" s="316"/>
      <c r="BR306" s="55"/>
      <c r="BS306" s="330"/>
      <c r="BT306" s="331"/>
      <c r="BU306" s="319"/>
      <c r="BV306" s="319"/>
      <c r="BW306" s="319"/>
      <c r="BX306" s="319"/>
      <c r="BY306" s="319"/>
      <c r="BZ306" s="319"/>
      <c r="CA306" s="319"/>
      <c r="CB306" s="320"/>
      <c r="CC306" s="321"/>
      <c r="CD306" s="321"/>
      <c r="CE306" s="321"/>
      <c r="CF306" s="321"/>
      <c r="CG306" s="321"/>
      <c r="CH306" s="322"/>
      <c r="CI306" s="52">
        <f t="shared" si="13"/>
        <v>0</v>
      </c>
    </row>
    <row r="307" spans="1:87" ht="35.1" customHeight="1" x14ac:dyDescent="0.25">
      <c r="A307" s="31">
        <f>ROW(A295)</f>
        <v>295</v>
      </c>
      <c r="B307" s="308"/>
      <c r="C307" s="308"/>
      <c r="D307" s="309"/>
      <c r="E307" s="309"/>
      <c r="F307" s="309"/>
      <c r="G307" s="310"/>
      <c r="H307" s="311"/>
      <c r="I307" s="40"/>
      <c r="J307" s="59"/>
      <c r="K307" s="312"/>
      <c r="L307" s="312"/>
      <c r="M307" s="313"/>
      <c r="N307" s="313"/>
      <c r="O307" s="314"/>
      <c r="P307" s="314"/>
      <c r="Q307" s="315"/>
      <c r="R307" s="315"/>
      <c r="S307" s="306"/>
      <c r="T307" s="307"/>
      <c r="U307" s="306"/>
      <c r="V307" s="307"/>
      <c r="W307" s="304"/>
      <c r="X307" s="305"/>
      <c r="Y307" s="304"/>
      <c r="Z307" s="305"/>
      <c r="AA307" s="306"/>
      <c r="AB307" s="307"/>
      <c r="AC307" s="306"/>
      <c r="AD307" s="307"/>
      <c r="AE307" s="304"/>
      <c r="AF307" s="305"/>
      <c r="AG307" s="304"/>
      <c r="AH307" s="305"/>
      <c r="AI307" s="306"/>
      <c r="AJ307" s="307"/>
      <c r="AK307" s="306"/>
      <c r="AL307" s="307"/>
      <c r="AM307" s="304"/>
      <c r="AN307" s="305"/>
      <c r="AO307" s="304"/>
      <c r="AP307" s="305"/>
      <c r="AQ307" s="306"/>
      <c r="AR307" s="307"/>
      <c r="AS307" s="306"/>
      <c r="AT307" s="307"/>
      <c r="AU307" s="304"/>
      <c r="AV307" s="305"/>
      <c r="AW307" s="304"/>
      <c r="AX307" s="305"/>
      <c r="AY307" s="306"/>
      <c r="AZ307" s="307"/>
      <c r="BA307" s="306"/>
      <c r="BB307" s="307"/>
      <c r="BC307" s="304"/>
      <c r="BD307" s="305"/>
      <c r="BE307" s="304"/>
      <c r="BF307" s="305"/>
      <c r="BG307" s="306"/>
      <c r="BH307" s="307"/>
      <c r="BI307" s="306"/>
      <c r="BJ307" s="307"/>
      <c r="BK307" s="304"/>
      <c r="BL307" s="305"/>
      <c r="BM307" s="304"/>
      <c r="BN307" s="305"/>
      <c r="BO307" s="332"/>
      <c r="BP307" s="333"/>
      <c r="BQ307" s="334"/>
      <c r="BR307" s="55"/>
      <c r="BS307" s="317"/>
      <c r="BT307" s="318"/>
      <c r="BU307" s="319"/>
      <c r="BV307" s="319"/>
      <c r="BW307" s="319"/>
      <c r="BX307" s="319"/>
      <c r="BY307" s="319"/>
      <c r="BZ307" s="319"/>
      <c r="CA307" s="319"/>
      <c r="CB307" s="320"/>
      <c r="CC307" s="321"/>
      <c r="CD307" s="321"/>
      <c r="CE307" s="321"/>
      <c r="CF307" s="321"/>
      <c r="CG307" s="321"/>
      <c r="CH307" s="322"/>
      <c r="CI307" s="52">
        <f t="shared" si="13"/>
        <v>0</v>
      </c>
    </row>
    <row r="308" spans="1:87" ht="35.1" customHeight="1" x14ac:dyDescent="0.25">
      <c r="A308" s="31">
        <f t="shared" si="14"/>
        <v>296</v>
      </c>
      <c r="B308" s="323"/>
      <c r="C308" s="323"/>
      <c r="D308" s="308"/>
      <c r="E308" s="308"/>
      <c r="F308" s="308"/>
      <c r="G308" s="324"/>
      <c r="H308" s="325"/>
      <c r="I308" s="40"/>
      <c r="J308" s="60"/>
      <c r="K308" s="312"/>
      <c r="L308" s="312"/>
      <c r="M308" s="326"/>
      <c r="N308" s="326"/>
      <c r="O308" s="314"/>
      <c r="P308" s="314"/>
      <c r="Q308" s="327"/>
      <c r="R308" s="327"/>
      <c r="S308" s="306"/>
      <c r="T308" s="307"/>
      <c r="U308" s="306"/>
      <c r="V308" s="307"/>
      <c r="W308" s="328"/>
      <c r="X308" s="329"/>
      <c r="Y308" s="328"/>
      <c r="Z308" s="329"/>
      <c r="AA308" s="306"/>
      <c r="AB308" s="307"/>
      <c r="AC308" s="306"/>
      <c r="AD308" s="307"/>
      <c r="AE308" s="328"/>
      <c r="AF308" s="329"/>
      <c r="AG308" s="328"/>
      <c r="AH308" s="329"/>
      <c r="AI308" s="306"/>
      <c r="AJ308" s="307"/>
      <c r="AK308" s="306"/>
      <c r="AL308" s="307"/>
      <c r="AM308" s="328"/>
      <c r="AN308" s="329"/>
      <c r="AO308" s="328"/>
      <c r="AP308" s="329"/>
      <c r="AQ308" s="306"/>
      <c r="AR308" s="307"/>
      <c r="AS308" s="306"/>
      <c r="AT308" s="307"/>
      <c r="AU308" s="328"/>
      <c r="AV308" s="329"/>
      <c r="AW308" s="328"/>
      <c r="AX308" s="329"/>
      <c r="AY308" s="306"/>
      <c r="AZ308" s="307"/>
      <c r="BA308" s="306"/>
      <c r="BB308" s="307"/>
      <c r="BC308" s="328"/>
      <c r="BD308" s="329"/>
      <c r="BE308" s="328"/>
      <c r="BF308" s="329"/>
      <c r="BG308" s="306"/>
      <c r="BH308" s="307"/>
      <c r="BI308" s="306"/>
      <c r="BJ308" s="307"/>
      <c r="BK308" s="328"/>
      <c r="BL308" s="329"/>
      <c r="BM308" s="328"/>
      <c r="BN308" s="329"/>
      <c r="BO308" s="316"/>
      <c r="BP308" s="316"/>
      <c r="BQ308" s="316"/>
      <c r="BR308" s="55"/>
      <c r="BS308" s="330"/>
      <c r="BT308" s="331"/>
      <c r="BU308" s="319"/>
      <c r="BV308" s="319"/>
      <c r="BW308" s="319"/>
      <c r="BX308" s="319"/>
      <c r="BY308" s="319"/>
      <c r="BZ308" s="319"/>
      <c r="CA308" s="319"/>
      <c r="CB308" s="320"/>
      <c r="CC308" s="321"/>
      <c r="CD308" s="321"/>
      <c r="CE308" s="321"/>
      <c r="CF308" s="321"/>
      <c r="CG308" s="321"/>
      <c r="CH308" s="322"/>
      <c r="CI308" s="52">
        <f t="shared" si="13"/>
        <v>0</v>
      </c>
    </row>
    <row r="309" spans="1:87" ht="35.1" customHeight="1" x14ac:dyDescent="0.25">
      <c r="A309" s="31">
        <f t="shared" si="14"/>
        <v>297</v>
      </c>
      <c r="B309" s="308"/>
      <c r="C309" s="308"/>
      <c r="D309" s="309"/>
      <c r="E309" s="309"/>
      <c r="F309" s="309"/>
      <c r="G309" s="310"/>
      <c r="H309" s="311"/>
      <c r="I309" s="40"/>
      <c r="J309" s="59"/>
      <c r="K309" s="312"/>
      <c r="L309" s="312"/>
      <c r="M309" s="313"/>
      <c r="N309" s="313"/>
      <c r="O309" s="314"/>
      <c r="P309" s="314"/>
      <c r="Q309" s="315"/>
      <c r="R309" s="315"/>
      <c r="S309" s="306"/>
      <c r="T309" s="307"/>
      <c r="U309" s="306"/>
      <c r="V309" s="307"/>
      <c r="W309" s="304"/>
      <c r="X309" s="305"/>
      <c r="Y309" s="304"/>
      <c r="Z309" s="305"/>
      <c r="AA309" s="306"/>
      <c r="AB309" s="307"/>
      <c r="AC309" s="306"/>
      <c r="AD309" s="307"/>
      <c r="AE309" s="304"/>
      <c r="AF309" s="305"/>
      <c r="AG309" s="304"/>
      <c r="AH309" s="305"/>
      <c r="AI309" s="306"/>
      <c r="AJ309" s="307"/>
      <c r="AK309" s="306"/>
      <c r="AL309" s="307"/>
      <c r="AM309" s="304"/>
      <c r="AN309" s="305"/>
      <c r="AO309" s="304"/>
      <c r="AP309" s="305"/>
      <c r="AQ309" s="306"/>
      <c r="AR309" s="307"/>
      <c r="AS309" s="306"/>
      <c r="AT309" s="307"/>
      <c r="AU309" s="304"/>
      <c r="AV309" s="305"/>
      <c r="AW309" s="304"/>
      <c r="AX309" s="305"/>
      <c r="AY309" s="306"/>
      <c r="AZ309" s="307"/>
      <c r="BA309" s="306"/>
      <c r="BB309" s="307"/>
      <c r="BC309" s="304"/>
      <c r="BD309" s="305"/>
      <c r="BE309" s="304"/>
      <c r="BF309" s="305"/>
      <c r="BG309" s="306"/>
      <c r="BH309" s="307"/>
      <c r="BI309" s="306"/>
      <c r="BJ309" s="307"/>
      <c r="BK309" s="304"/>
      <c r="BL309" s="305"/>
      <c r="BM309" s="304"/>
      <c r="BN309" s="305"/>
      <c r="BO309" s="316"/>
      <c r="BP309" s="316"/>
      <c r="BQ309" s="316"/>
      <c r="BR309" s="55"/>
      <c r="BS309" s="317"/>
      <c r="BT309" s="318"/>
      <c r="BU309" s="319"/>
      <c r="BV309" s="319"/>
      <c r="BW309" s="319"/>
      <c r="BX309" s="319"/>
      <c r="BY309" s="319"/>
      <c r="BZ309" s="319"/>
      <c r="CA309" s="319"/>
      <c r="CB309" s="320"/>
      <c r="CC309" s="321"/>
      <c r="CD309" s="321"/>
      <c r="CE309" s="321"/>
      <c r="CF309" s="321"/>
      <c r="CG309" s="321"/>
      <c r="CH309" s="322"/>
      <c r="CI309" s="52">
        <f t="shared" si="13"/>
        <v>0</v>
      </c>
    </row>
    <row r="310" spans="1:87" ht="35.1" customHeight="1" x14ac:dyDescent="0.25">
      <c r="A310" s="31">
        <f t="shared" si="14"/>
        <v>298</v>
      </c>
      <c r="B310" s="323"/>
      <c r="C310" s="323"/>
      <c r="D310" s="308"/>
      <c r="E310" s="308"/>
      <c r="F310" s="308"/>
      <c r="G310" s="324"/>
      <c r="H310" s="325"/>
      <c r="I310" s="40"/>
      <c r="J310" s="60"/>
      <c r="K310" s="312"/>
      <c r="L310" s="312"/>
      <c r="M310" s="326"/>
      <c r="N310" s="326"/>
      <c r="O310" s="314"/>
      <c r="P310" s="314"/>
      <c r="Q310" s="327"/>
      <c r="R310" s="327"/>
      <c r="S310" s="306"/>
      <c r="T310" s="307"/>
      <c r="U310" s="306"/>
      <c r="V310" s="307"/>
      <c r="W310" s="328"/>
      <c r="X310" s="329"/>
      <c r="Y310" s="328"/>
      <c r="Z310" s="329"/>
      <c r="AA310" s="306"/>
      <c r="AB310" s="307"/>
      <c r="AC310" s="306"/>
      <c r="AD310" s="307"/>
      <c r="AE310" s="328"/>
      <c r="AF310" s="329"/>
      <c r="AG310" s="328"/>
      <c r="AH310" s="329"/>
      <c r="AI310" s="306"/>
      <c r="AJ310" s="307"/>
      <c r="AK310" s="306"/>
      <c r="AL310" s="307"/>
      <c r="AM310" s="328"/>
      <c r="AN310" s="329"/>
      <c r="AO310" s="328"/>
      <c r="AP310" s="329"/>
      <c r="AQ310" s="306"/>
      <c r="AR310" s="307"/>
      <c r="AS310" s="306"/>
      <c r="AT310" s="307"/>
      <c r="AU310" s="328"/>
      <c r="AV310" s="329"/>
      <c r="AW310" s="328"/>
      <c r="AX310" s="329"/>
      <c r="AY310" s="306"/>
      <c r="AZ310" s="307"/>
      <c r="BA310" s="306"/>
      <c r="BB310" s="307"/>
      <c r="BC310" s="328"/>
      <c r="BD310" s="329"/>
      <c r="BE310" s="328"/>
      <c r="BF310" s="329"/>
      <c r="BG310" s="306"/>
      <c r="BH310" s="307"/>
      <c r="BI310" s="306"/>
      <c r="BJ310" s="307"/>
      <c r="BK310" s="328"/>
      <c r="BL310" s="329"/>
      <c r="BM310" s="328"/>
      <c r="BN310" s="329"/>
      <c r="BO310" s="316"/>
      <c r="BP310" s="316"/>
      <c r="BQ310" s="316"/>
      <c r="BR310" s="55"/>
      <c r="BS310" s="330"/>
      <c r="BT310" s="331"/>
      <c r="BU310" s="319"/>
      <c r="BV310" s="319"/>
      <c r="BW310" s="319"/>
      <c r="BX310" s="319"/>
      <c r="BY310" s="319"/>
      <c r="BZ310" s="319"/>
      <c r="CA310" s="319"/>
      <c r="CB310" s="320"/>
      <c r="CC310" s="321"/>
      <c r="CD310" s="321"/>
      <c r="CE310" s="321"/>
      <c r="CF310" s="321"/>
      <c r="CG310" s="321"/>
      <c r="CH310" s="322"/>
      <c r="CI310" s="52">
        <f t="shared" si="13"/>
        <v>0</v>
      </c>
    </row>
    <row r="311" spans="1:87" ht="35.1" customHeight="1" x14ac:dyDescent="0.25">
      <c r="A311" s="31">
        <f t="shared" si="14"/>
        <v>299</v>
      </c>
      <c r="B311" s="308"/>
      <c r="C311" s="308"/>
      <c r="D311" s="309"/>
      <c r="E311" s="309"/>
      <c r="F311" s="309"/>
      <c r="G311" s="310"/>
      <c r="H311" s="311"/>
      <c r="I311" s="40"/>
      <c r="J311" s="59"/>
      <c r="K311" s="312"/>
      <c r="L311" s="312"/>
      <c r="M311" s="313"/>
      <c r="N311" s="313"/>
      <c r="O311" s="314"/>
      <c r="P311" s="314"/>
      <c r="Q311" s="315"/>
      <c r="R311" s="315"/>
      <c r="S311" s="306"/>
      <c r="T311" s="307"/>
      <c r="U311" s="306"/>
      <c r="V311" s="307"/>
      <c r="W311" s="304"/>
      <c r="X311" s="305"/>
      <c r="Y311" s="304"/>
      <c r="Z311" s="305"/>
      <c r="AA311" s="306"/>
      <c r="AB311" s="307"/>
      <c r="AC311" s="306"/>
      <c r="AD311" s="307"/>
      <c r="AE311" s="304"/>
      <c r="AF311" s="305"/>
      <c r="AG311" s="304"/>
      <c r="AH311" s="305"/>
      <c r="AI311" s="306"/>
      <c r="AJ311" s="307"/>
      <c r="AK311" s="306"/>
      <c r="AL311" s="307"/>
      <c r="AM311" s="304"/>
      <c r="AN311" s="305"/>
      <c r="AO311" s="304"/>
      <c r="AP311" s="305"/>
      <c r="AQ311" s="306"/>
      <c r="AR311" s="307"/>
      <c r="AS311" s="306"/>
      <c r="AT311" s="307"/>
      <c r="AU311" s="304"/>
      <c r="AV311" s="305"/>
      <c r="AW311" s="304"/>
      <c r="AX311" s="305"/>
      <c r="AY311" s="306"/>
      <c r="AZ311" s="307"/>
      <c r="BA311" s="306"/>
      <c r="BB311" s="307"/>
      <c r="BC311" s="304"/>
      <c r="BD311" s="305"/>
      <c r="BE311" s="304"/>
      <c r="BF311" s="305"/>
      <c r="BG311" s="306"/>
      <c r="BH311" s="307"/>
      <c r="BI311" s="306"/>
      <c r="BJ311" s="307"/>
      <c r="BK311" s="304"/>
      <c r="BL311" s="305"/>
      <c r="BM311" s="304"/>
      <c r="BN311" s="305"/>
      <c r="BO311" s="316"/>
      <c r="BP311" s="316"/>
      <c r="BQ311" s="316"/>
      <c r="BR311" s="55"/>
      <c r="BS311" s="317"/>
      <c r="BT311" s="318"/>
      <c r="BU311" s="319"/>
      <c r="BV311" s="319"/>
      <c r="BW311" s="319"/>
      <c r="BX311" s="319"/>
      <c r="BY311" s="319"/>
      <c r="BZ311" s="319"/>
      <c r="CA311" s="319"/>
      <c r="CB311" s="320"/>
      <c r="CC311" s="321"/>
      <c r="CD311" s="321"/>
      <c r="CE311" s="321"/>
      <c r="CF311" s="321"/>
      <c r="CG311" s="321"/>
      <c r="CH311" s="322"/>
      <c r="CI311" s="52">
        <f t="shared" si="13"/>
        <v>0</v>
      </c>
    </row>
    <row r="312" spans="1:87" ht="35.1" customHeight="1" x14ac:dyDescent="0.25">
      <c r="A312" s="31">
        <f t="shared" si="14"/>
        <v>300</v>
      </c>
      <c r="B312" s="323"/>
      <c r="C312" s="323"/>
      <c r="D312" s="308"/>
      <c r="E312" s="308"/>
      <c r="F312" s="308"/>
      <c r="G312" s="324"/>
      <c r="H312" s="325"/>
      <c r="I312" s="40"/>
      <c r="J312" s="60"/>
      <c r="K312" s="312"/>
      <c r="L312" s="312"/>
      <c r="M312" s="326"/>
      <c r="N312" s="326"/>
      <c r="O312" s="314"/>
      <c r="P312" s="314"/>
      <c r="Q312" s="327"/>
      <c r="R312" s="327"/>
      <c r="S312" s="306"/>
      <c r="T312" s="307"/>
      <c r="U312" s="306"/>
      <c r="V312" s="307"/>
      <c r="W312" s="328"/>
      <c r="X312" s="329"/>
      <c r="Y312" s="328"/>
      <c r="Z312" s="329"/>
      <c r="AA312" s="306"/>
      <c r="AB312" s="307"/>
      <c r="AC312" s="306"/>
      <c r="AD312" s="307"/>
      <c r="AE312" s="328"/>
      <c r="AF312" s="329"/>
      <c r="AG312" s="328"/>
      <c r="AH312" s="329"/>
      <c r="AI312" s="306"/>
      <c r="AJ312" s="307"/>
      <c r="AK312" s="306"/>
      <c r="AL312" s="307"/>
      <c r="AM312" s="328"/>
      <c r="AN312" s="329"/>
      <c r="AO312" s="328"/>
      <c r="AP312" s="329"/>
      <c r="AQ312" s="306"/>
      <c r="AR312" s="307"/>
      <c r="AS312" s="306"/>
      <c r="AT312" s="307"/>
      <c r="AU312" s="328"/>
      <c r="AV312" s="329"/>
      <c r="AW312" s="328"/>
      <c r="AX312" s="329"/>
      <c r="AY312" s="306"/>
      <c r="AZ312" s="307"/>
      <c r="BA312" s="306"/>
      <c r="BB312" s="307"/>
      <c r="BC312" s="328"/>
      <c r="BD312" s="329"/>
      <c r="BE312" s="328"/>
      <c r="BF312" s="329"/>
      <c r="BG312" s="306"/>
      <c r="BH312" s="307"/>
      <c r="BI312" s="306"/>
      <c r="BJ312" s="307"/>
      <c r="BK312" s="328"/>
      <c r="BL312" s="329"/>
      <c r="BM312" s="328"/>
      <c r="BN312" s="329"/>
      <c r="BO312" s="316"/>
      <c r="BP312" s="316"/>
      <c r="BQ312" s="316"/>
      <c r="BR312" s="55"/>
      <c r="BS312" s="330"/>
      <c r="BT312" s="331"/>
      <c r="BU312" s="319"/>
      <c r="BV312" s="319"/>
      <c r="BW312" s="319"/>
      <c r="BX312" s="319"/>
      <c r="BY312" s="319"/>
      <c r="BZ312" s="319"/>
      <c r="CA312" s="319"/>
      <c r="CB312" s="320"/>
      <c r="CC312" s="321"/>
      <c r="CD312" s="321"/>
      <c r="CE312" s="321"/>
      <c r="CF312" s="321"/>
      <c r="CG312" s="321"/>
      <c r="CH312" s="322"/>
      <c r="CI312" s="52">
        <f t="shared" si="13"/>
        <v>0</v>
      </c>
    </row>
    <row r="313" spans="1:87" ht="35.1" customHeight="1" x14ac:dyDescent="0.25">
      <c r="A313" s="31">
        <f t="shared" si="14"/>
        <v>301</v>
      </c>
      <c r="B313" s="308"/>
      <c r="C313" s="308"/>
      <c r="D313" s="309"/>
      <c r="E313" s="309"/>
      <c r="F313" s="309"/>
      <c r="G313" s="310"/>
      <c r="H313" s="311"/>
      <c r="I313" s="40"/>
      <c r="J313" s="59"/>
      <c r="K313" s="312"/>
      <c r="L313" s="312"/>
      <c r="M313" s="313"/>
      <c r="N313" s="313"/>
      <c r="O313" s="314"/>
      <c r="P313" s="314"/>
      <c r="Q313" s="315"/>
      <c r="R313" s="315"/>
      <c r="S313" s="306"/>
      <c r="T313" s="307"/>
      <c r="U313" s="306"/>
      <c r="V313" s="307"/>
      <c r="W313" s="304"/>
      <c r="X313" s="305"/>
      <c r="Y313" s="304"/>
      <c r="Z313" s="305"/>
      <c r="AA313" s="306"/>
      <c r="AB313" s="307"/>
      <c r="AC313" s="306"/>
      <c r="AD313" s="307"/>
      <c r="AE313" s="304"/>
      <c r="AF313" s="305"/>
      <c r="AG313" s="304"/>
      <c r="AH313" s="305"/>
      <c r="AI313" s="306"/>
      <c r="AJ313" s="307"/>
      <c r="AK313" s="306"/>
      <c r="AL313" s="307"/>
      <c r="AM313" s="304"/>
      <c r="AN313" s="305"/>
      <c r="AO313" s="304"/>
      <c r="AP313" s="305"/>
      <c r="AQ313" s="306"/>
      <c r="AR313" s="307"/>
      <c r="AS313" s="306"/>
      <c r="AT313" s="307"/>
      <c r="AU313" s="304"/>
      <c r="AV313" s="305"/>
      <c r="AW313" s="304"/>
      <c r="AX313" s="305"/>
      <c r="AY313" s="306"/>
      <c r="AZ313" s="307"/>
      <c r="BA313" s="306"/>
      <c r="BB313" s="307"/>
      <c r="BC313" s="304"/>
      <c r="BD313" s="305"/>
      <c r="BE313" s="304"/>
      <c r="BF313" s="305"/>
      <c r="BG313" s="306"/>
      <c r="BH313" s="307"/>
      <c r="BI313" s="306"/>
      <c r="BJ313" s="307"/>
      <c r="BK313" s="304"/>
      <c r="BL313" s="305"/>
      <c r="BM313" s="304"/>
      <c r="BN313" s="305"/>
      <c r="BO313" s="316"/>
      <c r="BP313" s="316"/>
      <c r="BQ313" s="316"/>
      <c r="BR313" s="55"/>
      <c r="BS313" s="317"/>
      <c r="BT313" s="318"/>
      <c r="BU313" s="319"/>
      <c r="BV313" s="319"/>
      <c r="BW313" s="319"/>
      <c r="BX313" s="319"/>
      <c r="BY313" s="319"/>
      <c r="BZ313" s="319"/>
      <c r="CA313" s="319"/>
      <c r="CB313" s="320"/>
      <c r="CC313" s="321"/>
      <c r="CD313" s="321"/>
      <c r="CE313" s="321"/>
      <c r="CF313" s="321"/>
      <c r="CG313" s="321"/>
      <c r="CH313" s="322"/>
      <c r="CI313" s="52">
        <f t="shared" si="13"/>
        <v>0</v>
      </c>
    </row>
    <row r="314" spans="1:87" ht="35.1" customHeight="1" x14ac:dyDescent="0.25">
      <c r="A314" s="31">
        <f t="shared" si="14"/>
        <v>302</v>
      </c>
      <c r="B314" s="323"/>
      <c r="C314" s="323"/>
      <c r="D314" s="308"/>
      <c r="E314" s="308"/>
      <c r="F314" s="308"/>
      <c r="G314" s="324"/>
      <c r="H314" s="325"/>
      <c r="I314" s="40"/>
      <c r="J314" s="60"/>
      <c r="K314" s="312"/>
      <c r="L314" s="312"/>
      <c r="M314" s="326"/>
      <c r="N314" s="326"/>
      <c r="O314" s="314"/>
      <c r="P314" s="314"/>
      <c r="Q314" s="327"/>
      <c r="R314" s="327"/>
      <c r="S314" s="306"/>
      <c r="T314" s="307"/>
      <c r="U314" s="306"/>
      <c r="V314" s="307"/>
      <c r="W314" s="328"/>
      <c r="X314" s="329"/>
      <c r="Y314" s="328"/>
      <c r="Z314" s="329"/>
      <c r="AA314" s="306"/>
      <c r="AB314" s="307"/>
      <c r="AC314" s="306"/>
      <c r="AD314" s="307"/>
      <c r="AE314" s="328"/>
      <c r="AF314" s="329"/>
      <c r="AG314" s="328"/>
      <c r="AH314" s="329"/>
      <c r="AI314" s="306"/>
      <c r="AJ314" s="307"/>
      <c r="AK314" s="306"/>
      <c r="AL314" s="307"/>
      <c r="AM314" s="328"/>
      <c r="AN314" s="329"/>
      <c r="AO314" s="328"/>
      <c r="AP314" s="329"/>
      <c r="AQ314" s="306"/>
      <c r="AR314" s="307"/>
      <c r="AS314" s="306"/>
      <c r="AT314" s="307"/>
      <c r="AU314" s="328"/>
      <c r="AV314" s="329"/>
      <c r="AW314" s="328"/>
      <c r="AX314" s="329"/>
      <c r="AY314" s="306"/>
      <c r="AZ314" s="307"/>
      <c r="BA314" s="306"/>
      <c r="BB314" s="307"/>
      <c r="BC314" s="328"/>
      <c r="BD314" s="329"/>
      <c r="BE314" s="328"/>
      <c r="BF314" s="329"/>
      <c r="BG314" s="306"/>
      <c r="BH314" s="307"/>
      <c r="BI314" s="306"/>
      <c r="BJ314" s="307"/>
      <c r="BK314" s="328"/>
      <c r="BL314" s="329"/>
      <c r="BM314" s="328"/>
      <c r="BN314" s="329"/>
      <c r="BO314" s="316"/>
      <c r="BP314" s="316"/>
      <c r="BQ314" s="316"/>
      <c r="BR314" s="55"/>
      <c r="BS314" s="330"/>
      <c r="BT314" s="331"/>
      <c r="BU314" s="319"/>
      <c r="BV314" s="319"/>
      <c r="BW314" s="319"/>
      <c r="BX314" s="319"/>
      <c r="BY314" s="319"/>
      <c r="BZ314" s="319"/>
      <c r="CA314" s="319"/>
      <c r="CB314" s="320"/>
      <c r="CC314" s="321"/>
      <c r="CD314" s="321"/>
      <c r="CE314" s="321"/>
      <c r="CF314" s="321"/>
      <c r="CG314" s="321"/>
      <c r="CH314" s="322"/>
      <c r="CI314" s="52">
        <f t="shared" si="13"/>
        <v>0</v>
      </c>
    </row>
    <row r="315" spans="1:87" ht="35.1" customHeight="1" x14ac:dyDescent="0.25">
      <c r="A315" s="31">
        <f t="shared" si="14"/>
        <v>303</v>
      </c>
      <c r="B315" s="308"/>
      <c r="C315" s="308"/>
      <c r="D315" s="309"/>
      <c r="E315" s="309"/>
      <c r="F315" s="309"/>
      <c r="G315" s="310"/>
      <c r="H315" s="311"/>
      <c r="I315" s="40"/>
      <c r="J315" s="59"/>
      <c r="K315" s="312"/>
      <c r="L315" s="312"/>
      <c r="M315" s="313"/>
      <c r="N315" s="313"/>
      <c r="O315" s="314"/>
      <c r="P315" s="314"/>
      <c r="Q315" s="315"/>
      <c r="R315" s="315"/>
      <c r="S315" s="306"/>
      <c r="T315" s="307"/>
      <c r="U315" s="306"/>
      <c r="V315" s="307"/>
      <c r="W315" s="304"/>
      <c r="X315" s="305"/>
      <c r="Y315" s="304"/>
      <c r="Z315" s="305"/>
      <c r="AA315" s="306"/>
      <c r="AB315" s="307"/>
      <c r="AC315" s="306"/>
      <c r="AD315" s="307"/>
      <c r="AE315" s="304"/>
      <c r="AF315" s="305"/>
      <c r="AG315" s="304"/>
      <c r="AH315" s="305"/>
      <c r="AI315" s="306"/>
      <c r="AJ315" s="307"/>
      <c r="AK315" s="306"/>
      <c r="AL315" s="307"/>
      <c r="AM315" s="304"/>
      <c r="AN315" s="305"/>
      <c r="AO315" s="304"/>
      <c r="AP315" s="305"/>
      <c r="AQ315" s="306"/>
      <c r="AR315" s="307"/>
      <c r="AS315" s="306"/>
      <c r="AT315" s="307"/>
      <c r="AU315" s="304"/>
      <c r="AV315" s="305"/>
      <c r="AW315" s="304"/>
      <c r="AX315" s="305"/>
      <c r="AY315" s="306"/>
      <c r="AZ315" s="307"/>
      <c r="BA315" s="306"/>
      <c r="BB315" s="307"/>
      <c r="BC315" s="304"/>
      <c r="BD315" s="305"/>
      <c r="BE315" s="304"/>
      <c r="BF315" s="305"/>
      <c r="BG315" s="306"/>
      <c r="BH315" s="307"/>
      <c r="BI315" s="306"/>
      <c r="BJ315" s="307"/>
      <c r="BK315" s="304"/>
      <c r="BL315" s="305"/>
      <c r="BM315" s="304"/>
      <c r="BN315" s="305"/>
      <c r="BO315" s="316"/>
      <c r="BP315" s="316"/>
      <c r="BQ315" s="316"/>
      <c r="BR315" s="55"/>
      <c r="BS315" s="317"/>
      <c r="BT315" s="318"/>
      <c r="BU315" s="319"/>
      <c r="BV315" s="319"/>
      <c r="BW315" s="319"/>
      <c r="BX315" s="319"/>
      <c r="BY315" s="319"/>
      <c r="BZ315" s="319"/>
      <c r="CA315" s="319"/>
      <c r="CB315" s="320"/>
      <c r="CC315" s="321"/>
      <c r="CD315" s="321"/>
      <c r="CE315" s="321"/>
      <c r="CF315" s="321"/>
      <c r="CG315" s="321"/>
      <c r="CH315" s="322"/>
      <c r="CI315" s="52">
        <f t="shared" si="13"/>
        <v>0</v>
      </c>
    </row>
    <row r="316" spans="1:87" ht="35.1" customHeight="1" x14ac:dyDescent="0.25">
      <c r="A316" s="31">
        <f t="shared" si="14"/>
        <v>304</v>
      </c>
      <c r="B316" s="323"/>
      <c r="C316" s="323"/>
      <c r="D316" s="308"/>
      <c r="E316" s="308"/>
      <c r="F316" s="308"/>
      <c r="G316" s="324"/>
      <c r="H316" s="325"/>
      <c r="I316" s="40"/>
      <c r="J316" s="60"/>
      <c r="K316" s="312"/>
      <c r="L316" s="312"/>
      <c r="M316" s="326"/>
      <c r="N316" s="326"/>
      <c r="O316" s="314"/>
      <c r="P316" s="314"/>
      <c r="Q316" s="327"/>
      <c r="R316" s="327"/>
      <c r="S316" s="306"/>
      <c r="T316" s="307"/>
      <c r="U316" s="306"/>
      <c r="V316" s="307"/>
      <c r="W316" s="328"/>
      <c r="X316" s="329"/>
      <c r="Y316" s="328"/>
      <c r="Z316" s="329"/>
      <c r="AA316" s="306"/>
      <c r="AB316" s="307"/>
      <c r="AC316" s="306"/>
      <c r="AD316" s="307"/>
      <c r="AE316" s="328"/>
      <c r="AF316" s="329"/>
      <c r="AG316" s="328"/>
      <c r="AH316" s="329"/>
      <c r="AI316" s="306"/>
      <c r="AJ316" s="307"/>
      <c r="AK316" s="306"/>
      <c r="AL316" s="307"/>
      <c r="AM316" s="328"/>
      <c r="AN316" s="329"/>
      <c r="AO316" s="328"/>
      <c r="AP316" s="329"/>
      <c r="AQ316" s="306"/>
      <c r="AR316" s="307"/>
      <c r="AS316" s="306"/>
      <c r="AT316" s="307"/>
      <c r="AU316" s="328"/>
      <c r="AV316" s="329"/>
      <c r="AW316" s="328"/>
      <c r="AX316" s="329"/>
      <c r="AY316" s="306"/>
      <c r="AZ316" s="307"/>
      <c r="BA316" s="306"/>
      <c r="BB316" s="307"/>
      <c r="BC316" s="328"/>
      <c r="BD316" s="329"/>
      <c r="BE316" s="328"/>
      <c r="BF316" s="329"/>
      <c r="BG316" s="306"/>
      <c r="BH316" s="307"/>
      <c r="BI316" s="306"/>
      <c r="BJ316" s="307"/>
      <c r="BK316" s="328"/>
      <c r="BL316" s="329"/>
      <c r="BM316" s="328"/>
      <c r="BN316" s="329"/>
      <c r="BO316" s="316"/>
      <c r="BP316" s="316"/>
      <c r="BQ316" s="316"/>
      <c r="BR316" s="55"/>
      <c r="BS316" s="330"/>
      <c r="BT316" s="331"/>
      <c r="BU316" s="319"/>
      <c r="BV316" s="319"/>
      <c r="BW316" s="319"/>
      <c r="BX316" s="319"/>
      <c r="BY316" s="319"/>
      <c r="BZ316" s="319"/>
      <c r="CA316" s="319"/>
      <c r="CB316" s="320"/>
      <c r="CC316" s="321"/>
      <c r="CD316" s="321"/>
      <c r="CE316" s="321"/>
      <c r="CF316" s="321"/>
      <c r="CG316" s="321"/>
      <c r="CH316" s="322"/>
      <c r="CI316" s="52">
        <f t="shared" si="13"/>
        <v>0</v>
      </c>
    </row>
    <row r="317" spans="1:87" ht="35.1" customHeight="1" x14ac:dyDescent="0.25">
      <c r="A317" s="31">
        <f t="shared" si="14"/>
        <v>305</v>
      </c>
      <c r="B317" s="308"/>
      <c r="C317" s="308"/>
      <c r="D317" s="309"/>
      <c r="E317" s="309"/>
      <c r="F317" s="309"/>
      <c r="G317" s="310"/>
      <c r="H317" s="311"/>
      <c r="I317" s="40"/>
      <c r="J317" s="59"/>
      <c r="K317" s="312"/>
      <c r="L317" s="312"/>
      <c r="M317" s="313"/>
      <c r="N317" s="313"/>
      <c r="O317" s="314"/>
      <c r="P317" s="314"/>
      <c r="Q317" s="315"/>
      <c r="R317" s="315"/>
      <c r="S317" s="306"/>
      <c r="T317" s="307"/>
      <c r="U317" s="306"/>
      <c r="V317" s="307"/>
      <c r="W317" s="304"/>
      <c r="X317" s="305"/>
      <c r="Y317" s="304"/>
      <c r="Z317" s="305"/>
      <c r="AA317" s="306"/>
      <c r="AB317" s="307"/>
      <c r="AC317" s="306"/>
      <c r="AD317" s="307"/>
      <c r="AE317" s="304"/>
      <c r="AF317" s="305"/>
      <c r="AG317" s="304"/>
      <c r="AH317" s="305"/>
      <c r="AI317" s="306"/>
      <c r="AJ317" s="307"/>
      <c r="AK317" s="306"/>
      <c r="AL317" s="307"/>
      <c r="AM317" s="304"/>
      <c r="AN317" s="305"/>
      <c r="AO317" s="304"/>
      <c r="AP317" s="305"/>
      <c r="AQ317" s="306"/>
      <c r="AR317" s="307"/>
      <c r="AS317" s="306"/>
      <c r="AT317" s="307"/>
      <c r="AU317" s="304"/>
      <c r="AV317" s="305"/>
      <c r="AW317" s="304"/>
      <c r="AX317" s="305"/>
      <c r="AY317" s="306"/>
      <c r="AZ317" s="307"/>
      <c r="BA317" s="306"/>
      <c r="BB317" s="307"/>
      <c r="BC317" s="304"/>
      <c r="BD317" s="305"/>
      <c r="BE317" s="304"/>
      <c r="BF317" s="305"/>
      <c r="BG317" s="306"/>
      <c r="BH317" s="307"/>
      <c r="BI317" s="306"/>
      <c r="BJ317" s="307"/>
      <c r="BK317" s="304"/>
      <c r="BL317" s="305"/>
      <c r="BM317" s="304"/>
      <c r="BN317" s="305"/>
      <c r="BO317" s="316"/>
      <c r="BP317" s="316"/>
      <c r="BQ317" s="316"/>
      <c r="BR317" s="55"/>
      <c r="BS317" s="317"/>
      <c r="BT317" s="318"/>
      <c r="BU317" s="319"/>
      <c r="BV317" s="319"/>
      <c r="BW317" s="319"/>
      <c r="BX317" s="319"/>
      <c r="BY317" s="319"/>
      <c r="BZ317" s="319"/>
      <c r="CA317" s="319"/>
      <c r="CB317" s="320"/>
      <c r="CC317" s="321"/>
      <c r="CD317" s="321"/>
      <c r="CE317" s="321"/>
      <c r="CF317" s="321"/>
      <c r="CG317" s="321"/>
      <c r="CH317" s="322"/>
      <c r="CI317" s="52">
        <f t="shared" si="13"/>
        <v>0</v>
      </c>
    </row>
    <row r="318" spans="1:87" ht="35.1" customHeight="1" x14ac:dyDescent="0.25">
      <c r="A318" s="31">
        <f t="shared" si="14"/>
        <v>306</v>
      </c>
      <c r="B318" s="323"/>
      <c r="C318" s="323"/>
      <c r="D318" s="308"/>
      <c r="E318" s="308"/>
      <c r="F318" s="308"/>
      <c r="G318" s="324"/>
      <c r="H318" s="325"/>
      <c r="I318" s="40"/>
      <c r="J318" s="60"/>
      <c r="K318" s="312"/>
      <c r="L318" s="312"/>
      <c r="M318" s="326"/>
      <c r="N318" s="326"/>
      <c r="O318" s="314"/>
      <c r="P318" s="314"/>
      <c r="Q318" s="327"/>
      <c r="R318" s="327"/>
      <c r="S318" s="306"/>
      <c r="T318" s="307"/>
      <c r="U318" s="306"/>
      <c r="V318" s="307"/>
      <c r="W318" s="328"/>
      <c r="X318" s="329"/>
      <c r="Y318" s="328"/>
      <c r="Z318" s="329"/>
      <c r="AA318" s="306"/>
      <c r="AB318" s="307"/>
      <c r="AC318" s="306"/>
      <c r="AD318" s="307"/>
      <c r="AE318" s="328"/>
      <c r="AF318" s="329"/>
      <c r="AG318" s="328"/>
      <c r="AH318" s="329"/>
      <c r="AI318" s="306"/>
      <c r="AJ318" s="307"/>
      <c r="AK318" s="306"/>
      <c r="AL318" s="307"/>
      <c r="AM318" s="328"/>
      <c r="AN318" s="329"/>
      <c r="AO318" s="328"/>
      <c r="AP318" s="329"/>
      <c r="AQ318" s="306"/>
      <c r="AR318" s="307"/>
      <c r="AS318" s="306"/>
      <c r="AT318" s="307"/>
      <c r="AU318" s="328"/>
      <c r="AV318" s="329"/>
      <c r="AW318" s="328"/>
      <c r="AX318" s="329"/>
      <c r="AY318" s="306"/>
      <c r="AZ318" s="307"/>
      <c r="BA318" s="306"/>
      <c r="BB318" s="307"/>
      <c r="BC318" s="328"/>
      <c r="BD318" s="329"/>
      <c r="BE318" s="328"/>
      <c r="BF318" s="329"/>
      <c r="BG318" s="306"/>
      <c r="BH318" s="307"/>
      <c r="BI318" s="306"/>
      <c r="BJ318" s="307"/>
      <c r="BK318" s="328"/>
      <c r="BL318" s="329"/>
      <c r="BM318" s="328"/>
      <c r="BN318" s="329"/>
      <c r="BO318" s="316"/>
      <c r="BP318" s="316"/>
      <c r="BQ318" s="316"/>
      <c r="BR318" s="55"/>
      <c r="BS318" s="330"/>
      <c r="BT318" s="331"/>
      <c r="BU318" s="319"/>
      <c r="BV318" s="319"/>
      <c r="BW318" s="319"/>
      <c r="BX318" s="319"/>
      <c r="BY318" s="319"/>
      <c r="BZ318" s="319"/>
      <c r="CA318" s="319"/>
      <c r="CB318" s="320"/>
      <c r="CC318" s="321"/>
      <c r="CD318" s="321"/>
      <c r="CE318" s="321"/>
      <c r="CF318" s="321"/>
      <c r="CG318" s="321"/>
      <c r="CH318" s="322"/>
      <c r="CI318" s="52">
        <f t="shared" si="13"/>
        <v>0</v>
      </c>
    </row>
    <row r="319" spans="1:87" ht="35.1" customHeight="1" x14ac:dyDescent="0.25">
      <c r="A319" s="31">
        <f t="shared" si="14"/>
        <v>307</v>
      </c>
      <c r="B319" s="308"/>
      <c r="C319" s="308"/>
      <c r="D319" s="309"/>
      <c r="E319" s="309"/>
      <c r="F319" s="309"/>
      <c r="G319" s="310"/>
      <c r="H319" s="311"/>
      <c r="I319" s="40"/>
      <c r="J319" s="59"/>
      <c r="K319" s="312"/>
      <c r="L319" s="312"/>
      <c r="M319" s="313"/>
      <c r="N319" s="313"/>
      <c r="O319" s="314"/>
      <c r="P319" s="314"/>
      <c r="Q319" s="315"/>
      <c r="R319" s="315"/>
      <c r="S319" s="306"/>
      <c r="T319" s="307"/>
      <c r="U319" s="306"/>
      <c r="V319" s="307"/>
      <c r="W319" s="304"/>
      <c r="X319" s="305"/>
      <c r="Y319" s="304"/>
      <c r="Z319" s="305"/>
      <c r="AA319" s="306"/>
      <c r="AB319" s="307"/>
      <c r="AC319" s="306"/>
      <c r="AD319" s="307"/>
      <c r="AE319" s="304"/>
      <c r="AF319" s="305"/>
      <c r="AG319" s="304"/>
      <c r="AH319" s="305"/>
      <c r="AI319" s="306"/>
      <c r="AJ319" s="307"/>
      <c r="AK319" s="306"/>
      <c r="AL319" s="307"/>
      <c r="AM319" s="304"/>
      <c r="AN319" s="305"/>
      <c r="AO319" s="304"/>
      <c r="AP319" s="305"/>
      <c r="AQ319" s="306"/>
      <c r="AR319" s="307"/>
      <c r="AS319" s="306"/>
      <c r="AT319" s="307"/>
      <c r="AU319" s="304"/>
      <c r="AV319" s="305"/>
      <c r="AW319" s="304"/>
      <c r="AX319" s="305"/>
      <c r="AY319" s="306"/>
      <c r="AZ319" s="307"/>
      <c r="BA319" s="306"/>
      <c r="BB319" s="307"/>
      <c r="BC319" s="304"/>
      <c r="BD319" s="305"/>
      <c r="BE319" s="304"/>
      <c r="BF319" s="305"/>
      <c r="BG319" s="306"/>
      <c r="BH319" s="307"/>
      <c r="BI319" s="306"/>
      <c r="BJ319" s="307"/>
      <c r="BK319" s="304"/>
      <c r="BL319" s="305"/>
      <c r="BM319" s="304"/>
      <c r="BN319" s="305"/>
      <c r="BO319" s="316"/>
      <c r="BP319" s="316"/>
      <c r="BQ319" s="316"/>
      <c r="BR319" s="55"/>
      <c r="BS319" s="317"/>
      <c r="BT319" s="318"/>
      <c r="BU319" s="319"/>
      <c r="BV319" s="319"/>
      <c r="BW319" s="319"/>
      <c r="BX319" s="319"/>
      <c r="BY319" s="319"/>
      <c r="BZ319" s="319"/>
      <c r="CA319" s="319"/>
      <c r="CB319" s="320"/>
      <c r="CC319" s="321"/>
      <c r="CD319" s="321"/>
      <c r="CE319" s="321"/>
      <c r="CF319" s="321"/>
      <c r="CG319" s="321"/>
      <c r="CH319" s="322"/>
      <c r="CI319" s="52">
        <f t="shared" si="13"/>
        <v>0</v>
      </c>
    </row>
    <row r="320" spans="1:87" ht="35.1" customHeight="1" x14ac:dyDescent="0.25">
      <c r="A320" s="31">
        <f t="shared" si="14"/>
        <v>308</v>
      </c>
      <c r="B320" s="323"/>
      <c r="C320" s="323"/>
      <c r="D320" s="308"/>
      <c r="E320" s="308"/>
      <c r="F320" s="308"/>
      <c r="G320" s="324"/>
      <c r="H320" s="325"/>
      <c r="I320" s="40"/>
      <c r="J320" s="60"/>
      <c r="K320" s="312"/>
      <c r="L320" s="312"/>
      <c r="M320" s="326"/>
      <c r="N320" s="326"/>
      <c r="O320" s="314"/>
      <c r="P320" s="314"/>
      <c r="Q320" s="327"/>
      <c r="R320" s="327"/>
      <c r="S320" s="306"/>
      <c r="T320" s="307"/>
      <c r="U320" s="306"/>
      <c r="V320" s="307"/>
      <c r="W320" s="328"/>
      <c r="X320" s="329"/>
      <c r="Y320" s="328"/>
      <c r="Z320" s="329"/>
      <c r="AA320" s="306"/>
      <c r="AB320" s="307"/>
      <c r="AC320" s="306"/>
      <c r="AD320" s="307"/>
      <c r="AE320" s="328"/>
      <c r="AF320" s="329"/>
      <c r="AG320" s="328"/>
      <c r="AH320" s="329"/>
      <c r="AI320" s="306"/>
      <c r="AJ320" s="307"/>
      <c r="AK320" s="306"/>
      <c r="AL320" s="307"/>
      <c r="AM320" s="328"/>
      <c r="AN320" s="329"/>
      <c r="AO320" s="328"/>
      <c r="AP320" s="329"/>
      <c r="AQ320" s="306"/>
      <c r="AR320" s="307"/>
      <c r="AS320" s="306"/>
      <c r="AT320" s="307"/>
      <c r="AU320" s="328"/>
      <c r="AV320" s="329"/>
      <c r="AW320" s="328"/>
      <c r="AX320" s="329"/>
      <c r="AY320" s="306"/>
      <c r="AZ320" s="307"/>
      <c r="BA320" s="306"/>
      <c r="BB320" s="307"/>
      <c r="BC320" s="328"/>
      <c r="BD320" s="329"/>
      <c r="BE320" s="328"/>
      <c r="BF320" s="329"/>
      <c r="BG320" s="306"/>
      <c r="BH320" s="307"/>
      <c r="BI320" s="306"/>
      <c r="BJ320" s="307"/>
      <c r="BK320" s="328"/>
      <c r="BL320" s="329"/>
      <c r="BM320" s="328"/>
      <c r="BN320" s="329"/>
      <c r="BO320" s="316"/>
      <c r="BP320" s="316"/>
      <c r="BQ320" s="316"/>
      <c r="BR320" s="55"/>
      <c r="BS320" s="330"/>
      <c r="BT320" s="331"/>
      <c r="BU320" s="319"/>
      <c r="BV320" s="319"/>
      <c r="BW320" s="319"/>
      <c r="BX320" s="319"/>
      <c r="BY320" s="319"/>
      <c r="BZ320" s="319"/>
      <c r="CA320" s="319"/>
      <c r="CB320" s="320"/>
      <c r="CC320" s="321"/>
      <c r="CD320" s="321"/>
      <c r="CE320" s="321"/>
      <c r="CF320" s="321"/>
      <c r="CG320" s="321"/>
      <c r="CH320" s="322"/>
      <c r="CI320" s="52">
        <f t="shared" si="13"/>
        <v>0</v>
      </c>
    </row>
    <row r="321" spans="1:87" ht="35.1" customHeight="1" x14ac:dyDescent="0.25">
      <c r="A321" s="31">
        <f>ROW(A309)</f>
        <v>309</v>
      </c>
      <c r="B321" s="308"/>
      <c r="C321" s="308"/>
      <c r="D321" s="309"/>
      <c r="E321" s="309"/>
      <c r="F321" s="309"/>
      <c r="G321" s="310"/>
      <c r="H321" s="311"/>
      <c r="I321" s="40"/>
      <c r="J321" s="59"/>
      <c r="K321" s="312"/>
      <c r="L321" s="312"/>
      <c r="M321" s="313"/>
      <c r="N321" s="313"/>
      <c r="O321" s="314"/>
      <c r="P321" s="314"/>
      <c r="Q321" s="315"/>
      <c r="R321" s="315"/>
      <c r="S321" s="306"/>
      <c r="T321" s="307"/>
      <c r="U321" s="306"/>
      <c r="V321" s="307"/>
      <c r="W321" s="304"/>
      <c r="X321" s="305"/>
      <c r="Y321" s="304"/>
      <c r="Z321" s="305"/>
      <c r="AA321" s="306"/>
      <c r="AB321" s="307"/>
      <c r="AC321" s="306"/>
      <c r="AD321" s="307"/>
      <c r="AE321" s="304"/>
      <c r="AF321" s="305"/>
      <c r="AG321" s="304"/>
      <c r="AH321" s="305"/>
      <c r="AI321" s="306"/>
      <c r="AJ321" s="307"/>
      <c r="AK321" s="306"/>
      <c r="AL321" s="307"/>
      <c r="AM321" s="304"/>
      <c r="AN321" s="305"/>
      <c r="AO321" s="304"/>
      <c r="AP321" s="305"/>
      <c r="AQ321" s="306"/>
      <c r="AR321" s="307"/>
      <c r="AS321" s="306"/>
      <c r="AT321" s="307"/>
      <c r="AU321" s="304"/>
      <c r="AV321" s="305"/>
      <c r="AW321" s="304"/>
      <c r="AX321" s="305"/>
      <c r="AY321" s="306"/>
      <c r="AZ321" s="307"/>
      <c r="BA321" s="306"/>
      <c r="BB321" s="307"/>
      <c r="BC321" s="304"/>
      <c r="BD321" s="305"/>
      <c r="BE321" s="304"/>
      <c r="BF321" s="305"/>
      <c r="BG321" s="306"/>
      <c r="BH321" s="307"/>
      <c r="BI321" s="306"/>
      <c r="BJ321" s="307"/>
      <c r="BK321" s="304"/>
      <c r="BL321" s="305"/>
      <c r="BM321" s="304"/>
      <c r="BN321" s="305"/>
      <c r="BO321" s="332"/>
      <c r="BP321" s="333"/>
      <c r="BQ321" s="334"/>
      <c r="BR321" s="55"/>
      <c r="BS321" s="317"/>
      <c r="BT321" s="318"/>
      <c r="BU321" s="319"/>
      <c r="BV321" s="319"/>
      <c r="BW321" s="319"/>
      <c r="BX321" s="319"/>
      <c r="BY321" s="319"/>
      <c r="BZ321" s="319"/>
      <c r="CA321" s="319"/>
      <c r="CB321" s="320"/>
      <c r="CC321" s="321"/>
      <c r="CD321" s="321"/>
      <c r="CE321" s="321"/>
      <c r="CF321" s="321"/>
      <c r="CG321" s="321"/>
      <c r="CH321" s="322"/>
      <c r="CI321" s="52">
        <f t="shared" si="13"/>
        <v>0</v>
      </c>
    </row>
    <row r="322" spans="1:87" ht="35.1" customHeight="1" x14ac:dyDescent="0.25">
      <c r="A322" s="31">
        <f t="shared" ref="A322:A348" si="15">ROW(A310)</f>
        <v>310</v>
      </c>
      <c r="B322" s="323"/>
      <c r="C322" s="323"/>
      <c r="D322" s="308"/>
      <c r="E322" s="308"/>
      <c r="F322" s="308"/>
      <c r="G322" s="324"/>
      <c r="H322" s="325"/>
      <c r="I322" s="40"/>
      <c r="J322" s="60"/>
      <c r="K322" s="312"/>
      <c r="L322" s="312"/>
      <c r="M322" s="326"/>
      <c r="N322" s="326"/>
      <c r="O322" s="314"/>
      <c r="P322" s="314"/>
      <c r="Q322" s="327"/>
      <c r="R322" s="327"/>
      <c r="S322" s="306"/>
      <c r="T322" s="307"/>
      <c r="U322" s="306"/>
      <c r="V322" s="307"/>
      <c r="W322" s="328"/>
      <c r="X322" s="329"/>
      <c r="Y322" s="328"/>
      <c r="Z322" s="329"/>
      <c r="AA322" s="306"/>
      <c r="AB322" s="307"/>
      <c r="AC322" s="306"/>
      <c r="AD322" s="307"/>
      <c r="AE322" s="328"/>
      <c r="AF322" s="329"/>
      <c r="AG322" s="328"/>
      <c r="AH322" s="329"/>
      <c r="AI322" s="306"/>
      <c r="AJ322" s="307"/>
      <c r="AK322" s="306"/>
      <c r="AL322" s="307"/>
      <c r="AM322" s="328"/>
      <c r="AN322" s="329"/>
      <c r="AO322" s="328"/>
      <c r="AP322" s="329"/>
      <c r="AQ322" s="306"/>
      <c r="AR322" s="307"/>
      <c r="AS322" s="306"/>
      <c r="AT322" s="307"/>
      <c r="AU322" s="328"/>
      <c r="AV322" s="329"/>
      <c r="AW322" s="328"/>
      <c r="AX322" s="329"/>
      <c r="AY322" s="306"/>
      <c r="AZ322" s="307"/>
      <c r="BA322" s="306"/>
      <c r="BB322" s="307"/>
      <c r="BC322" s="328"/>
      <c r="BD322" s="329"/>
      <c r="BE322" s="328"/>
      <c r="BF322" s="329"/>
      <c r="BG322" s="306"/>
      <c r="BH322" s="307"/>
      <c r="BI322" s="306"/>
      <c r="BJ322" s="307"/>
      <c r="BK322" s="328"/>
      <c r="BL322" s="329"/>
      <c r="BM322" s="328"/>
      <c r="BN322" s="329"/>
      <c r="BO322" s="316"/>
      <c r="BP322" s="316"/>
      <c r="BQ322" s="316"/>
      <c r="BR322" s="55"/>
      <c r="BS322" s="330"/>
      <c r="BT322" s="331"/>
      <c r="BU322" s="319"/>
      <c r="BV322" s="319"/>
      <c r="BW322" s="319"/>
      <c r="BX322" s="319"/>
      <c r="BY322" s="319"/>
      <c r="BZ322" s="319"/>
      <c r="CA322" s="319"/>
      <c r="CB322" s="320"/>
      <c r="CC322" s="321"/>
      <c r="CD322" s="321"/>
      <c r="CE322" s="321"/>
      <c r="CF322" s="321"/>
      <c r="CG322" s="321"/>
      <c r="CH322" s="322"/>
      <c r="CI322" s="52">
        <f t="shared" si="13"/>
        <v>0</v>
      </c>
    </row>
    <row r="323" spans="1:87" ht="35.1" customHeight="1" x14ac:dyDescent="0.25">
      <c r="A323" s="31">
        <f t="shared" si="15"/>
        <v>311</v>
      </c>
      <c r="B323" s="308"/>
      <c r="C323" s="308"/>
      <c r="D323" s="309"/>
      <c r="E323" s="309"/>
      <c r="F323" s="309"/>
      <c r="G323" s="310"/>
      <c r="H323" s="311"/>
      <c r="I323" s="40"/>
      <c r="J323" s="59"/>
      <c r="K323" s="312"/>
      <c r="L323" s="312"/>
      <c r="M323" s="313"/>
      <c r="N323" s="313"/>
      <c r="O323" s="314"/>
      <c r="P323" s="314"/>
      <c r="Q323" s="315"/>
      <c r="R323" s="315"/>
      <c r="S323" s="306"/>
      <c r="T323" s="307"/>
      <c r="U323" s="306"/>
      <c r="V323" s="307"/>
      <c r="W323" s="304"/>
      <c r="X323" s="305"/>
      <c r="Y323" s="304"/>
      <c r="Z323" s="305"/>
      <c r="AA323" s="306"/>
      <c r="AB323" s="307"/>
      <c r="AC323" s="306"/>
      <c r="AD323" s="307"/>
      <c r="AE323" s="304"/>
      <c r="AF323" s="305"/>
      <c r="AG323" s="304"/>
      <c r="AH323" s="305"/>
      <c r="AI323" s="306"/>
      <c r="AJ323" s="307"/>
      <c r="AK323" s="306"/>
      <c r="AL323" s="307"/>
      <c r="AM323" s="304"/>
      <c r="AN323" s="305"/>
      <c r="AO323" s="304"/>
      <c r="AP323" s="305"/>
      <c r="AQ323" s="306"/>
      <c r="AR323" s="307"/>
      <c r="AS323" s="306"/>
      <c r="AT323" s="307"/>
      <c r="AU323" s="304"/>
      <c r="AV323" s="305"/>
      <c r="AW323" s="304"/>
      <c r="AX323" s="305"/>
      <c r="AY323" s="306"/>
      <c r="AZ323" s="307"/>
      <c r="BA323" s="306"/>
      <c r="BB323" s="307"/>
      <c r="BC323" s="304"/>
      <c r="BD323" s="305"/>
      <c r="BE323" s="304"/>
      <c r="BF323" s="305"/>
      <c r="BG323" s="306"/>
      <c r="BH323" s="307"/>
      <c r="BI323" s="306"/>
      <c r="BJ323" s="307"/>
      <c r="BK323" s="304"/>
      <c r="BL323" s="305"/>
      <c r="BM323" s="304"/>
      <c r="BN323" s="305"/>
      <c r="BO323" s="316"/>
      <c r="BP323" s="316"/>
      <c r="BQ323" s="316"/>
      <c r="BR323" s="55"/>
      <c r="BS323" s="317"/>
      <c r="BT323" s="318"/>
      <c r="BU323" s="319"/>
      <c r="BV323" s="319"/>
      <c r="BW323" s="319"/>
      <c r="BX323" s="319"/>
      <c r="BY323" s="319"/>
      <c r="BZ323" s="319"/>
      <c r="CA323" s="319"/>
      <c r="CB323" s="320"/>
      <c r="CC323" s="321"/>
      <c r="CD323" s="321"/>
      <c r="CE323" s="321"/>
      <c r="CF323" s="321"/>
      <c r="CG323" s="321"/>
      <c r="CH323" s="322"/>
      <c r="CI323" s="52">
        <f t="shared" si="13"/>
        <v>0</v>
      </c>
    </row>
    <row r="324" spans="1:87" ht="35.1" customHeight="1" x14ac:dyDescent="0.25">
      <c r="A324" s="31">
        <f t="shared" si="15"/>
        <v>312</v>
      </c>
      <c r="B324" s="323"/>
      <c r="C324" s="323"/>
      <c r="D324" s="308"/>
      <c r="E324" s="308"/>
      <c r="F324" s="308"/>
      <c r="G324" s="324"/>
      <c r="H324" s="325"/>
      <c r="I324" s="40"/>
      <c r="J324" s="60"/>
      <c r="K324" s="312"/>
      <c r="L324" s="312"/>
      <c r="M324" s="326"/>
      <c r="N324" s="326"/>
      <c r="O324" s="314"/>
      <c r="P324" s="314"/>
      <c r="Q324" s="327"/>
      <c r="R324" s="327"/>
      <c r="S324" s="306"/>
      <c r="T324" s="307"/>
      <c r="U324" s="306"/>
      <c r="V324" s="307"/>
      <c r="W324" s="328"/>
      <c r="X324" s="329"/>
      <c r="Y324" s="328"/>
      <c r="Z324" s="329"/>
      <c r="AA324" s="306"/>
      <c r="AB324" s="307"/>
      <c r="AC324" s="306"/>
      <c r="AD324" s="307"/>
      <c r="AE324" s="328"/>
      <c r="AF324" s="329"/>
      <c r="AG324" s="328"/>
      <c r="AH324" s="329"/>
      <c r="AI324" s="306"/>
      <c r="AJ324" s="307"/>
      <c r="AK324" s="306"/>
      <c r="AL324" s="307"/>
      <c r="AM324" s="328"/>
      <c r="AN324" s="329"/>
      <c r="AO324" s="328"/>
      <c r="AP324" s="329"/>
      <c r="AQ324" s="306"/>
      <c r="AR324" s="307"/>
      <c r="AS324" s="306"/>
      <c r="AT324" s="307"/>
      <c r="AU324" s="328"/>
      <c r="AV324" s="329"/>
      <c r="AW324" s="328"/>
      <c r="AX324" s="329"/>
      <c r="AY324" s="306"/>
      <c r="AZ324" s="307"/>
      <c r="BA324" s="306"/>
      <c r="BB324" s="307"/>
      <c r="BC324" s="328"/>
      <c r="BD324" s="329"/>
      <c r="BE324" s="328"/>
      <c r="BF324" s="329"/>
      <c r="BG324" s="306"/>
      <c r="BH324" s="307"/>
      <c r="BI324" s="306"/>
      <c r="BJ324" s="307"/>
      <c r="BK324" s="328"/>
      <c r="BL324" s="329"/>
      <c r="BM324" s="328"/>
      <c r="BN324" s="329"/>
      <c r="BO324" s="316"/>
      <c r="BP324" s="316"/>
      <c r="BQ324" s="316"/>
      <c r="BR324" s="55"/>
      <c r="BS324" s="330"/>
      <c r="BT324" s="331"/>
      <c r="BU324" s="319"/>
      <c r="BV324" s="319"/>
      <c r="BW324" s="319"/>
      <c r="BX324" s="319"/>
      <c r="BY324" s="319"/>
      <c r="BZ324" s="319"/>
      <c r="CA324" s="319"/>
      <c r="CB324" s="320"/>
      <c r="CC324" s="321"/>
      <c r="CD324" s="321"/>
      <c r="CE324" s="321"/>
      <c r="CF324" s="321"/>
      <c r="CG324" s="321"/>
      <c r="CH324" s="322"/>
      <c r="CI324" s="52">
        <f t="shared" si="13"/>
        <v>0</v>
      </c>
    </row>
    <row r="325" spans="1:87" ht="35.1" customHeight="1" x14ac:dyDescent="0.25">
      <c r="A325" s="31">
        <f t="shared" si="15"/>
        <v>313</v>
      </c>
      <c r="B325" s="308"/>
      <c r="C325" s="308"/>
      <c r="D325" s="309"/>
      <c r="E325" s="309"/>
      <c r="F325" s="309"/>
      <c r="G325" s="310"/>
      <c r="H325" s="311"/>
      <c r="I325" s="40"/>
      <c r="J325" s="59"/>
      <c r="K325" s="312"/>
      <c r="L325" s="312"/>
      <c r="M325" s="313"/>
      <c r="N325" s="313"/>
      <c r="O325" s="314"/>
      <c r="P325" s="314"/>
      <c r="Q325" s="315"/>
      <c r="R325" s="315"/>
      <c r="S325" s="306"/>
      <c r="T325" s="307"/>
      <c r="U325" s="306"/>
      <c r="V325" s="307"/>
      <c r="W325" s="304"/>
      <c r="X325" s="305"/>
      <c r="Y325" s="304"/>
      <c r="Z325" s="305"/>
      <c r="AA325" s="306"/>
      <c r="AB325" s="307"/>
      <c r="AC325" s="306"/>
      <c r="AD325" s="307"/>
      <c r="AE325" s="304"/>
      <c r="AF325" s="305"/>
      <c r="AG325" s="304"/>
      <c r="AH325" s="305"/>
      <c r="AI325" s="306"/>
      <c r="AJ325" s="307"/>
      <c r="AK325" s="306"/>
      <c r="AL325" s="307"/>
      <c r="AM325" s="304"/>
      <c r="AN325" s="305"/>
      <c r="AO325" s="304"/>
      <c r="AP325" s="305"/>
      <c r="AQ325" s="306"/>
      <c r="AR325" s="307"/>
      <c r="AS325" s="306"/>
      <c r="AT325" s="307"/>
      <c r="AU325" s="304"/>
      <c r="AV325" s="305"/>
      <c r="AW325" s="304"/>
      <c r="AX325" s="305"/>
      <c r="AY325" s="306"/>
      <c r="AZ325" s="307"/>
      <c r="BA325" s="306"/>
      <c r="BB325" s="307"/>
      <c r="BC325" s="304"/>
      <c r="BD325" s="305"/>
      <c r="BE325" s="304"/>
      <c r="BF325" s="305"/>
      <c r="BG325" s="306"/>
      <c r="BH325" s="307"/>
      <c r="BI325" s="306"/>
      <c r="BJ325" s="307"/>
      <c r="BK325" s="304"/>
      <c r="BL325" s="305"/>
      <c r="BM325" s="304"/>
      <c r="BN325" s="305"/>
      <c r="BO325" s="316"/>
      <c r="BP325" s="316"/>
      <c r="BQ325" s="316"/>
      <c r="BR325" s="55"/>
      <c r="BS325" s="317"/>
      <c r="BT325" s="318"/>
      <c r="BU325" s="319"/>
      <c r="BV325" s="319"/>
      <c r="BW325" s="319"/>
      <c r="BX325" s="319"/>
      <c r="BY325" s="319"/>
      <c r="BZ325" s="319"/>
      <c r="CA325" s="319"/>
      <c r="CB325" s="320"/>
      <c r="CC325" s="321"/>
      <c r="CD325" s="321"/>
      <c r="CE325" s="321"/>
      <c r="CF325" s="321"/>
      <c r="CG325" s="321"/>
      <c r="CH325" s="322"/>
      <c r="CI325" s="52">
        <f t="shared" si="13"/>
        <v>0</v>
      </c>
    </row>
    <row r="326" spans="1:87" ht="35.1" customHeight="1" x14ac:dyDescent="0.25">
      <c r="A326" s="31">
        <f t="shared" si="15"/>
        <v>314</v>
      </c>
      <c r="B326" s="323"/>
      <c r="C326" s="323"/>
      <c r="D326" s="308"/>
      <c r="E326" s="308"/>
      <c r="F326" s="308"/>
      <c r="G326" s="324"/>
      <c r="H326" s="325"/>
      <c r="I326" s="40"/>
      <c r="J326" s="60"/>
      <c r="K326" s="312"/>
      <c r="L326" s="312"/>
      <c r="M326" s="326"/>
      <c r="N326" s="326"/>
      <c r="O326" s="314"/>
      <c r="P326" s="314"/>
      <c r="Q326" s="327"/>
      <c r="R326" s="327"/>
      <c r="S326" s="306"/>
      <c r="T326" s="307"/>
      <c r="U326" s="306"/>
      <c r="V326" s="307"/>
      <c r="W326" s="328"/>
      <c r="X326" s="329"/>
      <c r="Y326" s="328"/>
      <c r="Z326" s="329"/>
      <c r="AA326" s="306"/>
      <c r="AB326" s="307"/>
      <c r="AC326" s="306"/>
      <c r="AD326" s="307"/>
      <c r="AE326" s="328"/>
      <c r="AF326" s="329"/>
      <c r="AG326" s="328"/>
      <c r="AH326" s="329"/>
      <c r="AI326" s="306"/>
      <c r="AJ326" s="307"/>
      <c r="AK326" s="306"/>
      <c r="AL326" s="307"/>
      <c r="AM326" s="328"/>
      <c r="AN326" s="329"/>
      <c r="AO326" s="328"/>
      <c r="AP326" s="329"/>
      <c r="AQ326" s="306"/>
      <c r="AR326" s="307"/>
      <c r="AS326" s="306"/>
      <c r="AT326" s="307"/>
      <c r="AU326" s="328"/>
      <c r="AV326" s="329"/>
      <c r="AW326" s="328"/>
      <c r="AX326" s="329"/>
      <c r="AY326" s="306"/>
      <c r="AZ326" s="307"/>
      <c r="BA326" s="306"/>
      <c r="BB326" s="307"/>
      <c r="BC326" s="328"/>
      <c r="BD326" s="329"/>
      <c r="BE326" s="328"/>
      <c r="BF326" s="329"/>
      <c r="BG326" s="306"/>
      <c r="BH326" s="307"/>
      <c r="BI326" s="306"/>
      <c r="BJ326" s="307"/>
      <c r="BK326" s="328"/>
      <c r="BL326" s="329"/>
      <c r="BM326" s="328"/>
      <c r="BN326" s="329"/>
      <c r="BO326" s="316"/>
      <c r="BP326" s="316"/>
      <c r="BQ326" s="316"/>
      <c r="BR326" s="55"/>
      <c r="BS326" s="330"/>
      <c r="BT326" s="331"/>
      <c r="BU326" s="319"/>
      <c r="BV326" s="319"/>
      <c r="BW326" s="319"/>
      <c r="BX326" s="319"/>
      <c r="BY326" s="319"/>
      <c r="BZ326" s="319"/>
      <c r="CA326" s="319"/>
      <c r="CB326" s="320"/>
      <c r="CC326" s="321"/>
      <c r="CD326" s="321"/>
      <c r="CE326" s="321"/>
      <c r="CF326" s="321"/>
      <c r="CG326" s="321"/>
      <c r="CH326" s="322"/>
      <c r="CI326" s="52">
        <f t="shared" si="13"/>
        <v>0</v>
      </c>
    </row>
    <row r="327" spans="1:87" ht="35.1" customHeight="1" x14ac:dyDescent="0.25">
      <c r="A327" s="31">
        <f t="shared" si="15"/>
        <v>315</v>
      </c>
      <c r="B327" s="308"/>
      <c r="C327" s="308"/>
      <c r="D327" s="309"/>
      <c r="E327" s="309"/>
      <c r="F327" s="309"/>
      <c r="G327" s="310"/>
      <c r="H327" s="311"/>
      <c r="I327" s="40"/>
      <c r="J327" s="59"/>
      <c r="K327" s="312"/>
      <c r="L327" s="312"/>
      <c r="M327" s="313"/>
      <c r="N327" s="313"/>
      <c r="O327" s="314"/>
      <c r="P327" s="314"/>
      <c r="Q327" s="315"/>
      <c r="R327" s="315"/>
      <c r="S327" s="306"/>
      <c r="T327" s="307"/>
      <c r="U327" s="306"/>
      <c r="V327" s="307"/>
      <c r="W327" s="304"/>
      <c r="X327" s="305"/>
      <c r="Y327" s="304"/>
      <c r="Z327" s="305"/>
      <c r="AA327" s="306"/>
      <c r="AB327" s="307"/>
      <c r="AC327" s="306"/>
      <c r="AD327" s="307"/>
      <c r="AE327" s="304"/>
      <c r="AF327" s="305"/>
      <c r="AG327" s="304"/>
      <c r="AH327" s="305"/>
      <c r="AI327" s="306"/>
      <c r="AJ327" s="307"/>
      <c r="AK327" s="306"/>
      <c r="AL327" s="307"/>
      <c r="AM327" s="304"/>
      <c r="AN327" s="305"/>
      <c r="AO327" s="304"/>
      <c r="AP327" s="305"/>
      <c r="AQ327" s="306"/>
      <c r="AR327" s="307"/>
      <c r="AS327" s="306"/>
      <c r="AT327" s="307"/>
      <c r="AU327" s="304"/>
      <c r="AV327" s="305"/>
      <c r="AW327" s="304"/>
      <c r="AX327" s="305"/>
      <c r="AY327" s="306"/>
      <c r="AZ327" s="307"/>
      <c r="BA327" s="306"/>
      <c r="BB327" s="307"/>
      <c r="BC327" s="304"/>
      <c r="BD327" s="305"/>
      <c r="BE327" s="304"/>
      <c r="BF327" s="305"/>
      <c r="BG327" s="306"/>
      <c r="BH327" s="307"/>
      <c r="BI327" s="306"/>
      <c r="BJ327" s="307"/>
      <c r="BK327" s="304"/>
      <c r="BL327" s="305"/>
      <c r="BM327" s="304"/>
      <c r="BN327" s="305"/>
      <c r="BO327" s="316"/>
      <c r="BP327" s="316"/>
      <c r="BQ327" s="316"/>
      <c r="BR327" s="55"/>
      <c r="BS327" s="317"/>
      <c r="BT327" s="318"/>
      <c r="BU327" s="319"/>
      <c r="BV327" s="319"/>
      <c r="BW327" s="319"/>
      <c r="BX327" s="319"/>
      <c r="BY327" s="319"/>
      <c r="BZ327" s="319"/>
      <c r="CA327" s="319"/>
      <c r="CB327" s="320"/>
      <c r="CC327" s="321"/>
      <c r="CD327" s="321"/>
      <c r="CE327" s="321"/>
      <c r="CF327" s="321"/>
      <c r="CG327" s="321"/>
      <c r="CH327" s="322"/>
      <c r="CI327" s="52">
        <f t="shared" si="13"/>
        <v>0</v>
      </c>
    </row>
    <row r="328" spans="1:87" ht="35.1" customHeight="1" x14ac:dyDescent="0.25">
      <c r="A328" s="31">
        <f t="shared" si="15"/>
        <v>316</v>
      </c>
      <c r="B328" s="323"/>
      <c r="C328" s="323"/>
      <c r="D328" s="308"/>
      <c r="E328" s="308"/>
      <c r="F328" s="308"/>
      <c r="G328" s="324"/>
      <c r="H328" s="325"/>
      <c r="I328" s="40"/>
      <c r="J328" s="60"/>
      <c r="K328" s="312"/>
      <c r="L328" s="312"/>
      <c r="M328" s="326"/>
      <c r="N328" s="326"/>
      <c r="O328" s="314"/>
      <c r="P328" s="314"/>
      <c r="Q328" s="327"/>
      <c r="R328" s="327"/>
      <c r="S328" s="306"/>
      <c r="T328" s="307"/>
      <c r="U328" s="306"/>
      <c r="V328" s="307"/>
      <c r="W328" s="328"/>
      <c r="X328" s="329"/>
      <c r="Y328" s="328"/>
      <c r="Z328" s="329"/>
      <c r="AA328" s="306"/>
      <c r="AB328" s="307"/>
      <c r="AC328" s="306"/>
      <c r="AD328" s="307"/>
      <c r="AE328" s="328"/>
      <c r="AF328" s="329"/>
      <c r="AG328" s="328"/>
      <c r="AH328" s="329"/>
      <c r="AI328" s="306"/>
      <c r="AJ328" s="307"/>
      <c r="AK328" s="306"/>
      <c r="AL328" s="307"/>
      <c r="AM328" s="328"/>
      <c r="AN328" s="329"/>
      <c r="AO328" s="328"/>
      <c r="AP328" s="329"/>
      <c r="AQ328" s="306"/>
      <c r="AR328" s="307"/>
      <c r="AS328" s="306"/>
      <c r="AT328" s="307"/>
      <c r="AU328" s="328"/>
      <c r="AV328" s="329"/>
      <c r="AW328" s="328"/>
      <c r="AX328" s="329"/>
      <c r="AY328" s="306"/>
      <c r="AZ328" s="307"/>
      <c r="BA328" s="306"/>
      <c r="BB328" s="307"/>
      <c r="BC328" s="328"/>
      <c r="BD328" s="329"/>
      <c r="BE328" s="328"/>
      <c r="BF328" s="329"/>
      <c r="BG328" s="306"/>
      <c r="BH328" s="307"/>
      <c r="BI328" s="306"/>
      <c r="BJ328" s="307"/>
      <c r="BK328" s="328"/>
      <c r="BL328" s="329"/>
      <c r="BM328" s="328"/>
      <c r="BN328" s="329"/>
      <c r="BO328" s="316"/>
      <c r="BP328" s="316"/>
      <c r="BQ328" s="316"/>
      <c r="BR328" s="55"/>
      <c r="BS328" s="330"/>
      <c r="BT328" s="331"/>
      <c r="BU328" s="319"/>
      <c r="BV328" s="319"/>
      <c r="BW328" s="319"/>
      <c r="BX328" s="319"/>
      <c r="BY328" s="319"/>
      <c r="BZ328" s="319"/>
      <c r="CA328" s="319"/>
      <c r="CB328" s="320"/>
      <c r="CC328" s="321"/>
      <c r="CD328" s="321"/>
      <c r="CE328" s="321"/>
      <c r="CF328" s="321"/>
      <c r="CG328" s="321"/>
      <c r="CH328" s="322"/>
      <c r="CI328" s="52">
        <f t="shared" si="13"/>
        <v>0</v>
      </c>
    </row>
    <row r="329" spans="1:87" ht="35.1" customHeight="1" x14ac:dyDescent="0.25">
      <c r="A329" s="31">
        <f t="shared" si="15"/>
        <v>317</v>
      </c>
      <c r="B329" s="308"/>
      <c r="C329" s="308"/>
      <c r="D329" s="309"/>
      <c r="E329" s="309"/>
      <c r="F329" s="309"/>
      <c r="G329" s="310"/>
      <c r="H329" s="311"/>
      <c r="I329" s="40"/>
      <c r="J329" s="59"/>
      <c r="K329" s="312"/>
      <c r="L329" s="312"/>
      <c r="M329" s="313"/>
      <c r="N329" s="313"/>
      <c r="O329" s="314"/>
      <c r="P329" s="314"/>
      <c r="Q329" s="315"/>
      <c r="R329" s="315"/>
      <c r="S329" s="306"/>
      <c r="T329" s="307"/>
      <c r="U329" s="306"/>
      <c r="V329" s="307"/>
      <c r="W329" s="304"/>
      <c r="X329" s="305"/>
      <c r="Y329" s="304"/>
      <c r="Z329" s="305"/>
      <c r="AA329" s="306"/>
      <c r="AB329" s="307"/>
      <c r="AC329" s="306"/>
      <c r="AD329" s="307"/>
      <c r="AE329" s="304"/>
      <c r="AF329" s="305"/>
      <c r="AG329" s="304"/>
      <c r="AH329" s="305"/>
      <c r="AI329" s="306"/>
      <c r="AJ329" s="307"/>
      <c r="AK329" s="306"/>
      <c r="AL329" s="307"/>
      <c r="AM329" s="304"/>
      <c r="AN329" s="305"/>
      <c r="AO329" s="304"/>
      <c r="AP329" s="305"/>
      <c r="AQ329" s="306"/>
      <c r="AR329" s="307"/>
      <c r="AS329" s="306"/>
      <c r="AT329" s="307"/>
      <c r="AU329" s="304"/>
      <c r="AV329" s="305"/>
      <c r="AW329" s="304"/>
      <c r="AX329" s="305"/>
      <c r="AY329" s="306"/>
      <c r="AZ329" s="307"/>
      <c r="BA329" s="306"/>
      <c r="BB329" s="307"/>
      <c r="BC329" s="304"/>
      <c r="BD329" s="305"/>
      <c r="BE329" s="304"/>
      <c r="BF329" s="305"/>
      <c r="BG329" s="306"/>
      <c r="BH329" s="307"/>
      <c r="BI329" s="306"/>
      <c r="BJ329" s="307"/>
      <c r="BK329" s="304"/>
      <c r="BL329" s="305"/>
      <c r="BM329" s="304"/>
      <c r="BN329" s="305"/>
      <c r="BO329" s="316"/>
      <c r="BP329" s="316"/>
      <c r="BQ329" s="316"/>
      <c r="BR329" s="55"/>
      <c r="BS329" s="317"/>
      <c r="BT329" s="318"/>
      <c r="BU329" s="319"/>
      <c r="BV329" s="319"/>
      <c r="BW329" s="319"/>
      <c r="BX329" s="319"/>
      <c r="BY329" s="319"/>
      <c r="BZ329" s="319"/>
      <c r="CA329" s="319"/>
      <c r="CB329" s="320"/>
      <c r="CC329" s="321"/>
      <c r="CD329" s="321"/>
      <c r="CE329" s="321"/>
      <c r="CF329" s="321"/>
      <c r="CG329" s="321"/>
      <c r="CH329" s="322"/>
      <c r="CI329" s="52">
        <f t="shared" si="13"/>
        <v>0</v>
      </c>
    </row>
    <row r="330" spans="1:87" ht="35.1" customHeight="1" x14ac:dyDescent="0.25">
      <c r="A330" s="31">
        <f t="shared" si="15"/>
        <v>318</v>
      </c>
      <c r="B330" s="323"/>
      <c r="C330" s="323"/>
      <c r="D330" s="308"/>
      <c r="E330" s="308"/>
      <c r="F330" s="308"/>
      <c r="G330" s="324"/>
      <c r="H330" s="325"/>
      <c r="I330" s="40"/>
      <c r="J330" s="60"/>
      <c r="K330" s="312"/>
      <c r="L330" s="312"/>
      <c r="M330" s="326"/>
      <c r="N330" s="326"/>
      <c r="O330" s="314"/>
      <c r="P330" s="314"/>
      <c r="Q330" s="327"/>
      <c r="R330" s="327"/>
      <c r="S330" s="306"/>
      <c r="T330" s="307"/>
      <c r="U330" s="306"/>
      <c r="V330" s="307"/>
      <c r="W330" s="328"/>
      <c r="X330" s="329"/>
      <c r="Y330" s="328"/>
      <c r="Z330" s="329"/>
      <c r="AA330" s="306"/>
      <c r="AB330" s="307"/>
      <c r="AC330" s="306"/>
      <c r="AD330" s="307"/>
      <c r="AE330" s="328"/>
      <c r="AF330" s="329"/>
      <c r="AG330" s="328"/>
      <c r="AH330" s="329"/>
      <c r="AI330" s="306"/>
      <c r="AJ330" s="307"/>
      <c r="AK330" s="306"/>
      <c r="AL330" s="307"/>
      <c r="AM330" s="328"/>
      <c r="AN330" s="329"/>
      <c r="AO330" s="328"/>
      <c r="AP330" s="329"/>
      <c r="AQ330" s="306"/>
      <c r="AR330" s="307"/>
      <c r="AS330" s="306"/>
      <c r="AT330" s="307"/>
      <c r="AU330" s="328"/>
      <c r="AV330" s="329"/>
      <c r="AW330" s="328"/>
      <c r="AX330" s="329"/>
      <c r="AY330" s="306"/>
      <c r="AZ330" s="307"/>
      <c r="BA330" s="306"/>
      <c r="BB330" s="307"/>
      <c r="BC330" s="328"/>
      <c r="BD330" s="329"/>
      <c r="BE330" s="328"/>
      <c r="BF330" s="329"/>
      <c r="BG330" s="306"/>
      <c r="BH330" s="307"/>
      <c r="BI330" s="306"/>
      <c r="BJ330" s="307"/>
      <c r="BK330" s="328"/>
      <c r="BL330" s="329"/>
      <c r="BM330" s="328"/>
      <c r="BN330" s="329"/>
      <c r="BO330" s="316"/>
      <c r="BP330" s="316"/>
      <c r="BQ330" s="316"/>
      <c r="BR330" s="55"/>
      <c r="BS330" s="330"/>
      <c r="BT330" s="331"/>
      <c r="BU330" s="319"/>
      <c r="BV330" s="319"/>
      <c r="BW330" s="319"/>
      <c r="BX330" s="319"/>
      <c r="BY330" s="319"/>
      <c r="BZ330" s="319"/>
      <c r="CA330" s="319"/>
      <c r="CB330" s="320"/>
      <c r="CC330" s="321"/>
      <c r="CD330" s="321"/>
      <c r="CE330" s="321"/>
      <c r="CF330" s="321"/>
      <c r="CG330" s="321"/>
      <c r="CH330" s="322"/>
      <c r="CI330" s="52">
        <f t="shared" si="13"/>
        <v>0</v>
      </c>
    </row>
    <row r="331" spans="1:87" ht="35.1" customHeight="1" x14ac:dyDescent="0.25">
      <c r="A331" s="31">
        <f t="shared" si="15"/>
        <v>319</v>
      </c>
      <c r="B331" s="308"/>
      <c r="C331" s="308"/>
      <c r="D331" s="309"/>
      <c r="E331" s="309"/>
      <c r="F331" s="309"/>
      <c r="G331" s="310"/>
      <c r="H331" s="311"/>
      <c r="I331" s="40"/>
      <c r="J331" s="59"/>
      <c r="K331" s="312"/>
      <c r="L331" s="312"/>
      <c r="M331" s="313"/>
      <c r="N331" s="313"/>
      <c r="O331" s="314"/>
      <c r="P331" s="314"/>
      <c r="Q331" s="315"/>
      <c r="R331" s="315"/>
      <c r="S331" s="306"/>
      <c r="T331" s="307"/>
      <c r="U331" s="306"/>
      <c r="V331" s="307"/>
      <c r="W331" s="304"/>
      <c r="X331" s="305"/>
      <c r="Y331" s="304"/>
      <c r="Z331" s="305"/>
      <c r="AA331" s="306"/>
      <c r="AB331" s="307"/>
      <c r="AC331" s="306"/>
      <c r="AD331" s="307"/>
      <c r="AE331" s="304"/>
      <c r="AF331" s="305"/>
      <c r="AG331" s="304"/>
      <c r="AH331" s="305"/>
      <c r="AI331" s="306"/>
      <c r="AJ331" s="307"/>
      <c r="AK331" s="306"/>
      <c r="AL331" s="307"/>
      <c r="AM331" s="304"/>
      <c r="AN331" s="305"/>
      <c r="AO331" s="304"/>
      <c r="AP331" s="305"/>
      <c r="AQ331" s="306"/>
      <c r="AR331" s="307"/>
      <c r="AS331" s="306"/>
      <c r="AT331" s="307"/>
      <c r="AU331" s="304"/>
      <c r="AV331" s="305"/>
      <c r="AW331" s="304"/>
      <c r="AX331" s="305"/>
      <c r="AY331" s="306"/>
      <c r="AZ331" s="307"/>
      <c r="BA331" s="306"/>
      <c r="BB331" s="307"/>
      <c r="BC331" s="304"/>
      <c r="BD331" s="305"/>
      <c r="BE331" s="304"/>
      <c r="BF331" s="305"/>
      <c r="BG331" s="306"/>
      <c r="BH331" s="307"/>
      <c r="BI331" s="306"/>
      <c r="BJ331" s="307"/>
      <c r="BK331" s="304"/>
      <c r="BL331" s="305"/>
      <c r="BM331" s="304"/>
      <c r="BN331" s="305"/>
      <c r="BO331" s="316"/>
      <c r="BP331" s="316"/>
      <c r="BQ331" s="316"/>
      <c r="BR331" s="55"/>
      <c r="BS331" s="317"/>
      <c r="BT331" s="318"/>
      <c r="BU331" s="319"/>
      <c r="BV331" s="319"/>
      <c r="BW331" s="319"/>
      <c r="BX331" s="319"/>
      <c r="BY331" s="319"/>
      <c r="BZ331" s="319"/>
      <c r="CA331" s="319"/>
      <c r="CB331" s="320"/>
      <c r="CC331" s="321"/>
      <c r="CD331" s="321"/>
      <c r="CE331" s="321"/>
      <c r="CF331" s="321"/>
      <c r="CG331" s="321"/>
      <c r="CH331" s="322"/>
      <c r="CI331" s="52">
        <f t="shared" si="13"/>
        <v>0</v>
      </c>
    </row>
    <row r="332" spans="1:87" ht="35.1" customHeight="1" x14ac:dyDescent="0.25">
      <c r="A332" s="31">
        <f t="shared" si="15"/>
        <v>320</v>
      </c>
      <c r="B332" s="323"/>
      <c r="C332" s="323"/>
      <c r="D332" s="308"/>
      <c r="E332" s="308"/>
      <c r="F332" s="308"/>
      <c r="G332" s="324"/>
      <c r="H332" s="325"/>
      <c r="I332" s="40"/>
      <c r="J332" s="60"/>
      <c r="K332" s="312"/>
      <c r="L332" s="312"/>
      <c r="M332" s="326"/>
      <c r="N332" s="326"/>
      <c r="O332" s="314"/>
      <c r="P332" s="314"/>
      <c r="Q332" s="327"/>
      <c r="R332" s="327"/>
      <c r="S332" s="306"/>
      <c r="T332" s="307"/>
      <c r="U332" s="306"/>
      <c r="V332" s="307"/>
      <c r="W332" s="328"/>
      <c r="X332" s="329"/>
      <c r="Y332" s="328"/>
      <c r="Z332" s="329"/>
      <c r="AA332" s="306"/>
      <c r="AB332" s="307"/>
      <c r="AC332" s="306"/>
      <c r="AD332" s="307"/>
      <c r="AE332" s="328"/>
      <c r="AF332" s="329"/>
      <c r="AG332" s="328"/>
      <c r="AH332" s="329"/>
      <c r="AI332" s="306"/>
      <c r="AJ332" s="307"/>
      <c r="AK332" s="306"/>
      <c r="AL332" s="307"/>
      <c r="AM332" s="328"/>
      <c r="AN332" s="329"/>
      <c r="AO332" s="328"/>
      <c r="AP332" s="329"/>
      <c r="AQ332" s="306"/>
      <c r="AR332" s="307"/>
      <c r="AS332" s="306"/>
      <c r="AT332" s="307"/>
      <c r="AU332" s="328"/>
      <c r="AV332" s="329"/>
      <c r="AW332" s="328"/>
      <c r="AX332" s="329"/>
      <c r="AY332" s="306"/>
      <c r="AZ332" s="307"/>
      <c r="BA332" s="306"/>
      <c r="BB332" s="307"/>
      <c r="BC332" s="328"/>
      <c r="BD332" s="329"/>
      <c r="BE332" s="328"/>
      <c r="BF332" s="329"/>
      <c r="BG332" s="306"/>
      <c r="BH332" s="307"/>
      <c r="BI332" s="306"/>
      <c r="BJ332" s="307"/>
      <c r="BK332" s="328"/>
      <c r="BL332" s="329"/>
      <c r="BM332" s="328"/>
      <c r="BN332" s="329"/>
      <c r="BO332" s="316"/>
      <c r="BP332" s="316"/>
      <c r="BQ332" s="316"/>
      <c r="BR332" s="55"/>
      <c r="BS332" s="330"/>
      <c r="BT332" s="331"/>
      <c r="BU332" s="319"/>
      <c r="BV332" s="319"/>
      <c r="BW332" s="319"/>
      <c r="BX332" s="319"/>
      <c r="BY332" s="319"/>
      <c r="BZ332" s="319"/>
      <c r="CA332" s="319"/>
      <c r="CB332" s="320"/>
      <c r="CC332" s="321"/>
      <c r="CD332" s="321"/>
      <c r="CE332" s="321"/>
      <c r="CF332" s="321"/>
      <c r="CG332" s="321"/>
      <c r="CH332" s="322"/>
      <c r="CI332" s="52">
        <f t="shared" si="13"/>
        <v>0</v>
      </c>
    </row>
    <row r="333" spans="1:87" ht="35.1" customHeight="1" x14ac:dyDescent="0.25">
      <c r="A333" s="31">
        <f t="shared" si="15"/>
        <v>321</v>
      </c>
      <c r="B333" s="308"/>
      <c r="C333" s="308"/>
      <c r="D333" s="309"/>
      <c r="E333" s="309"/>
      <c r="F333" s="309"/>
      <c r="G333" s="310"/>
      <c r="H333" s="311"/>
      <c r="I333" s="40"/>
      <c r="J333" s="59"/>
      <c r="K333" s="312"/>
      <c r="L333" s="312"/>
      <c r="M333" s="313"/>
      <c r="N333" s="313"/>
      <c r="O333" s="314"/>
      <c r="P333" s="314"/>
      <c r="Q333" s="315"/>
      <c r="R333" s="315"/>
      <c r="S333" s="306"/>
      <c r="T333" s="307"/>
      <c r="U333" s="306"/>
      <c r="V333" s="307"/>
      <c r="W333" s="304"/>
      <c r="X333" s="305"/>
      <c r="Y333" s="304"/>
      <c r="Z333" s="305"/>
      <c r="AA333" s="306"/>
      <c r="AB333" s="307"/>
      <c r="AC333" s="306"/>
      <c r="AD333" s="307"/>
      <c r="AE333" s="304"/>
      <c r="AF333" s="305"/>
      <c r="AG333" s="304"/>
      <c r="AH333" s="305"/>
      <c r="AI333" s="306"/>
      <c r="AJ333" s="307"/>
      <c r="AK333" s="306"/>
      <c r="AL333" s="307"/>
      <c r="AM333" s="304"/>
      <c r="AN333" s="305"/>
      <c r="AO333" s="304"/>
      <c r="AP333" s="305"/>
      <c r="AQ333" s="306"/>
      <c r="AR333" s="307"/>
      <c r="AS333" s="306"/>
      <c r="AT333" s="307"/>
      <c r="AU333" s="304"/>
      <c r="AV333" s="305"/>
      <c r="AW333" s="304"/>
      <c r="AX333" s="305"/>
      <c r="AY333" s="306"/>
      <c r="AZ333" s="307"/>
      <c r="BA333" s="306"/>
      <c r="BB333" s="307"/>
      <c r="BC333" s="304"/>
      <c r="BD333" s="305"/>
      <c r="BE333" s="304"/>
      <c r="BF333" s="305"/>
      <c r="BG333" s="306"/>
      <c r="BH333" s="307"/>
      <c r="BI333" s="306"/>
      <c r="BJ333" s="307"/>
      <c r="BK333" s="304"/>
      <c r="BL333" s="305"/>
      <c r="BM333" s="304"/>
      <c r="BN333" s="305"/>
      <c r="BO333" s="316"/>
      <c r="BP333" s="316"/>
      <c r="BQ333" s="316"/>
      <c r="BR333" s="55"/>
      <c r="BS333" s="317"/>
      <c r="BT333" s="318"/>
      <c r="BU333" s="319"/>
      <c r="BV333" s="319"/>
      <c r="BW333" s="319"/>
      <c r="BX333" s="319"/>
      <c r="BY333" s="319"/>
      <c r="BZ333" s="319"/>
      <c r="CA333" s="319"/>
      <c r="CB333" s="320"/>
      <c r="CC333" s="321"/>
      <c r="CD333" s="321"/>
      <c r="CE333" s="321"/>
      <c r="CF333" s="321"/>
      <c r="CG333" s="321"/>
      <c r="CH333" s="322"/>
      <c r="CI333" s="52">
        <f t="shared" si="13"/>
        <v>0</v>
      </c>
    </row>
    <row r="334" spans="1:87" ht="35.1" customHeight="1" x14ac:dyDescent="0.25">
      <c r="A334" s="31">
        <f t="shared" si="15"/>
        <v>322</v>
      </c>
      <c r="B334" s="323"/>
      <c r="C334" s="323"/>
      <c r="D334" s="308"/>
      <c r="E334" s="308"/>
      <c r="F334" s="308"/>
      <c r="G334" s="324"/>
      <c r="H334" s="325"/>
      <c r="I334" s="40"/>
      <c r="J334" s="60"/>
      <c r="K334" s="312"/>
      <c r="L334" s="312"/>
      <c r="M334" s="326"/>
      <c r="N334" s="326"/>
      <c r="O334" s="314"/>
      <c r="P334" s="314"/>
      <c r="Q334" s="327"/>
      <c r="R334" s="327"/>
      <c r="S334" s="306"/>
      <c r="T334" s="307"/>
      <c r="U334" s="306"/>
      <c r="V334" s="307"/>
      <c r="W334" s="328"/>
      <c r="X334" s="329"/>
      <c r="Y334" s="328"/>
      <c r="Z334" s="329"/>
      <c r="AA334" s="306"/>
      <c r="AB334" s="307"/>
      <c r="AC334" s="306"/>
      <c r="AD334" s="307"/>
      <c r="AE334" s="328"/>
      <c r="AF334" s="329"/>
      <c r="AG334" s="328"/>
      <c r="AH334" s="329"/>
      <c r="AI334" s="306"/>
      <c r="AJ334" s="307"/>
      <c r="AK334" s="306"/>
      <c r="AL334" s="307"/>
      <c r="AM334" s="328"/>
      <c r="AN334" s="329"/>
      <c r="AO334" s="328"/>
      <c r="AP334" s="329"/>
      <c r="AQ334" s="306"/>
      <c r="AR334" s="307"/>
      <c r="AS334" s="306"/>
      <c r="AT334" s="307"/>
      <c r="AU334" s="328"/>
      <c r="AV334" s="329"/>
      <c r="AW334" s="328"/>
      <c r="AX334" s="329"/>
      <c r="AY334" s="306"/>
      <c r="AZ334" s="307"/>
      <c r="BA334" s="306"/>
      <c r="BB334" s="307"/>
      <c r="BC334" s="328"/>
      <c r="BD334" s="329"/>
      <c r="BE334" s="328"/>
      <c r="BF334" s="329"/>
      <c r="BG334" s="306"/>
      <c r="BH334" s="307"/>
      <c r="BI334" s="306"/>
      <c r="BJ334" s="307"/>
      <c r="BK334" s="328"/>
      <c r="BL334" s="329"/>
      <c r="BM334" s="328"/>
      <c r="BN334" s="329"/>
      <c r="BO334" s="316"/>
      <c r="BP334" s="316"/>
      <c r="BQ334" s="316"/>
      <c r="BR334" s="55"/>
      <c r="BS334" s="330"/>
      <c r="BT334" s="331"/>
      <c r="BU334" s="319"/>
      <c r="BV334" s="319"/>
      <c r="BW334" s="319"/>
      <c r="BX334" s="319"/>
      <c r="BY334" s="319"/>
      <c r="BZ334" s="319"/>
      <c r="CA334" s="319"/>
      <c r="CB334" s="320"/>
      <c r="CC334" s="321"/>
      <c r="CD334" s="321"/>
      <c r="CE334" s="321"/>
      <c r="CF334" s="321"/>
      <c r="CG334" s="321"/>
      <c r="CH334" s="322"/>
      <c r="CI334" s="52">
        <f t="shared" ref="CI334:CI397" si="16">BS334-G334</f>
        <v>0</v>
      </c>
    </row>
    <row r="335" spans="1:87" ht="35.1" customHeight="1" x14ac:dyDescent="0.25">
      <c r="A335" s="31">
        <f>ROW(A323)</f>
        <v>323</v>
      </c>
      <c r="B335" s="308"/>
      <c r="C335" s="308"/>
      <c r="D335" s="309"/>
      <c r="E335" s="309"/>
      <c r="F335" s="309"/>
      <c r="G335" s="310"/>
      <c r="H335" s="311"/>
      <c r="I335" s="40"/>
      <c r="J335" s="59"/>
      <c r="K335" s="312"/>
      <c r="L335" s="312"/>
      <c r="M335" s="313"/>
      <c r="N335" s="313"/>
      <c r="O335" s="314"/>
      <c r="P335" s="314"/>
      <c r="Q335" s="315"/>
      <c r="R335" s="315"/>
      <c r="S335" s="306"/>
      <c r="T335" s="307"/>
      <c r="U335" s="306"/>
      <c r="V335" s="307"/>
      <c r="W335" s="304"/>
      <c r="X335" s="305"/>
      <c r="Y335" s="304"/>
      <c r="Z335" s="305"/>
      <c r="AA335" s="306"/>
      <c r="AB335" s="307"/>
      <c r="AC335" s="306"/>
      <c r="AD335" s="307"/>
      <c r="AE335" s="304"/>
      <c r="AF335" s="305"/>
      <c r="AG335" s="304"/>
      <c r="AH335" s="305"/>
      <c r="AI335" s="306"/>
      <c r="AJ335" s="307"/>
      <c r="AK335" s="306"/>
      <c r="AL335" s="307"/>
      <c r="AM335" s="304"/>
      <c r="AN335" s="305"/>
      <c r="AO335" s="304"/>
      <c r="AP335" s="305"/>
      <c r="AQ335" s="306"/>
      <c r="AR335" s="307"/>
      <c r="AS335" s="306"/>
      <c r="AT335" s="307"/>
      <c r="AU335" s="304"/>
      <c r="AV335" s="305"/>
      <c r="AW335" s="304"/>
      <c r="AX335" s="305"/>
      <c r="AY335" s="306"/>
      <c r="AZ335" s="307"/>
      <c r="BA335" s="306"/>
      <c r="BB335" s="307"/>
      <c r="BC335" s="304"/>
      <c r="BD335" s="305"/>
      <c r="BE335" s="304"/>
      <c r="BF335" s="305"/>
      <c r="BG335" s="306"/>
      <c r="BH335" s="307"/>
      <c r="BI335" s="306"/>
      <c r="BJ335" s="307"/>
      <c r="BK335" s="304"/>
      <c r="BL335" s="305"/>
      <c r="BM335" s="304"/>
      <c r="BN335" s="305"/>
      <c r="BO335" s="332"/>
      <c r="BP335" s="333"/>
      <c r="BQ335" s="334"/>
      <c r="BR335" s="55"/>
      <c r="BS335" s="317"/>
      <c r="BT335" s="318"/>
      <c r="BU335" s="319"/>
      <c r="BV335" s="319"/>
      <c r="BW335" s="319"/>
      <c r="BX335" s="319"/>
      <c r="BY335" s="319"/>
      <c r="BZ335" s="319"/>
      <c r="CA335" s="319"/>
      <c r="CB335" s="320"/>
      <c r="CC335" s="321"/>
      <c r="CD335" s="321"/>
      <c r="CE335" s="321"/>
      <c r="CF335" s="321"/>
      <c r="CG335" s="321"/>
      <c r="CH335" s="322"/>
      <c r="CI335" s="52">
        <f t="shared" si="16"/>
        <v>0</v>
      </c>
    </row>
    <row r="336" spans="1:87" ht="35.1" customHeight="1" x14ac:dyDescent="0.25">
      <c r="A336" s="31">
        <f t="shared" si="15"/>
        <v>324</v>
      </c>
      <c r="B336" s="323"/>
      <c r="C336" s="323"/>
      <c r="D336" s="308"/>
      <c r="E336" s="308"/>
      <c r="F336" s="308"/>
      <c r="G336" s="324"/>
      <c r="H336" s="325"/>
      <c r="I336" s="40"/>
      <c r="J336" s="60"/>
      <c r="K336" s="312"/>
      <c r="L336" s="312"/>
      <c r="M336" s="326"/>
      <c r="N336" s="326"/>
      <c r="O336" s="314"/>
      <c r="P336" s="314"/>
      <c r="Q336" s="327"/>
      <c r="R336" s="327"/>
      <c r="S336" s="306"/>
      <c r="T336" s="307"/>
      <c r="U336" s="306"/>
      <c r="V336" s="307"/>
      <c r="W336" s="328"/>
      <c r="X336" s="329"/>
      <c r="Y336" s="328"/>
      <c r="Z336" s="329"/>
      <c r="AA336" s="306"/>
      <c r="AB336" s="307"/>
      <c r="AC336" s="306"/>
      <c r="AD336" s="307"/>
      <c r="AE336" s="328"/>
      <c r="AF336" s="329"/>
      <c r="AG336" s="328"/>
      <c r="AH336" s="329"/>
      <c r="AI336" s="306"/>
      <c r="AJ336" s="307"/>
      <c r="AK336" s="306"/>
      <c r="AL336" s="307"/>
      <c r="AM336" s="328"/>
      <c r="AN336" s="329"/>
      <c r="AO336" s="328"/>
      <c r="AP336" s="329"/>
      <c r="AQ336" s="306"/>
      <c r="AR336" s="307"/>
      <c r="AS336" s="306"/>
      <c r="AT336" s="307"/>
      <c r="AU336" s="328"/>
      <c r="AV336" s="329"/>
      <c r="AW336" s="328"/>
      <c r="AX336" s="329"/>
      <c r="AY336" s="306"/>
      <c r="AZ336" s="307"/>
      <c r="BA336" s="306"/>
      <c r="BB336" s="307"/>
      <c r="BC336" s="328"/>
      <c r="BD336" s="329"/>
      <c r="BE336" s="328"/>
      <c r="BF336" s="329"/>
      <c r="BG336" s="306"/>
      <c r="BH336" s="307"/>
      <c r="BI336" s="306"/>
      <c r="BJ336" s="307"/>
      <c r="BK336" s="328"/>
      <c r="BL336" s="329"/>
      <c r="BM336" s="328"/>
      <c r="BN336" s="329"/>
      <c r="BO336" s="316"/>
      <c r="BP336" s="316"/>
      <c r="BQ336" s="316"/>
      <c r="BR336" s="55"/>
      <c r="BS336" s="330"/>
      <c r="BT336" s="331"/>
      <c r="BU336" s="319"/>
      <c r="BV336" s="319"/>
      <c r="BW336" s="319"/>
      <c r="BX336" s="319"/>
      <c r="BY336" s="319"/>
      <c r="BZ336" s="319"/>
      <c r="CA336" s="319"/>
      <c r="CB336" s="320"/>
      <c r="CC336" s="321"/>
      <c r="CD336" s="321"/>
      <c r="CE336" s="321"/>
      <c r="CF336" s="321"/>
      <c r="CG336" s="321"/>
      <c r="CH336" s="322"/>
      <c r="CI336" s="52">
        <f t="shared" si="16"/>
        <v>0</v>
      </c>
    </row>
    <row r="337" spans="1:87" ht="35.1" customHeight="1" x14ac:dyDescent="0.25">
      <c r="A337" s="31">
        <f t="shared" si="15"/>
        <v>325</v>
      </c>
      <c r="B337" s="308"/>
      <c r="C337" s="308"/>
      <c r="D337" s="309"/>
      <c r="E337" s="309"/>
      <c r="F337" s="309"/>
      <c r="G337" s="310"/>
      <c r="H337" s="311"/>
      <c r="I337" s="40"/>
      <c r="J337" s="59"/>
      <c r="K337" s="312"/>
      <c r="L337" s="312"/>
      <c r="M337" s="313"/>
      <c r="N337" s="313"/>
      <c r="O337" s="314"/>
      <c r="P337" s="314"/>
      <c r="Q337" s="315"/>
      <c r="R337" s="315"/>
      <c r="S337" s="306"/>
      <c r="T337" s="307"/>
      <c r="U337" s="306"/>
      <c r="V337" s="307"/>
      <c r="W337" s="304"/>
      <c r="X337" s="305"/>
      <c r="Y337" s="304"/>
      <c r="Z337" s="305"/>
      <c r="AA337" s="306"/>
      <c r="AB337" s="307"/>
      <c r="AC337" s="306"/>
      <c r="AD337" s="307"/>
      <c r="AE337" s="304"/>
      <c r="AF337" s="305"/>
      <c r="AG337" s="304"/>
      <c r="AH337" s="305"/>
      <c r="AI337" s="306"/>
      <c r="AJ337" s="307"/>
      <c r="AK337" s="306"/>
      <c r="AL337" s="307"/>
      <c r="AM337" s="304"/>
      <c r="AN337" s="305"/>
      <c r="AO337" s="304"/>
      <c r="AP337" s="305"/>
      <c r="AQ337" s="306"/>
      <c r="AR337" s="307"/>
      <c r="AS337" s="306"/>
      <c r="AT337" s="307"/>
      <c r="AU337" s="304"/>
      <c r="AV337" s="305"/>
      <c r="AW337" s="304"/>
      <c r="AX337" s="305"/>
      <c r="AY337" s="306"/>
      <c r="AZ337" s="307"/>
      <c r="BA337" s="306"/>
      <c r="BB337" s="307"/>
      <c r="BC337" s="304"/>
      <c r="BD337" s="305"/>
      <c r="BE337" s="304"/>
      <c r="BF337" s="305"/>
      <c r="BG337" s="306"/>
      <c r="BH337" s="307"/>
      <c r="BI337" s="306"/>
      <c r="BJ337" s="307"/>
      <c r="BK337" s="304"/>
      <c r="BL337" s="305"/>
      <c r="BM337" s="304"/>
      <c r="BN337" s="305"/>
      <c r="BO337" s="316"/>
      <c r="BP337" s="316"/>
      <c r="BQ337" s="316"/>
      <c r="BR337" s="55"/>
      <c r="BS337" s="317"/>
      <c r="BT337" s="318"/>
      <c r="BU337" s="319"/>
      <c r="BV337" s="319"/>
      <c r="BW337" s="319"/>
      <c r="BX337" s="319"/>
      <c r="BY337" s="319"/>
      <c r="BZ337" s="319"/>
      <c r="CA337" s="319"/>
      <c r="CB337" s="320"/>
      <c r="CC337" s="321"/>
      <c r="CD337" s="321"/>
      <c r="CE337" s="321"/>
      <c r="CF337" s="321"/>
      <c r="CG337" s="321"/>
      <c r="CH337" s="322"/>
      <c r="CI337" s="52">
        <f t="shared" si="16"/>
        <v>0</v>
      </c>
    </row>
    <row r="338" spans="1:87" ht="35.1" customHeight="1" x14ac:dyDescent="0.25">
      <c r="A338" s="31">
        <f t="shared" si="15"/>
        <v>326</v>
      </c>
      <c r="B338" s="323"/>
      <c r="C338" s="323"/>
      <c r="D338" s="308"/>
      <c r="E338" s="308"/>
      <c r="F338" s="308"/>
      <c r="G338" s="324"/>
      <c r="H338" s="325"/>
      <c r="I338" s="40"/>
      <c r="J338" s="60"/>
      <c r="K338" s="312"/>
      <c r="L338" s="312"/>
      <c r="M338" s="326"/>
      <c r="N338" s="326"/>
      <c r="O338" s="314"/>
      <c r="P338" s="314"/>
      <c r="Q338" s="327"/>
      <c r="R338" s="327"/>
      <c r="S338" s="306"/>
      <c r="T338" s="307"/>
      <c r="U338" s="306"/>
      <c r="V338" s="307"/>
      <c r="W338" s="328"/>
      <c r="X338" s="329"/>
      <c r="Y338" s="328"/>
      <c r="Z338" s="329"/>
      <c r="AA338" s="306"/>
      <c r="AB338" s="307"/>
      <c r="AC338" s="306"/>
      <c r="AD338" s="307"/>
      <c r="AE338" s="328"/>
      <c r="AF338" s="329"/>
      <c r="AG338" s="328"/>
      <c r="AH338" s="329"/>
      <c r="AI338" s="306"/>
      <c r="AJ338" s="307"/>
      <c r="AK338" s="306"/>
      <c r="AL338" s="307"/>
      <c r="AM338" s="328"/>
      <c r="AN338" s="329"/>
      <c r="AO338" s="328"/>
      <c r="AP338" s="329"/>
      <c r="AQ338" s="306"/>
      <c r="AR338" s="307"/>
      <c r="AS338" s="306"/>
      <c r="AT338" s="307"/>
      <c r="AU338" s="328"/>
      <c r="AV338" s="329"/>
      <c r="AW338" s="328"/>
      <c r="AX338" s="329"/>
      <c r="AY338" s="306"/>
      <c r="AZ338" s="307"/>
      <c r="BA338" s="306"/>
      <c r="BB338" s="307"/>
      <c r="BC338" s="328"/>
      <c r="BD338" s="329"/>
      <c r="BE338" s="328"/>
      <c r="BF338" s="329"/>
      <c r="BG338" s="306"/>
      <c r="BH338" s="307"/>
      <c r="BI338" s="306"/>
      <c r="BJ338" s="307"/>
      <c r="BK338" s="328"/>
      <c r="BL338" s="329"/>
      <c r="BM338" s="328"/>
      <c r="BN338" s="329"/>
      <c r="BO338" s="316"/>
      <c r="BP338" s="316"/>
      <c r="BQ338" s="316"/>
      <c r="BR338" s="55"/>
      <c r="BS338" s="330"/>
      <c r="BT338" s="331"/>
      <c r="BU338" s="319"/>
      <c r="BV338" s="319"/>
      <c r="BW338" s="319"/>
      <c r="BX338" s="319"/>
      <c r="BY338" s="319"/>
      <c r="BZ338" s="319"/>
      <c r="CA338" s="319"/>
      <c r="CB338" s="320"/>
      <c r="CC338" s="321"/>
      <c r="CD338" s="321"/>
      <c r="CE338" s="321"/>
      <c r="CF338" s="321"/>
      <c r="CG338" s="321"/>
      <c r="CH338" s="322"/>
      <c r="CI338" s="52">
        <f t="shared" si="16"/>
        <v>0</v>
      </c>
    </row>
    <row r="339" spans="1:87" ht="35.1" customHeight="1" x14ac:dyDescent="0.25">
      <c r="A339" s="31">
        <f t="shared" si="15"/>
        <v>327</v>
      </c>
      <c r="B339" s="308"/>
      <c r="C339" s="308"/>
      <c r="D339" s="309"/>
      <c r="E339" s="309"/>
      <c r="F339" s="309"/>
      <c r="G339" s="310"/>
      <c r="H339" s="311"/>
      <c r="I339" s="40"/>
      <c r="J339" s="59"/>
      <c r="K339" s="312"/>
      <c r="L339" s="312"/>
      <c r="M339" s="313"/>
      <c r="N339" s="313"/>
      <c r="O339" s="314"/>
      <c r="P339" s="314"/>
      <c r="Q339" s="315"/>
      <c r="R339" s="315"/>
      <c r="S339" s="306"/>
      <c r="T339" s="307"/>
      <c r="U339" s="306"/>
      <c r="V339" s="307"/>
      <c r="W339" s="304"/>
      <c r="X339" s="305"/>
      <c r="Y339" s="304"/>
      <c r="Z339" s="305"/>
      <c r="AA339" s="306"/>
      <c r="AB339" s="307"/>
      <c r="AC339" s="306"/>
      <c r="AD339" s="307"/>
      <c r="AE339" s="304"/>
      <c r="AF339" s="305"/>
      <c r="AG339" s="304"/>
      <c r="AH339" s="305"/>
      <c r="AI339" s="306"/>
      <c r="AJ339" s="307"/>
      <c r="AK339" s="306"/>
      <c r="AL339" s="307"/>
      <c r="AM339" s="304"/>
      <c r="AN339" s="305"/>
      <c r="AO339" s="304"/>
      <c r="AP339" s="305"/>
      <c r="AQ339" s="306"/>
      <c r="AR339" s="307"/>
      <c r="AS339" s="306"/>
      <c r="AT339" s="307"/>
      <c r="AU339" s="304"/>
      <c r="AV339" s="305"/>
      <c r="AW339" s="304"/>
      <c r="AX339" s="305"/>
      <c r="AY339" s="306"/>
      <c r="AZ339" s="307"/>
      <c r="BA339" s="306"/>
      <c r="BB339" s="307"/>
      <c r="BC339" s="304"/>
      <c r="BD339" s="305"/>
      <c r="BE339" s="304"/>
      <c r="BF339" s="305"/>
      <c r="BG339" s="306"/>
      <c r="BH339" s="307"/>
      <c r="BI339" s="306"/>
      <c r="BJ339" s="307"/>
      <c r="BK339" s="304"/>
      <c r="BL339" s="305"/>
      <c r="BM339" s="304"/>
      <c r="BN339" s="305"/>
      <c r="BO339" s="316"/>
      <c r="BP339" s="316"/>
      <c r="BQ339" s="316"/>
      <c r="BR339" s="55"/>
      <c r="BS339" s="317"/>
      <c r="BT339" s="318"/>
      <c r="BU339" s="319"/>
      <c r="BV339" s="319"/>
      <c r="BW339" s="319"/>
      <c r="BX339" s="319"/>
      <c r="BY339" s="319"/>
      <c r="BZ339" s="319"/>
      <c r="CA339" s="319"/>
      <c r="CB339" s="320"/>
      <c r="CC339" s="321"/>
      <c r="CD339" s="321"/>
      <c r="CE339" s="321"/>
      <c r="CF339" s="321"/>
      <c r="CG339" s="321"/>
      <c r="CH339" s="322"/>
      <c r="CI339" s="52">
        <f t="shared" si="16"/>
        <v>0</v>
      </c>
    </row>
    <row r="340" spans="1:87" ht="35.1" customHeight="1" x14ac:dyDescent="0.25">
      <c r="A340" s="31">
        <f t="shared" si="15"/>
        <v>328</v>
      </c>
      <c r="B340" s="323"/>
      <c r="C340" s="323"/>
      <c r="D340" s="308"/>
      <c r="E340" s="308"/>
      <c r="F340" s="308"/>
      <c r="G340" s="324"/>
      <c r="H340" s="325"/>
      <c r="I340" s="40"/>
      <c r="J340" s="60"/>
      <c r="K340" s="312"/>
      <c r="L340" s="312"/>
      <c r="M340" s="326"/>
      <c r="N340" s="326"/>
      <c r="O340" s="314"/>
      <c r="P340" s="314"/>
      <c r="Q340" s="327"/>
      <c r="R340" s="327"/>
      <c r="S340" s="306"/>
      <c r="T340" s="307"/>
      <c r="U340" s="306"/>
      <c r="V340" s="307"/>
      <c r="W340" s="328"/>
      <c r="X340" s="329"/>
      <c r="Y340" s="328"/>
      <c r="Z340" s="329"/>
      <c r="AA340" s="306"/>
      <c r="AB340" s="307"/>
      <c r="AC340" s="306"/>
      <c r="AD340" s="307"/>
      <c r="AE340" s="328"/>
      <c r="AF340" s="329"/>
      <c r="AG340" s="328"/>
      <c r="AH340" s="329"/>
      <c r="AI340" s="306"/>
      <c r="AJ340" s="307"/>
      <c r="AK340" s="306"/>
      <c r="AL340" s="307"/>
      <c r="AM340" s="328"/>
      <c r="AN340" s="329"/>
      <c r="AO340" s="328"/>
      <c r="AP340" s="329"/>
      <c r="AQ340" s="306"/>
      <c r="AR340" s="307"/>
      <c r="AS340" s="306"/>
      <c r="AT340" s="307"/>
      <c r="AU340" s="328"/>
      <c r="AV340" s="329"/>
      <c r="AW340" s="328"/>
      <c r="AX340" s="329"/>
      <c r="AY340" s="306"/>
      <c r="AZ340" s="307"/>
      <c r="BA340" s="306"/>
      <c r="BB340" s="307"/>
      <c r="BC340" s="328"/>
      <c r="BD340" s="329"/>
      <c r="BE340" s="328"/>
      <c r="BF340" s="329"/>
      <c r="BG340" s="306"/>
      <c r="BH340" s="307"/>
      <c r="BI340" s="306"/>
      <c r="BJ340" s="307"/>
      <c r="BK340" s="328"/>
      <c r="BL340" s="329"/>
      <c r="BM340" s="328"/>
      <c r="BN340" s="329"/>
      <c r="BO340" s="316"/>
      <c r="BP340" s="316"/>
      <c r="BQ340" s="316"/>
      <c r="BR340" s="55"/>
      <c r="BS340" s="330"/>
      <c r="BT340" s="331"/>
      <c r="BU340" s="319"/>
      <c r="BV340" s="319"/>
      <c r="BW340" s="319"/>
      <c r="BX340" s="319"/>
      <c r="BY340" s="319"/>
      <c r="BZ340" s="319"/>
      <c r="CA340" s="319"/>
      <c r="CB340" s="320"/>
      <c r="CC340" s="321"/>
      <c r="CD340" s="321"/>
      <c r="CE340" s="321"/>
      <c r="CF340" s="321"/>
      <c r="CG340" s="321"/>
      <c r="CH340" s="322"/>
      <c r="CI340" s="52">
        <f t="shared" si="16"/>
        <v>0</v>
      </c>
    </row>
    <row r="341" spans="1:87" ht="35.1" customHeight="1" x14ac:dyDescent="0.25">
      <c r="A341" s="31">
        <f t="shared" si="15"/>
        <v>329</v>
      </c>
      <c r="B341" s="308"/>
      <c r="C341" s="308"/>
      <c r="D341" s="309"/>
      <c r="E341" s="309"/>
      <c r="F341" s="309"/>
      <c r="G341" s="310"/>
      <c r="H341" s="311"/>
      <c r="I341" s="40"/>
      <c r="J341" s="59"/>
      <c r="K341" s="312"/>
      <c r="L341" s="312"/>
      <c r="M341" s="313"/>
      <c r="N341" s="313"/>
      <c r="O341" s="314"/>
      <c r="P341" s="314"/>
      <c r="Q341" s="315"/>
      <c r="R341" s="315"/>
      <c r="S341" s="306"/>
      <c r="T341" s="307"/>
      <c r="U341" s="306"/>
      <c r="V341" s="307"/>
      <c r="W341" s="304"/>
      <c r="X341" s="305"/>
      <c r="Y341" s="304"/>
      <c r="Z341" s="305"/>
      <c r="AA341" s="306"/>
      <c r="AB341" s="307"/>
      <c r="AC341" s="306"/>
      <c r="AD341" s="307"/>
      <c r="AE341" s="304"/>
      <c r="AF341" s="305"/>
      <c r="AG341" s="304"/>
      <c r="AH341" s="305"/>
      <c r="AI341" s="306"/>
      <c r="AJ341" s="307"/>
      <c r="AK341" s="306"/>
      <c r="AL341" s="307"/>
      <c r="AM341" s="304"/>
      <c r="AN341" s="305"/>
      <c r="AO341" s="304"/>
      <c r="AP341" s="305"/>
      <c r="AQ341" s="306"/>
      <c r="AR341" s="307"/>
      <c r="AS341" s="306"/>
      <c r="AT341" s="307"/>
      <c r="AU341" s="304"/>
      <c r="AV341" s="305"/>
      <c r="AW341" s="304"/>
      <c r="AX341" s="305"/>
      <c r="AY341" s="306"/>
      <c r="AZ341" s="307"/>
      <c r="BA341" s="306"/>
      <c r="BB341" s="307"/>
      <c r="BC341" s="304"/>
      <c r="BD341" s="305"/>
      <c r="BE341" s="304"/>
      <c r="BF341" s="305"/>
      <c r="BG341" s="306"/>
      <c r="BH341" s="307"/>
      <c r="BI341" s="306"/>
      <c r="BJ341" s="307"/>
      <c r="BK341" s="304"/>
      <c r="BL341" s="305"/>
      <c r="BM341" s="304"/>
      <c r="BN341" s="305"/>
      <c r="BO341" s="316"/>
      <c r="BP341" s="316"/>
      <c r="BQ341" s="316"/>
      <c r="BR341" s="55"/>
      <c r="BS341" s="317"/>
      <c r="BT341" s="318"/>
      <c r="BU341" s="319"/>
      <c r="BV341" s="319"/>
      <c r="BW341" s="319"/>
      <c r="BX341" s="319"/>
      <c r="BY341" s="319"/>
      <c r="BZ341" s="319"/>
      <c r="CA341" s="319"/>
      <c r="CB341" s="320"/>
      <c r="CC341" s="321"/>
      <c r="CD341" s="321"/>
      <c r="CE341" s="321"/>
      <c r="CF341" s="321"/>
      <c r="CG341" s="321"/>
      <c r="CH341" s="322"/>
      <c r="CI341" s="52">
        <f t="shared" si="16"/>
        <v>0</v>
      </c>
    </row>
    <row r="342" spans="1:87" ht="35.1" customHeight="1" x14ac:dyDescent="0.25">
      <c r="A342" s="31">
        <f t="shared" si="15"/>
        <v>330</v>
      </c>
      <c r="B342" s="323"/>
      <c r="C342" s="323"/>
      <c r="D342" s="308"/>
      <c r="E342" s="308"/>
      <c r="F342" s="308"/>
      <c r="G342" s="324"/>
      <c r="H342" s="325"/>
      <c r="I342" s="40"/>
      <c r="J342" s="60"/>
      <c r="K342" s="312"/>
      <c r="L342" s="312"/>
      <c r="M342" s="326"/>
      <c r="N342" s="326"/>
      <c r="O342" s="314"/>
      <c r="P342" s="314"/>
      <c r="Q342" s="327"/>
      <c r="R342" s="327"/>
      <c r="S342" s="306"/>
      <c r="T342" s="307"/>
      <c r="U342" s="306"/>
      <c r="V342" s="307"/>
      <c r="W342" s="328"/>
      <c r="X342" s="329"/>
      <c r="Y342" s="328"/>
      <c r="Z342" s="329"/>
      <c r="AA342" s="306"/>
      <c r="AB342" s="307"/>
      <c r="AC342" s="306"/>
      <c r="AD342" s="307"/>
      <c r="AE342" s="328"/>
      <c r="AF342" s="329"/>
      <c r="AG342" s="328"/>
      <c r="AH342" s="329"/>
      <c r="AI342" s="306"/>
      <c r="AJ342" s="307"/>
      <c r="AK342" s="306"/>
      <c r="AL342" s="307"/>
      <c r="AM342" s="328"/>
      <c r="AN342" s="329"/>
      <c r="AO342" s="328"/>
      <c r="AP342" s="329"/>
      <c r="AQ342" s="306"/>
      <c r="AR342" s="307"/>
      <c r="AS342" s="306"/>
      <c r="AT342" s="307"/>
      <c r="AU342" s="328"/>
      <c r="AV342" s="329"/>
      <c r="AW342" s="328"/>
      <c r="AX342" s="329"/>
      <c r="AY342" s="306"/>
      <c r="AZ342" s="307"/>
      <c r="BA342" s="306"/>
      <c r="BB342" s="307"/>
      <c r="BC342" s="328"/>
      <c r="BD342" s="329"/>
      <c r="BE342" s="328"/>
      <c r="BF342" s="329"/>
      <c r="BG342" s="306"/>
      <c r="BH342" s="307"/>
      <c r="BI342" s="306"/>
      <c r="BJ342" s="307"/>
      <c r="BK342" s="328"/>
      <c r="BL342" s="329"/>
      <c r="BM342" s="328"/>
      <c r="BN342" s="329"/>
      <c r="BO342" s="316"/>
      <c r="BP342" s="316"/>
      <c r="BQ342" s="316"/>
      <c r="BR342" s="55"/>
      <c r="BS342" s="330"/>
      <c r="BT342" s="331"/>
      <c r="BU342" s="319"/>
      <c r="BV342" s="319"/>
      <c r="BW342" s="319"/>
      <c r="BX342" s="319"/>
      <c r="BY342" s="319"/>
      <c r="BZ342" s="319"/>
      <c r="CA342" s="319"/>
      <c r="CB342" s="320"/>
      <c r="CC342" s="321"/>
      <c r="CD342" s="321"/>
      <c r="CE342" s="321"/>
      <c r="CF342" s="321"/>
      <c r="CG342" s="321"/>
      <c r="CH342" s="322"/>
      <c r="CI342" s="52">
        <f t="shared" si="16"/>
        <v>0</v>
      </c>
    </row>
    <row r="343" spans="1:87" ht="35.1" customHeight="1" x14ac:dyDescent="0.25">
      <c r="A343" s="31">
        <f t="shared" si="15"/>
        <v>331</v>
      </c>
      <c r="B343" s="308"/>
      <c r="C343" s="308"/>
      <c r="D343" s="309"/>
      <c r="E343" s="309"/>
      <c r="F343" s="309"/>
      <c r="G343" s="310"/>
      <c r="H343" s="311"/>
      <c r="I343" s="40"/>
      <c r="J343" s="59"/>
      <c r="K343" s="312"/>
      <c r="L343" s="312"/>
      <c r="M343" s="313"/>
      <c r="N343" s="313"/>
      <c r="O343" s="314"/>
      <c r="P343" s="314"/>
      <c r="Q343" s="315"/>
      <c r="R343" s="315"/>
      <c r="S343" s="306"/>
      <c r="T343" s="307"/>
      <c r="U343" s="306"/>
      <c r="V343" s="307"/>
      <c r="W343" s="304"/>
      <c r="X343" s="305"/>
      <c r="Y343" s="304"/>
      <c r="Z343" s="305"/>
      <c r="AA343" s="306"/>
      <c r="AB343" s="307"/>
      <c r="AC343" s="306"/>
      <c r="AD343" s="307"/>
      <c r="AE343" s="304"/>
      <c r="AF343" s="305"/>
      <c r="AG343" s="304"/>
      <c r="AH343" s="305"/>
      <c r="AI343" s="306"/>
      <c r="AJ343" s="307"/>
      <c r="AK343" s="306"/>
      <c r="AL343" s="307"/>
      <c r="AM343" s="304"/>
      <c r="AN343" s="305"/>
      <c r="AO343" s="304"/>
      <c r="AP343" s="305"/>
      <c r="AQ343" s="306"/>
      <c r="AR343" s="307"/>
      <c r="AS343" s="306"/>
      <c r="AT343" s="307"/>
      <c r="AU343" s="304"/>
      <c r="AV343" s="305"/>
      <c r="AW343" s="304"/>
      <c r="AX343" s="305"/>
      <c r="AY343" s="306"/>
      <c r="AZ343" s="307"/>
      <c r="BA343" s="306"/>
      <c r="BB343" s="307"/>
      <c r="BC343" s="304"/>
      <c r="BD343" s="305"/>
      <c r="BE343" s="304"/>
      <c r="BF343" s="305"/>
      <c r="BG343" s="306"/>
      <c r="BH343" s="307"/>
      <c r="BI343" s="306"/>
      <c r="BJ343" s="307"/>
      <c r="BK343" s="304"/>
      <c r="BL343" s="305"/>
      <c r="BM343" s="304"/>
      <c r="BN343" s="305"/>
      <c r="BO343" s="316"/>
      <c r="BP343" s="316"/>
      <c r="BQ343" s="316"/>
      <c r="BR343" s="55"/>
      <c r="BS343" s="317"/>
      <c r="BT343" s="318"/>
      <c r="BU343" s="319"/>
      <c r="BV343" s="319"/>
      <c r="BW343" s="319"/>
      <c r="BX343" s="319"/>
      <c r="BY343" s="319"/>
      <c r="BZ343" s="319"/>
      <c r="CA343" s="319"/>
      <c r="CB343" s="320"/>
      <c r="CC343" s="321"/>
      <c r="CD343" s="321"/>
      <c r="CE343" s="321"/>
      <c r="CF343" s="321"/>
      <c r="CG343" s="321"/>
      <c r="CH343" s="322"/>
      <c r="CI343" s="52">
        <f t="shared" si="16"/>
        <v>0</v>
      </c>
    </row>
    <row r="344" spans="1:87" ht="35.1" customHeight="1" x14ac:dyDescent="0.25">
      <c r="A344" s="31">
        <f t="shared" si="15"/>
        <v>332</v>
      </c>
      <c r="B344" s="323"/>
      <c r="C344" s="323"/>
      <c r="D344" s="308"/>
      <c r="E344" s="308"/>
      <c r="F344" s="308"/>
      <c r="G344" s="324"/>
      <c r="H344" s="325"/>
      <c r="I344" s="40"/>
      <c r="J344" s="60"/>
      <c r="K344" s="312"/>
      <c r="L344" s="312"/>
      <c r="M344" s="326"/>
      <c r="N344" s="326"/>
      <c r="O344" s="314"/>
      <c r="P344" s="314"/>
      <c r="Q344" s="327"/>
      <c r="R344" s="327"/>
      <c r="S344" s="306"/>
      <c r="T344" s="307"/>
      <c r="U344" s="306"/>
      <c r="V344" s="307"/>
      <c r="W344" s="328"/>
      <c r="X344" s="329"/>
      <c r="Y344" s="328"/>
      <c r="Z344" s="329"/>
      <c r="AA344" s="306"/>
      <c r="AB344" s="307"/>
      <c r="AC344" s="306"/>
      <c r="AD344" s="307"/>
      <c r="AE344" s="328"/>
      <c r="AF344" s="329"/>
      <c r="AG344" s="328"/>
      <c r="AH344" s="329"/>
      <c r="AI344" s="306"/>
      <c r="AJ344" s="307"/>
      <c r="AK344" s="306"/>
      <c r="AL344" s="307"/>
      <c r="AM344" s="328"/>
      <c r="AN344" s="329"/>
      <c r="AO344" s="328"/>
      <c r="AP344" s="329"/>
      <c r="AQ344" s="306"/>
      <c r="AR344" s="307"/>
      <c r="AS344" s="306"/>
      <c r="AT344" s="307"/>
      <c r="AU344" s="328"/>
      <c r="AV344" s="329"/>
      <c r="AW344" s="328"/>
      <c r="AX344" s="329"/>
      <c r="AY344" s="306"/>
      <c r="AZ344" s="307"/>
      <c r="BA344" s="306"/>
      <c r="BB344" s="307"/>
      <c r="BC344" s="328"/>
      <c r="BD344" s="329"/>
      <c r="BE344" s="328"/>
      <c r="BF344" s="329"/>
      <c r="BG344" s="306"/>
      <c r="BH344" s="307"/>
      <c r="BI344" s="306"/>
      <c r="BJ344" s="307"/>
      <c r="BK344" s="328"/>
      <c r="BL344" s="329"/>
      <c r="BM344" s="328"/>
      <c r="BN344" s="329"/>
      <c r="BO344" s="316"/>
      <c r="BP344" s="316"/>
      <c r="BQ344" s="316"/>
      <c r="BR344" s="55"/>
      <c r="BS344" s="330"/>
      <c r="BT344" s="331"/>
      <c r="BU344" s="319"/>
      <c r="BV344" s="319"/>
      <c r="BW344" s="319"/>
      <c r="BX344" s="319"/>
      <c r="BY344" s="319"/>
      <c r="BZ344" s="319"/>
      <c r="CA344" s="319"/>
      <c r="CB344" s="320"/>
      <c r="CC344" s="321"/>
      <c r="CD344" s="321"/>
      <c r="CE344" s="321"/>
      <c r="CF344" s="321"/>
      <c r="CG344" s="321"/>
      <c r="CH344" s="322"/>
      <c r="CI344" s="52">
        <f t="shared" si="16"/>
        <v>0</v>
      </c>
    </row>
    <row r="345" spans="1:87" ht="35.1" customHeight="1" x14ac:dyDescent="0.25">
      <c r="A345" s="31">
        <f t="shared" si="15"/>
        <v>333</v>
      </c>
      <c r="B345" s="308"/>
      <c r="C345" s="308"/>
      <c r="D345" s="309"/>
      <c r="E345" s="309"/>
      <c r="F345" s="309"/>
      <c r="G345" s="310"/>
      <c r="H345" s="311"/>
      <c r="I345" s="40"/>
      <c r="J345" s="59"/>
      <c r="K345" s="312"/>
      <c r="L345" s="312"/>
      <c r="M345" s="313"/>
      <c r="N345" s="313"/>
      <c r="O345" s="314"/>
      <c r="P345" s="314"/>
      <c r="Q345" s="315"/>
      <c r="R345" s="315"/>
      <c r="S345" s="306"/>
      <c r="T345" s="307"/>
      <c r="U345" s="306"/>
      <c r="V345" s="307"/>
      <c r="W345" s="304"/>
      <c r="X345" s="305"/>
      <c r="Y345" s="304"/>
      <c r="Z345" s="305"/>
      <c r="AA345" s="306"/>
      <c r="AB345" s="307"/>
      <c r="AC345" s="306"/>
      <c r="AD345" s="307"/>
      <c r="AE345" s="304"/>
      <c r="AF345" s="305"/>
      <c r="AG345" s="304"/>
      <c r="AH345" s="305"/>
      <c r="AI345" s="306"/>
      <c r="AJ345" s="307"/>
      <c r="AK345" s="306"/>
      <c r="AL345" s="307"/>
      <c r="AM345" s="304"/>
      <c r="AN345" s="305"/>
      <c r="AO345" s="304"/>
      <c r="AP345" s="305"/>
      <c r="AQ345" s="306"/>
      <c r="AR345" s="307"/>
      <c r="AS345" s="306"/>
      <c r="AT345" s="307"/>
      <c r="AU345" s="304"/>
      <c r="AV345" s="305"/>
      <c r="AW345" s="304"/>
      <c r="AX345" s="305"/>
      <c r="AY345" s="306"/>
      <c r="AZ345" s="307"/>
      <c r="BA345" s="306"/>
      <c r="BB345" s="307"/>
      <c r="BC345" s="304"/>
      <c r="BD345" s="305"/>
      <c r="BE345" s="304"/>
      <c r="BF345" s="305"/>
      <c r="BG345" s="306"/>
      <c r="BH345" s="307"/>
      <c r="BI345" s="306"/>
      <c r="BJ345" s="307"/>
      <c r="BK345" s="304"/>
      <c r="BL345" s="305"/>
      <c r="BM345" s="304"/>
      <c r="BN345" s="305"/>
      <c r="BO345" s="316"/>
      <c r="BP345" s="316"/>
      <c r="BQ345" s="316"/>
      <c r="BR345" s="55"/>
      <c r="BS345" s="317"/>
      <c r="BT345" s="318"/>
      <c r="BU345" s="319"/>
      <c r="BV345" s="319"/>
      <c r="BW345" s="319"/>
      <c r="BX345" s="319"/>
      <c r="BY345" s="319"/>
      <c r="BZ345" s="319"/>
      <c r="CA345" s="319"/>
      <c r="CB345" s="320"/>
      <c r="CC345" s="321"/>
      <c r="CD345" s="321"/>
      <c r="CE345" s="321"/>
      <c r="CF345" s="321"/>
      <c r="CG345" s="321"/>
      <c r="CH345" s="322"/>
      <c r="CI345" s="52">
        <f t="shared" si="16"/>
        <v>0</v>
      </c>
    </row>
    <row r="346" spans="1:87" ht="35.1" customHeight="1" x14ac:dyDescent="0.25">
      <c r="A346" s="31">
        <f t="shared" si="15"/>
        <v>334</v>
      </c>
      <c r="B346" s="323"/>
      <c r="C346" s="323"/>
      <c r="D346" s="308"/>
      <c r="E346" s="308"/>
      <c r="F346" s="308"/>
      <c r="G346" s="324"/>
      <c r="H346" s="325"/>
      <c r="I346" s="40"/>
      <c r="J346" s="60"/>
      <c r="K346" s="312"/>
      <c r="L346" s="312"/>
      <c r="M346" s="326"/>
      <c r="N346" s="326"/>
      <c r="O346" s="314"/>
      <c r="P346" s="314"/>
      <c r="Q346" s="327"/>
      <c r="R346" s="327"/>
      <c r="S346" s="306"/>
      <c r="T346" s="307"/>
      <c r="U346" s="306"/>
      <c r="V346" s="307"/>
      <c r="W346" s="328"/>
      <c r="X346" s="329"/>
      <c r="Y346" s="328"/>
      <c r="Z346" s="329"/>
      <c r="AA346" s="306"/>
      <c r="AB346" s="307"/>
      <c r="AC346" s="306"/>
      <c r="AD346" s="307"/>
      <c r="AE346" s="328"/>
      <c r="AF346" s="329"/>
      <c r="AG346" s="328"/>
      <c r="AH346" s="329"/>
      <c r="AI346" s="306"/>
      <c r="AJ346" s="307"/>
      <c r="AK346" s="306"/>
      <c r="AL346" s="307"/>
      <c r="AM346" s="328"/>
      <c r="AN346" s="329"/>
      <c r="AO346" s="328"/>
      <c r="AP346" s="329"/>
      <c r="AQ346" s="306"/>
      <c r="AR346" s="307"/>
      <c r="AS346" s="306"/>
      <c r="AT346" s="307"/>
      <c r="AU346" s="328"/>
      <c r="AV346" s="329"/>
      <c r="AW346" s="328"/>
      <c r="AX346" s="329"/>
      <c r="AY346" s="306"/>
      <c r="AZ346" s="307"/>
      <c r="BA346" s="306"/>
      <c r="BB346" s="307"/>
      <c r="BC346" s="328"/>
      <c r="BD346" s="329"/>
      <c r="BE346" s="328"/>
      <c r="BF346" s="329"/>
      <c r="BG346" s="306"/>
      <c r="BH346" s="307"/>
      <c r="BI346" s="306"/>
      <c r="BJ346" s="307"/>
      <c r="BK346" s="328"/>
      <c r="BL346" s="329"/>
      <c r="BM346" s="328"/>
      <c r="BN346" s="329"/>
      <c r="BO346" s="316"/>
      <c r="BP346" s="316"/>
      <c r="BQ346" s="316"/>
      <c r="BR346" s="55"/>
      <c r="BS346" s="330"/>
      <c r="BT346" s="331"/>
      <c r="BU346" s="319"/>
      <c r="BV346" s="319"/>
      <c r="BW346" s="319"/>
      <c r="BX346" s="319"/>
      <c r="BY346" s="319"/>
      <c r="BZ346" s="319"/>
      <c r="CA346" s="319"/>
      <c r="CB346" s="320"/>
      <c r="CC346" s="321"/>
      <c r="CD346" s="321"/>
      <c r="CE346" s="321"/>
      <c r="CF346" s="321"/>
      <c r="CG346" s="321"/>
      <c r="CH346" s="322"/>
      <c r="CI346" s="52">
        <f t="shared" si="16"/>
        <v>0</v>
      </c>
    </row>
    <row r="347" spans="1:87" ht="35.1" customHeight="1" x14ac:dyDescent="0.25">
      <c r="A347" s="31">
        <f t="shared" si="15"/>
        <v>335</v>
      </c>
      <c r="B347" s="308"/>
      <c r="C347" s="308"/>
      <c r="D347" s="309"/>
      <c r="E347" s="309"/>
      <c r="F347" s="309"/>
      <c r="G347" s="310"/>
      <c r="H347" s="311"/>
      <c r="I347" s="40"/>
      <c r="J347" s="59"/>
      <c r="K347" s="312"/>
      <c r="L347" s="312"/>
      <c r="M347" s="313"/>
      <c r="N347" s="313"/>
      <c r="O347" s="314"/>
      <c r="P347" s="314"/>
      <c r="Q347" s="315"/>
      <c r="R347" s="315"/>
      <c r="S347" s="306"/>
      <c r="T347" s="307"/>
      <c r="U347" s="306"/>
      <c r="V347" s="307"/>
      <c r="W347" s="304"/>
      <c r="X347" s="305"/>
      <c r="Y347" s="304"/>
      <c r="Z347" s="305"/>
      <c r="AA347" s="306"/>
      <c r="AB347" s="307"/>
      <c r="AC347" s="306"/>
      <c r="AD347" s="307"/>
      <c r="AE347" s="304"/>
      <c r="AF347" s="305"/>
      <c r="AG347" s="304"/>
      <c r="AH347" s="305"/>
      <c r="AI347" s="306"/>
      <c r="AJ347" s="307"/>
      <c r="AK347" s="306"/>
      <c r="AL347" s="307"/>
      <c r="AM347" s="304"/>
      <c r="AN347" s="305"/>
      <c r="AO347" s="304"/>
      <c r="AP347" s="305"/>
      <c r="AQ347" s="306"/>
      <c r="AR347" s="307"/>
      <c r="AS347" s="306"/>
      <c r="AT347" s="307"/>
      <c r="AU347" s="304"/>
      <c r="AV347" s="305"/>
      <c r="AW347" s="304"/>
      <c r="AX347" s="305"/>
      <c r="AY347" s="306"/>
      <c r="AZ347" s="307"/>
      <c r="BA347" s="306"/>
      <c r="BB347" s="307"/>
      <c r="BC347" s="304"/>
      <c r="BD347" s="305"/>
      <c r="BE347" s="304"/>
      <c r="BF347" s="305"/>
      <c r="BG347" s="306"/>
      <c r="BH347" s="307"/>
      <c r="BI347" s="306"/>
      <c r="BJ347" s="307"/>
      <c r="BK347" s="304"/>
      <c r="BL347" s="305"/>
      <c r="BM347" s="304"/>
      <c r="BN347" s="305"/>
      <c r="BO347" s="316"/>
      <c r="BP347" s="316"/>
      <c r="BQ347" s="316"/>
      <c r="BR347" s="55"/>
      <c r="BS347" s="317"/>
      <c r="BT347" s="318"/>
      <c r="BU347" s="319"/>
      <c r="BV347" s="319"/>
      <c r="BW347" s="319"/>
      <c r="BX347" s="319"/>
      <c r="BY347" s="319"/>
      <c r="BZ347" s="319"/>
      <c r="CA347" s="319"/>
      <c r="CB347" s="320"/>
      <c r="CC347" s="321"/>
      <c r="CD347" s="321"/>
      <c r="CE347" s="321"/>
      <c r="CF347" s="321"/>
      <c r="CG347" s="321"/>
      <c r="CH347" s="322"/>
      <c r="CI347" s="52">
        <f t="shared" si="16"/>
        <v>0</v>
      </c>
    </row>
    <row r="348" spans="1:87" ht="35.1" customHeight="1" x14ac:dyDescent="0.25">
      <c r="A348" s="31">
        <f t="shared" si="15"/>
        <v>336</v>
      </c>
      <c r="B348" s="323"/>
      <c r="C348" s="323"/>
      <c r="D348" s="308"/>
      <c r="E348" s="308"/>
      <c r="F348" s="308"/>
      <c r="G348" s="324"/>
      <c r="H348" s="325"/>
      <c r="I348" s="40"/>
      <c r="J348" s="60"/>
      <c r="K348" s="312"/>
      <c r="L348" s="312"/>
      <c r="M348" s="326"/>
      <c r="N348" s="326"/>
      <c r="O348" s="314"/>
      <c r="P348" s="314"/>
      <c r="Q348" s="327"/>
      <c r="R348" s="327"/>
      <c r="S348" s="306"/>
      <c r="T348" s="307"/>
      <c r="U348" s="306"/>
      <c r="V348" s="307"/>
      <c r="W348" s="328"/>
      <c r="X348" s="329"/>
      <c r="Y348" s="328"/>
      <c r="Z348" s="329"/>
      <c r="AA348" s="306"/>
      <c r="AB348" s="307"/>
      <c r="AC348" s="306"/>
      <c r="AD348" s="307"/>
      <c r="AE348" s="328"/>
      <c r="AF348" s="329"/>
      <c r="AG348" s="328"/>
      <c r="AH348" s="329"/>
      <c r="AI348" s="306"/>
      <c r="AJ348" s="307"/>
      <c r="AK348" s="306"/>
      <c r="AL348" s="307"/>
      <c r="AM348" s="328"/>
      <c r="AN348" s="329"/>
      <c r="AO348" s="328"/>
      <c r="AP348" s="329"/>
      <c r="AQ348" s="306"/>
      <c r="AR348" s="307"/>
      <c r="AS348" s="306"/>
      <c r="AT348" s="307"/>
      <c r="AU348" s="328"/>
      <c r="AV348" s="329"/>
      <c r="AW348" s="328"/>
      <c r="AX348" s="329"/>
      <c r="AY348" s="306"/>
      <c r="AZ348" s="307"/>
      <c r="BA348" s="306"/>
      <c r="BB348" s="307"/>
      <c r="BC348" s="328"/>
      <c r="BD348" s="329"/>
      <c r="BE348" s="328"/>
      <c r="BF348" s="329"/>
      <c r="BG348" s="306"/>
      <c r="BH348" s="307"/>
      <c r="BI348" s="306"/>
      <c r="BJ348" s="307"/>
      <c r="BK348" s="328"/>
      <c r="BL348" s="329"/>
      <c r="BM348" s="328"/>
      <c r="BN348" s="329"/>
      <c r="BO348" s="316"/>
      <c r="BP348" s="316"/>
      <c r="BQ348" s="316"/>
      <c r="BR348" s="55"/>
      <c r="BS348" s="330"/>
      <c r="BT348" s="331"/>
      <c r="BU348" s="319"/>
      <c r="BV348" s="319"/>
      <c r="BW348" s="319"/>
      <c r="BX348" s="319"/>
      <c r="BY348" s="319"/>
      <c r="BZ348" s="319"/>
      <c r="CA348" s="319"/>
      <c r="CB348" s="320"/>
      <c r="CC348" s="321"/>
      <c r="CD348" s="321"/>
      <c r="CE348" s="321"/>
      <c r="CF348" s="321"/>
      <c r="CG348" s="321"/>
      <c r="CH348" s="322"/>
      <c r="CI348" s="52">
        <f t="shared" si="16"/>
        <v>0</v>
      </c>
    </row>
    <row r="349" spans="1:87" ht="35.1" customHeight="1" x14ac:dyDescent="0.25">
      <c r="A349" s="31">
        <f>ROW(A337)</f>
        <v>337</v>
      </c>
      <c r="B349" s="308"/>
      <c r="C349" s="308"/>
      <c r="D349" s="309"/>
      <c r="E349" s="309"/>
      <c r="F349" s="309"/>
      <c r="G349" s="310"/>
      <c r="H349" s="311"/>
      <c r="I349" s="40"/>
      <c r="J349" s="59"/>
      <c r="K349" s="312"/>
      <c r="L349" s="312"/>
      <c r="M349" s="313"/>
      <c r="N349" s="313"/>
      <c r="O349" s="314"/>
      <c r="P349" s="314"/>
      <c r="Q349" s="315"/>
      <c r="R349" s="315"/>
      <c r="S349" s="306"/>
      <c r="T349" s="307"/>
      <c r="U349" s="306"/>
      <c r="V349" s="307"/>
      <c r="W349" s="304"/>
      <c r="X349" s="305"/>
      <c r="Y349" s="304"/>
      <c r="Z349" s="305"/>
      <c r="AA349" s="306"/>
      <c r="AB349" s="307"/>
      <c r="AC349" s="306"/>
      <c r="AD349" s="307"/>
      <c r="AE349" s="304"/>
      <c r="AF349" s="305"/>
      <c r="AG349" s="304"/>
      <c r="AH349" s="305"/>
      <c r="AI349" s="306"/>
      <c r="AJ349" s="307"/>
      <c r="AK349" s="306"/>
      <c r="AL349" s="307"/>
      <c r="AM349" s="304"/>
      <c r="AN349" s="305"/>
      <c r="AO349" s="304"/>
      <c r="AP349" s="305"/>
      <c r="AQ349" s="306"/>
      <c r="AR349" s="307"/>
      <c r="AS349" s="306"/>
      <c r="AT349" s="307"/>
      <c r="AU349" s="304"/>
      <c r="AV349" s="305"/>
      <c r="AW349" s="304"/>
      <c r="AX349" s="305"/>
      <c r="AY349" s="306"/>
      <c r="AZ349" s="307"/>
      <c r="BA349" s="306"/>
      <c r="BB349" s="307"/>
      <c r="BC349" s="304"/>
      <c r="BD349" s="305"/>
      <c r="BE349" s="304"/>
      <c r="BF349" s="305"/>
      <c r="BG349" s="306"/>
      <c r="BH349" s="307"/>
      <c r="BI349" s="306"/>
      <c r="BJ349" s="307"/>
      <c r="BK349" s="304"/>
      <c r="BL349" s="305"/>
      <c r="BM349" s="304"/>
      <c r="BN349" s="305"/>
      <c r="BO349" s="332"/>
      <c r="BP349" s="333"/>
      <c r="BQ349" s="334"/>
      <c r="BR349" s="55"/>
      <c r="BS349" s="317"/>
      <c r="BT349" s="318"/>
      <c r="BU349" s="319"/>
      <c r="BV349" s="319"/>
      <c r="BW349" s="319"/>
      <c r="BX349" s="319"/>
      <c r="BY349" s="319"/>
      <c r="BZ349" s="319"/>
      <c r="CA349" s="319"/>
      <c r="CB349" s="320"/>
      <c r="CC349" s="321"/>
      <c r="CD349" s="321"/>
      <c r="CE349" s="321"/>
      <c r="CF349" s="321"/>
      <c r="CG349" s="321"/>
      <c r="CH349" s="322"/>
      <c r="CI349" s="52">
        <f t="shared" si="16"/>
        <v>0</v>
      </c>
    </row>
    <row r="350" spans="1:87" ht="35.1" customHeight="1" x14ac:dyDescent="0.25">
      <c r="A350" s="31">
        <f t="shared" ref="A350:A376" si="17">ROW(A338)</f>
        <v>338</v>
      </c>
      <c r="B350" s="323"/>
      <c r="C350" s="323"/>
      <c r="D350" s="308"/>
      <c r="E350" s="308"/>
      <c r="F350" s="308"/>
      <c r="G350" s="324"/>
      <c r="H350" s="325"/>
      <c r="I350" s="40"/>
      <c r="J350" s="60"/>
      <c r="K350" s="312"/>
      <c r="L350" s="312"/>
      <c r="M350" s="326"/>
      <c r="N350" s="326"/>
      <c r="O350" s="314"/>
      <c r="P350" s="314"/>
      <c r="Q350" s="327"/>
      <c r="R350" s="327"/>
      <c r="S350" s="306"/>
      <c r="T350" s="307"/>
      <c r="U350" s="306"/>
      <c r="V350" s="307"/>
      <c r="W350" s="328"/>
      <c r="X350" s="329"/>
      <c r="Y350" s="328"/>
      <c r="Z350" s="329"/>
      <c r="AA350" s="306"/>
      <c r="AB350" s="307"/>
      <c r="AC350" s="306"/>
      <c r="AD350" s="307"/>
      <c r="AE350" s="328"/>
      <c r="AF350" s="329"/>
      <c r="AG350" s="328"/>
      <c r="AH350" s="329"/>
      <c r="AI350" s="306"/>
      <c r="AJ350" s="307"/>
      <c r="AK350" s="306"/>
      <c r="AL350" s="307"/>
      <c r="AM350" s="328"/>
      <c r="AN350" s="329"/>
      <c r="AO350" s="328"/>
      <c r="AP350" s="329"/>
      <c r="AQ350" s="306"/>
      <c r="AR350" s="307"/>
      <c r="AS350" s="306"/>
      <c r="AT350" s="307"/>
      <c r="AU350" s="328"/>
      <c r="AV350" s="329"/>
      <c r="AW350" s="328"/>
      <c r="AX350" s="329"/>
      <c r="AY350" s="306"/>
      <c r="AZ350" s="307"/>
      <c r="BA350" s="306"/>
      <c r="BB350" s="307"/>
      <c r="BC350" s="328"/>
      <c r="BD350" s="329"/>
      <c r="BE350" s="328"/>
      <c r="BF350" s="329"/>
      <c r="BG350" s="306"/>
      <c r="BH350" s="307"/>
      <c r="BI350" s="306"/>
      <c r="BJ350" s="307"/>
      <c r="BK350" s="328"/>
      <c r="BL350" s="329"/>
      <c r="BM350" s="328"/>
      <c r="BN350" s="329"/>
      <c r="BO350" s="316"/>
      <c r="BP350" s="316"/>
      <c r="BQ350" s="316"/>
      <c r="BR350" s="55"/>
      <c r="BS350" s="330"/>
      <c r="BT350" s="331"/>
      <c r="BU350" s="319"/>
      <c r="BV350" s="319"/>
      <c r="BW350" s="319"/>
      <c r="BX350" s="319"/>
      <c r="BY350" s="319"/>
      <c r="BZ350" s="319"/>
      <c r="CA350" s="319"/>
      <c r="CB350" s="320"/>
      <c r="CC350" s="321"/>
      <c r="CD350" s="321"/>
      <c r="CE350" s="321"/>
      <c r="CF350" s="321"/>
      <c r="CG350" s="321"/>
      <c r="CH350" s="322"/>
      <c r="CI350" s="52">
        <f t="shared" si="16"/>
        <v>0</v>
      </c>
    </row>
    <row r="351" spans="1:87" ht="35.1" customHeight="1" x14ac:dyDescent="0.25">
      <c r="A351" s="31">
        <f t="shared" si="17"/>
        <v>339</v>
      </c>
      <c r="B351" s="308"/>
      <c r="C351" s="308"/>
      <c r="D351" s="309"/>
      <c r="E351" s="309"/>
      <c r="F351" s="309"/>
      <c r="G351" s="310"/>
      <c r="H351" s="311"/>
      <c r="I351" s="40"/>
      <c r="J351" s="59"/>
      <c r="K351" s="312"/>
      <c r="L351" s="312"/>
      <c r="M351" s="313"/>
      <c r="N351" s="313"/>
      <c r="O351" s="314"/>
      <c r="P351" s="314"/>
      <c r="Q351" s="315"/>
      <c r="R351" s="315"/>
      <c r="S351" s="306"/>
      <c r="T351" s="307"/>
      <c r="U351" s="306"/>
      <c r="V351" s="307"/>
      <c r="W351" s="304"/>
      <c r="X351" s="305"/>
      <c r="Y351" s="304"/>
      <c r="Z351" s="305"/>
      <c r="AA351" s="306"/>
      <c r="AB351" s="307"/>
      <c r="AC351" s="306"/>
      <c r="AD351" s="307"/>
      <c r="AE351" s="304"/>
      <c r="AF351" s="305"/>
      <c r="AG351" s="304"/>
      <c r="AH351" s="305"/>
      <c r="AI351" s="306"/>
      <c r="AJ351" s="307"/>
      <c r="AK351" s="306"/>
      <c r="AL351" s="307"/>
      <c r="AM351" s="304"/>
      <c r="AN351" s="305"/>
      <c r="AO351" s="304"/>
      <c r="AP351" s="305"/>
      <c r="AQ351" s="306"/>
      <c r="AR351" s="307"/>
      <c r="AS351" s="306"/>
      <c r="AT351" s="307"/>
      <c r="AU351" s="304"/>
      <c r="AV351" s="305"/>
      <c r="AW351" s="304"/>
      <c r="AX351" s="305"/>
      <c r="AY351" s="306"/>
      <c r="AZ351" s="307"/>
      <c r="BA351" s="306"/>
      <c r="BB351" s="307"/>
      <c r="BC351" s="304"/>
      <c r="BD351" s="305"/>
      <c r="BE351" s="304"/>
      <c r="BF351" s="305"/>
      <c r="BG351" s="306"/>
      <c r="BH351" s="307"/>
      <c r="BI351" s="306"/>
      <c r="BJ351" s="307"/>
      <c r="BK351" s="304"/>
      <c r="BL351" s="305"/>
      <c r="BM351" s="304"/>
      <c r="BN351" s="305"/>
      <c r="BO351" s="316"/>
      <c r="BP351" s="316"/>
      <c r="BQ351" s="316"/>
      <c r="BR351" s="55"/>
      <c r="BS351" s="317"/>
      <c r="BT351" s="318"/>
      <c r="BU351" s="319"/>
      <c r="BV351" s="319"/>
      <c r="BW351" s="319"/>
      <c r="BX351" s="319"/>
      <c r="BY351" s="319"/>
      <c r="BZ351" s="319"/>
      <c r="CA351" s="319"/>
      <c r="CB351" s="320"/>
      <c r="CC351" s="321"/>
      <c r="CD351" s="321"/>
      <c r="CE351" s="321"/>
      <c r="CF351" s="321"/>
      <c r="CG351" s="321"/>
      <c r="CH351" s="322"/>
      <c r="CI351" s="52">
        <f t="shared" si="16"/>
        <v>0</v>
      </c>
    </row>
    <row r="352" spans="1:87" ht="35.1" customHeight="1" x14ac:dyDescent="0.25">
      <c r="A352" s="31">
        <f t="shared" si="17"/>
        <v>340</v>
      </c>
      <c r="B352" s="323"/>
      <c r="C352" s="323"/>
      <c r="D352" s="308"/>
      <c r="E352" s="308"/>
      <c r="F352" s="308"/>
      <c r="G352" s="324"/>
      <c r="H352" s="325"/>
      <c r="I352" s="40"/>
      <c r="J352" s="60"/>
      <c r="K352" s="312"/>
      <c r="L352" s="312"/>
      <c r="M352" s="326"/>
      <c r="N352" s="326"/>
      <c r="O352" s="314"/>
      <c r="P352" s="314"/>
      <c r="Q352" s="327"/>
      <c r="R352" s="327"/>
      <c r="S352" s="306"/>
      <c r="T352" s="307"/>
      <c r="U352" s="306"/>
      <c r="V352" s="307"/>
      <c r="W352" s="328"/>
      <c r="X352" s="329"/>
      <c r="Y352" s="328"/>
      <c r="Z352" s="329"/>
      <c r="AA352" s="306"/>
      <c r="AB352" s="307"/>
      <c r="AC352" s="306"/>
      <c r="AD352" s="307"/>
      <c r="AE352" s="328"/>
      <c r="AF352" s="329"/>
      <c r="AG352" s="328"/>
      <c r="AH352" s="329"/>
      <c r="AI352" s="306"/>
      <c r="AJ352" s="307"/>
      <c r="AK352" s="306"/>
      <c r="AL352" s="307"/>
      <c r="AM352" s="328"/>
      <c r="AN352" s="329"/>
      <c r="AO352" s="328"/>
      <c r="AP352" s="329"/>
      <c r="AQ352" s="306"/>
      <c r="AR352" s="307"/>
      <c r="AS352" s="306"/>
      <c r="AT352" s="307"/>
      <c r="AU352" s="328"/>
      <c r="AV352" s="329"/>
      <c r="AW352" s="328"/>
      <c r="AX352" s="329"/>
      <c r="AY352" s="306"/>
      <c r="AZ352" s="307"/>
      <c r="BA352" s="306"/>
      <c r="BB352" s="307"/>
      <c r="BC352" s="328"/>
      <c r="BD352" s="329"/>
      <c r="BE352" s="328"/>
      <c r="BF352" s="329"/>
      <c r="BG352" s="306"/>
      <c r="BH352" s="307"/>
      <c r="BI352" s="306"/>
      <c r="BJ352" s="307"/>
      <c r="BK352" s="328"/>
      <c r="BL352" s="329"/>
      <c r="BM352" s="328"/>
      <c r="BN352" s="329"/>
      <c r="BO352" s="316"/>
      <c r="BP352" s="316"/>
      <c r="BQ352" s="316"/>
      <c r="BR352" s="55"/>
      <c r="BS352" s="330"/>
      <c r="BT352" s="331"/>
      <c r="BU352" s="319"/>
      <c r="BV352" s="319"/>
      <c r="BW352" s="319"/>
      <c r="BX352" s="319"/>
      <c r="BY352" s="319"/>
      <c r="BZ352" s="319"/>
      <c r="CA352" s="319"/>
      <c r="CB352" s="320"/>
      <c r="CC352" s="321"/>
      <c r="CD352" s="321"/>
      <c r="CE352" s="321"/>
      <c r="CF352" s="321"/>
      <c r="CG352" s="321"/>
      <c r="CH352" s="322"/>
      <c r="CI352" s="52">
        <f t="shared" si="16"/>
        <v>0</v>
      </c>
    </row>
    <row r="353" spans="1:87" ht="35.1" customHeight="1" x14ac:dyDescent="0.25">
      <c r="A353" s="31">
        <f t="shared" si="17"/>
        <v>341</v>
      </c>
      <c r="B353" s="308"/>
      <c r="C353" s="308"/>
      <c r="D353" s="309"/>
      <c r="E353" s="309"/>
      <c r="F353" s="309"/>
      <c r="G353" s="310"/>
      <c r="H353" s="311"/>
      <c r="I353" s="40"/>
      <c r="J353" s="59"/>
      <c r="K353" s="312"/>
      <c r="L353" s="312"/>
      <c r="M353" s="313"/>
      <c r="N353" s="313"/>
      <c r="O353" s="314"/>
      <c r="P353" s="314"/>
      <c r="Q353" s="315"/>
      <c r="R353" s="315"/>
      <c r="S353" s="306"/>
      <c r="T353" s="307"/>
      <c r="U353" s="306"/>
      <c r="V353" s="307"/>
      <c r="W353" s="304"/>
      <c r="X353" s="305"/>
      <c r="Y353" s="304"/>
      <c r="Z353" s="305"/>
      <c r="AA353" s="306"/>
      <c r="AB353" s="307"/>
      <c r="AC353" s="306"/>
      <c r="AD353" s="307"/>
      <c r="AE353" s="304"/>
      <c r="AF353" s="305"/>
      <c r="AG353" s="304"/>
      <c r="AH353" s="305"/>
      <c r="AI353" s="306"/>
      <c r="AJ353" s="307"/>
      <c r="AK353" s="306"/>
      <c r="AL353" s="307"/>
      <c r="AM353" s="304"/>
      <c r="AN353" s="305"/>
      <c r="AO353" s="304"/>
      <c r="AP353" s="305"/>
      <c r="AQ353" s="306"/>
      <c r="AR353" s="307"/>
      <c r="AS353" s="306"/>
      <c r="AT353" s="307"/>
      <c r="AU353" s="304"/>
      <c r="AV353" s="305"/>
      <c r="AW353" s="304"/>
      <c r="AX353" s="305"/>
      <c r="AY353" s="306"/>
      <c r="AZ353" s="307"/>
      <c r="BA353" s="306"/>
      <c r="BB353" s="307"/>
      <c r="BC353" s="304"/>
      <c r="BD353" s="305"/>
      <c r="BE353" s="304"/>
      <c r="BF353" s="305"/>
      <c r="BG353" s="306"/>
      <c r="BH353" s="307"/>
      <c r="BI353" s="306"/>
      <c r="BJ353" s="307"/>
      <c r="BK353" s="304"/>
      <c r="BL353" s="305"/>
      <c r="BM353" s="304"/>
      <c r="BN353" s="305"/>
      <c r="BO353" s="316"/>
      <c r="BP353" s="316"/>
      <c r="BQ353" s="316"/>
      <c r="BR353" s="55"/>
      <c r="BS353" s="317"/>
      <c r="BT353" s="318"/>
      <c r="BU353" s="319"/>
      <c r="BV353" s="319"/>
      <c r="BW353" s="319"/>
      <c r="BX353" s="319"/>
      <c r="BY353" s="319"/>
      <c r="BZ353" s="319"/>
      <c r="CA353" s="319"/>
      <c r="CB353" s="320"/>
      <c r="CC353" s="321"/>
      <c r="CD353" s="321"/>
      <c r="CE353" s="321"/>
      <c r="CF353" s="321"/>
      <c r="CG353" s="321"/>
      <c r="CH353" s="322"/>
      <c r="CI353" s="52">
        <f t="shared" si="16"/>
        <v>0</v>
      </c>
    </row>
    <row r="354" spans="1:87" ht="35.1" customHeight="1" x14ac:dyDescent="0.25">
      <c r="A354" s="31">
        <f t="shared" si="17"/>
        <v>342</v>
      </c>
      <c r="B354" s="323"/>
      <c r="C354" s="323"/>
      <c r="D354" s="308"/>
      <c r="E354" s="308"/>
      <c r="F354" s="308"/>
      <c r="G354" s="324"/>
      <c r="H354" s="325"/>
      <c r="I354" s="40"/>
      <c r="J354" s="60"/>
      <c r="K354" s="312"/>
      <c r="L354" s="312"/>
      <c r="M354" s="326"/>
      <c r="N354" s="326"/>
      <c r="O354" s="314"/>
      <c r="P354" s="314"/>
      <c r="Q354" s="327"/>
      <c r="R354" s="327"/>
      <c r="S354" s="306"/>
      <c r="T354" s="307"/>
      <c r="U354" s="306"/>
      <c r="V354" s="307"/>
      <c r="W354" s="328"/>
      <c r="X354" s="329"/>
      <c r="Y354" s="328"/>
      <c r="Z354" s="329"/>
      <c r="AA354" s="306"/>
      <c r="AB354" s="307"/>
      <c r="AC354" s="306"/>
      <c r="AD354" s="307"/>
      <c r="AE354" s="328"/>
      <c r="AF354" s="329"/>
      <c r="AG354" s="328"/>
      <c r="AH354" s="329"/>
      <c r="AI354" s="306"/>
      <c r="AJ354" s="307"/>
      <c r="AK354" s="306"/>
      <c r="AL354" s="307"/>
      <c r="AM354" s="328"/>
      <c r="AN354" s="329"/>
      <c r="AO354" s="328"/>
      <c r="AP354" s="329"/>
      <c r="AQ354" s="306"/>
      <c r="AR354" s="307"/>
      <c r="AS354" s="306"/>
      <c r="AT354" s="307"/>
      <c r="AU354" s="328"/>
      <c r="AV354" s="329"/>
      <c r="AW354" s="328"/>
      <c r="AX354" s="329"/>
      <c r="AY354" s="306"/>
      <c r="AZ354" s="307"/>
      <c r="BA354" s="306"/>
      <c r="BB354" s="307"/>
      <c r="BC354" s="328"/>
      <c r="BD354" s="329"/>
      <c r="BE354" s="328"/>
      <c r="BF354" s="329"/>
      <c r="BG354" s="306"/>
      <c r="BH354" s="307"/>
      <c r="BI354" s="306"/>
      <c r="BJ354" s="307"/>
      <c r="BK354" s="328"/>
      <c r="BL354" s="329"/>
      <c r="BM354" s="328"/>
      <c r="BN354" s="329"/>
      <c r="BO354" s="316"/>
      <c r="BP354" s="316"/>
      <c r="BQ354" s="316"/>
      <c r="BR354" s="55"/>
      <c r="BS354" s="330"/>
      <c r="BT354" s="331"/>
      <c r="BU354" s="319"/>
      <c r="BV354" s="319"/>
      <c r="BW354" s="319"/>
      <c r="BX354" s="319"/>
      <c r="BY354" s="319"/>
      <c r="BZ354" s="319"/>
      <c r="CA354" s="319"/>
      <c r="CB354" s="320"/>
      <c r="CC354" s="321"/>
      <c r="CD354" s="321"/>
      <c r="CE354" s="321"/>
      <c r="CF354" s="321"/>
      <c r="CG354" s="321"/>
      <c r="CH354" s="322"/>
      <c r="CI354" s="52">
        <f t="shared" si="16"/>
        <v>0</v>
      </c>
    </row>
    <row r="355" spans="1:87" ht="35.1" customHeight="1" x14ac:dyDescent="0.25">
      <c r="A355" s="31">
        <f t="shared" si="17"/>
        <v>343</v>
      </c>
      <c r="B355" s="308"/>
      <c r="C355" s="308"/>
      <c r="D355" s="309"/>
      <c r="E355" s="309"/>
      <c r="F355" s="309"/>
      <c r="G355" s="310"/>
      <c r="H355" s="311"/>
      <c r="I355" s="40"/>
      <c r="J355" s="59"/>
      <c r="K355" s="312"/>
      <c r="L355" s="312"/>
      <c r="M355" s="313"/>
      <c r="N355" s="313"/>
      <c r="O355" s="314"/>
      <c r="P355" s="314"/>
      <c r="Q355" s="315"/>
      <c r="R355" s="315"/>
      <c r="S355" s="306"/>
      <c r="T355" s="307"/>
      <c r="U355" s="306"/>
      <c r="V355" s="307"/>
      <c r="W355" s="304"/>
      <c r="X355" s="305"/>
      <c r="Y355" s="304"/>
      <c r="Z355" s="305"/>
      <c r="AA355" s="306"/>
      <c r="AB355" s="307"/>
      <c r="AC355" s="306"/>
      <c r="AD355" s="307"/>
      <c r="AE355" s="304"/>
      <c r="AF355" s="305"/>
      <c r="AG355" s="304"/>
      <c r="AH355" s="305"/>
      <c r="AI355" s="306"/>
      <c r="AJ355" s="307"/>
      <c r="AK355" s="306"/>
      <c r="AL355" s="307"/>
      <c r="AM355" s="304"/>
      <c r="AN355" s="305"/>
      <c r="AO355" s="304"/>
      <c r="AP355" s="305"/>
      <c r="AQ355" s="306"/>
      <c r="AR355" s="307"/>
      <c r="AS355" s="306"/>
      <c r="AT355" s="307"/>
      <c r="AU355" s="304"/>
      <c r="AV355" s="305"/>
      <c r="AW355" s="304"/>
      <c r="AX355" s="305"/>
      <c r="AY355" s="306"/>
      <c r="AZ355" s="307"/>
      <c r="BA355" s="306"/>
      <c r="BB355" s="307"/>
      <c r="BC355" s="304"/>
      <c r="BD355" s="305"/>
      <c r="BE355" s="304"/>
      <c r="BF355" s="305"/>
      <c r="BG355" s="306"/>
      <c r="BH355" s="307"/>
      <c r="BI355" s="306"/>
      <c r="BJ355" s="307"/>
      <c r="BK355" s="304"/>
      <c r="BL355" s="305"/>
      <c r="BM355" s="304"/>
      <c r="BN355" s="305"/>
      <c r="BO355" s="316"/>
      <c r="BP355" s="316"/>
      <c r="BQ355" s="316"/>
      <c r="BR355" s="55"/>
      <c r="BS355" s="317"/>
      <c r="BT355" s="318"/>
      <c r="BU355" s="319"/>
      <c r="BV355" s="319"/>
      <c r="BW355" s="319"/>
      <c r="BX355" s="319"/>
      <c r="BY355" s="319"/>
      <c r="BZ355" s="319"/>
      <c r="CA355" s="319"/>
      <c r="CB355" s="320"/>
      <c r="CC355" s="321"/>
      <c r="CD355" s="321"/>
      <c r="CE355" s="321"/>
      <c r="CF355" s="321"/>
      <c r="CG355" s="321"/>
      <c r="CH355" s="322"/>
      <c r="CI355" s="52">
        <f t="shared" si="16"/>
        <v>0</v>
      </c>
    </row>
    <row r="356" spans="1:87" ht="35.1" customHeight="1" x14ac:dyDescent="0.25">
      <c r="A356" s="31">
        <f t="shared" si="17"/>
        <v>344</v>
      </c>
      <c r="B356" s="323"/>
      <c r="C356" s="323"/>
      <c r="D356" s="308"/>
      <c r="E356" s="308"/>
      <c r="F356" s="308"/>
      <c r="G356" s="324"/>
      <c r="H356" s="325"/>
      <c r="I356" s="40"/>
      <c r="J356" s="60"/>
      <c r="K356" s="312"/>
      <c r="L356" s="312"/>
      <c r="M356" s="326"/>
      <c r="N356" s="326"/>
      <c r="O356" s="314"/>
      <c r="P356" s="314"/>
      <c r="Q356" s="327"/>
      <c r="R356" s="327"/>
      <c r="S356" s="306"/>
      <c r="T356" s="307"/>
      <c r="U356" s="306"/>
      <c r="V356" s="307"/>
      <c r="W356" s="328"/>
      <c r="X356" s="329"/>
      <c r="Y356" s="328"/>
      <c r="Z356" s="329"/>
      <c r="AA356" s="306"/>
      <c r="AB356" s="307"/>
      <c r="AC356" s="306"/>
      <c r="AD356" s="307"/>
      <c r="AE356" s="328"/>
      <c r="AF356" s="329"/>
      <c r="AG356" s="328"/>
      <c r="AH356" s="329"/>
      <c r="AI356" s="306"/>
      <c r="AJ356" s="307"/>
      <c r="AK356" s="306"/>
      <c r="AL356" s="307"/>
      <c r="AM356" s="328"/>
      <c r="AN356" s="329"/>
      <c r="AO356" s="328"/>
      <c r="AP356" s="329"/>
      <c r="AQ356" s="306"/>
      <c r="AR356" s="307"/>
      <c r="AS356" s="306"/>
      <c r="AT356" s="307"/>
      <c r="AU356" s="328"/>
      <c r="AV356" s="329"/>
      <c r="AW356" s="328"/>
      <c r="AX356" s="329"/>
      <c r="AY356" s="306"/>
      <c r="AZ356" s="307"/>
      <c r="BA356" s="306"/>
      <c r="BB356" s="307"/>
      <c r="BC356" s="328"/>
      <c r="BD356" s="329"/>
      <c r="BE356" s="328"/>
      <c r="BF356" s="329"/>
      <c r="BG356" s="306"/>
      <c r="BH356" s="307"/>
      <c r="BI356" s="306"/>
      <c r="BJ356" s="307"/>
      <c r="BK356" s="328"/>
      <c r="BL356" s="329"/>
      <c r="BM356" s="328"/>
      <c r="BN356" s="329"/>
      <c r="BO356" s="316"/>
      <c r="BP356" s="316"/>
      <c r="BQ356" s="316"/>
      <c r="BR356" s="55"/>
      <c r="BS356" s="330"/>
      <c r="BT356" s="331"/>
      <c r="BU356" s="319"/>
      <c r="BV356" s="319"/>
      <c r="BW356" s="319"/>
      <c r="BX356" s="319"/>
      <c r="BY356" s="319"/>
      <c r="BZ356" s="319"/>
      <c r="CA356" s="319"/>
      <c r="CB356" s="320"/>
      <c r="CC356" s="321"/>
      <c r="CD356" s="321"/>
      <c r="CE356" s="321"/>
      <c r="CF356" s="321"/>
      <c r="CG356" s="321"/>
      <c r="CH356" s="322"/>
      <c r="CI356" s="52">
        <f t="shared" si="16"/>
        <v>0</v>
      </c>
    </row>
    <row r="357" spans="1:87" ht="35.1" customHeight="1" x14ac:dyDescent="0.25">
      <c r="A357" s="31">
        <f t="shared" si="17"/>
        <v>345</v>
      </c>
      <c r="B357" s="308"/>
      <c r="C357" s="308"/>
      <c r="D357" s="309"/>
      <c r="E357" s="309"/>
      <c r="F357" s="309"/>
      <c r="G357" s="310"/>
      <c r="H357" s="311"/>
      <c r="I357" s="40"/>
      <c r="J357" s="59"/>
      <c r="K357" s="312"/>
      <c r="L357" s="312"/>
      <c r="M357" s="313"/>
      <c r="N357" s="313"/>
      <c r="O357" s="314"/>
      <c r="P357" s="314"/>
      <c r="Q357" s="315"/>
      <c r="R357" s="315"/>
      <c r="S357" s="306"/>
      <c r="T357" s="307"/>
      <c r="U357" s="306"/>
      <c r="V357" s="307"/>
      <c r="W357" s="304"/>
      <c r="X357" s="305"/>
      <c r="Y357" s="304"/>
      <c r="Z357" s="305"/>
      <c r="AA357" s="306"/>
      <c r="AB357" s="307"/>
      <c r="AC357" s="306"/>
      <c r="AD357" s="307"/>
      <c r="AE357" s="304"/>
      <c r="AF357" s="305"/>
      <c r="AG357" s="304"/>
      <c r="AH357" s="305"/>
      <c r="AI357" s="306"/>
      <c r="AJ357" s="307"/>
      <c r="AK357" s="306"/>
      <c r="AL357" s="307"/>
      <c r="AM357" s="304"/>
      <c r="AN357" s="305"/>
      <c r="AO357" s="304"/>
      <c r="AP357" s="305"/>
      <c r="AQ357" s="306"/>
      <c r="AR357" s="307"/>
      <c r="AS357" s="306"/>
      <c r="AT357" s="307"/>
      <c r="AU357" s="304"/>
      <c r="AV357" s="305"/>
      <c r="AW357" s="304"/>
      <c r="AX357" s="305"/>
      <c r="AY357" s="306"/>
      <c r="AZ357" s="307"/>
      <c r="BA357" s="306"/>
      <c r="BB357" s="307"/>
      <c r="BC357" s="304"/>
      <c r="BD357" s="305"/>
      <c r="BE357" s="304"/>
      <c r="BF357" s="305"/>
      <c r="BG357" s="306"/>
      <c r="BH357" s="307"/>
      <c r="BI357" s="306"/>
      <c r="BJ357" s="307"/>
      <c r="BK357" s="304"/>
      <c r="BL357" s="305"/>
      <c r="BM357" s="304"/>
      <c r="BN357" s="305"/>
      <c r="BO357" s="316"/>
      <c r="BP357" s="316"/>
      <c r="BQ357" s="316"/>
      <c r="BR357" s="55"/>
      <c r="BS357" s="317"/>
      <c r="BT357" s="318"/>
      <c r="BU357" s="319"/>
      <c r="BV357" s="319"/>
      <c r="BW357" s="319"/>
      <c r="BX357" s="319"/>
      <c r="BY357" s="319"/>
      <c r="BZ357" s="319"/>
      <c r="CA357" s="319"/>
      <c r="CB357" s="320"/>
      <c r="CC357" s="321"/>
      <c r="CD357" s="321"/>
      <c r="CE357" s="321"/>
      <c r="CF357" s="321"/>
      <c r="CG357" s="321"/>
      <c r="CH357" s="322"/>
      <c r="CI357" s="52">
        <f t="shared" si="16"/>
        <v>0</v>
      </c>
    </row>
    <row r="358" spans="1:87" ht="35.1" customHeight="1" x14ac:dyDescent="0.25">
      <c r="A358" s="31">
        <f t="shared" si="17"/>
        <v>346</v>
      </c>
      <c r="B358" s="323"/>
      <c r="C358" s="323"/>
      <c r="D358" s="308"/>
      <c r="E358" s="308"/>
      <c r="F358" s="308"/>
      <c r="G358" s="324"/>
      <c r="H358" s="325"/>
      <c r="I358" s="40"/>
      <c r="J358" s="60"/>
      <c r="K358" s="312"/>
      <c r="L358" s="312"/>
      <c r="M358" s="326"/>
      <c r="N358" s="326"/>
      <c r="O358" s="314"/>
      <c r="P358" s="314"/>
      <c r="Q358" s="327"/>
      <c r="R358" s="327"/>
      <c r="S358" s="306"/>
      <c r="T358" s="307"/>
      <c r="U358" s="306"/>
      <c r="V358" s="307"/>
      <c r="W358" s="328"/>
      <c r="X358" s="329"/>
      <c r="Y358" s="328"/>
      <c r="Z358" s="329"/>
      <c r="AA358" s="306"/>
      <c r="AB358" s="307"/>
      <c r="AC358" s="306"/>
      <c r="AD358" s="307"/>
      <c r="AE358" s="328"/>
      <c r="AF358" s="329"/>
      <c r="AG358" s="328"/>
      <c r="AH358" s="329"/>
      <c r="AI358" s="306"/>
      <c r="AJ358" s="307"/>
      <c r="AK358" s="306"/>
      <c r="AL358" s="307"/>
      <c r="AM358" s="328"/>
      <c r="AN358" s="329"/>
      <c r="AO358" s="328"/>
      <c r="AP358" s="329"/>
      <c r="AQ358" s="306"/>
      <c r="AR358" s="307"/>
      <c r="AS358" s="306"/>
      <c r="AT358" s="307"/>
      <c r="AU358" s="328"/>
      <c r="AV358" s="329"/>
      <c r="AW358" s="328"/>
      <c r="AX358" s="329"/>
      <c r="AY358" s="306"/>
      <c r="AZ358" s="307"/>
      <c r="BA358" s="306"/>
      <c r="BB358" s="307"/>
      <c r="BC358" s="328"/>
      <c r="BD358" s="329"/>
      <c r="BE358" s="328"/>
      <c r="BF358" s="329"/>
      <c r="BG358" s="306"/>
      <c r="BH358" s="307"/>
      <c r="BI358" s="306"/>
      <c r="BJ358" s="307"/>
      <c r="BK358" s="328"/>
      <c r="BL358" s="329"/>
      <c r="BM358" s="328"/>
      <c r="BN358" s="329"/>
      <c r="BO358" s="316"/>
      <c r="BP358" s="316"/>
      <c r="BQ358" s="316"/>
      <c r="BR358" s="55"/>
      <c r="BS358" s="330"/>
      <c r="BT358" s="331"/>
      <c r="BU358" s="319"/>
      <c r="BV358" s="319"/>
      <c r="BW358" s="319"/>
      <c r="BX358" s="319"/>
      <c r="BY358" s="319"/>
      <c r="BZ358" s="319"/>
      <c r="CA358" s="319"/>
      <c r="CB358" s="320"/>
      <c r="CC358" s="321"/>
      <c r="CD358" s="321"/>
      <c r="CE358" s="321"/>
      <c r="CF358" s="321"/>
      <c r="CG358" s="321"/>
      <c r="CH358" s="322"/>
      <c r="CI358" s="52">
        <f t="shared" si="16"/>
        <v>0</v>
      </c>
    </row>
    <row r="359" spans="1:87" ht="35.1" customHeight="1" x14ac:dyDescent="0.25">
      <c r="A359" s="31">
        <f t="shared" si="17"/>
        <v>347</v>
      </c>
      <c r="B359" s="308"/>
      <c r="C359" s="308"/>
      <c r="D359" s="309"/>
      <c r="E359" s="309"/>
      <c r="F359" s="309"/>
      <c r="G359" s="310"/>
      <c r="H359" s="311"/>
      <c r="I359" s="40"/>
      <c r="J359" s="59"/>
      <c r="K359" s="312"/>
      <c r="L359" s="312"/>
      <c r="M359" s="313"/>
      <c r="N359" s="313"/>
      <c r="O359" s="314"/>
      <c r="P359" s="314"/>
      <c r="Q359" s="315"/>
      <c r="R359" s="315"/>
      <c r="S359" s="306"/>
      <c r="T359" s="307"/>
      <c r="U359" s="306"/>
      <c r="V359" s="307"/>
      <c r="W359" s="304"/>
      <c r="X359" s="305"/>
      <c r="Y359" s="304"/>
      <c r="Z359" s="305"/>
      <c r="AA359" s="306"/>
      <c r="AB359" s="307"/>
      <c r="AC359" s="306"/>
      <c r="AD359" s="307"/>
      <c r="AE359" s="304"/>
      <c r="AF359" s="305"/>
      <c r="AG359" s="304"/>
      <c r="AH359" s="305"/>
      <c r="AI359" s="306"/>
      <c r="AJ359" s="307"/>
      <c r="AK359" s="306"/>
      <c r="AL359" s="307"/>
      <c r="AM359" s="304"/>
      <c r="AN359" s="305"/>
      <c r="AO359" s="304"/>
      <c r="AP359" s="305"/>
      <c r="AQ359" s="306"/>
      <c r="AR359" s="307"/>
      <c r="AS359" s="306"/>
      <c r="AT359" s="307"/>
      <c r="AU359" s="304"/>
      <c r="AV359" s="305"/>
      <c r="AW359" s="304"/>
      <c r="AX359" s="305"/>
      <c r="AY359" s="306"/>
      <c r="AZ359" s="307"/>
      <c r="BA359" s="306"/>
      <c r="BB359" s="307"/>
      <c r="BC359" s="304"/>
      <c r="BD359" s="305"/>
      <c r="BE359" s="304"/>
      <c r="BF359" s="305"/>
      <c r="BG359" s="306"/>
      <c r="BH359" s="307"/>
      <c r="BI359" s="306"/>
      <c r="BJ359" s="307"/>
      <c r="BK359" s="304"/>
      <c r="BL359" s="305"/>
      <c r="BM359" s="304"/>
      <c r="BN359" s="305"/>
      <c r="BO359" s="316"/>
      <c r="BP359" s="316"/>
      <c r="BQ359" s="316"/>
      <c r="BR359" s="55"/>
      <c r="BS359" s="317"/>
      <c r="BT359" s="318"/>
      <c r="BU359" s="319"/>
      <c r="BV359" s="319"/>
      <c r="BW359" s="319"/>
      <c r="BX359" s="319"/>
      <c r="BY359" s="319"/>
      <c r="BZ359" s="319"/>
      <c r="CA359" s="319"/>
      <c r="CB359" s="320"/>
      <c r="CC359" s="321"/>
      <c r="CD359" s="321"/>
      <c r="CE359" s="321"/>
      <c r="CF359" s="321"/>
      <c r="CG359" s="321"/>
      <c r="CH359" s="322"/>
      <c r="CI359" s="52">
        <f t="shared" si="16"/>
        <v>0</v>
      </c>
    </row>
    <row r="360" spans="1:87" ht="35.1" customHeight="1" x14ac:dyDescent="0.25">
      <c r="A360" s="31">
        <f t="shared" si="17"/>
        <v>348</v>
      </c>
      <c r="B360" s="323"/>
      <c r="C360" s="323"/>
      <c r="D360" s="308"/>
      <c r="E360" s="308"/>
      <c r="F360" s="308"/>
      <c r="G360" s="324"/>
      <c r="H360" s="325"/>
      <c r="I360" s="40"/>
      <c r="J360" s="60"/>
      <c r="K360" s="312"/>
      <c r="L360" s="312"/>
      <c r="M360" s="326"/>
      <c r="N360" s="326"/>
      <c r="O360" s="314"/>
      <c r="P360" s="314"/>
      <c r="Q360" s="327"/>
      <c r="R360" s="327"/>
      <c r="S360" s="306"/>
      <c r="T360" s="307"/>
      <c r="U360" s="306"/>
      <c r="V360" s="307"/>
      <c r="W360" s="328"/>
      <c r="X360" s="329"/>
      <c r="Y360" s="328"/>
      <c r="Z360" s="329"/>
      <c r="AA360" s="306"/>
      <c r="AB360" s="307"/>
      <c r="AC360" s="306"/>
      <c r="AD360" s="307"/>
      <c r="AE360" s="328"/>
      <c r="AF360" s="329"/>
      <c r="AG360" s="328"/>
      <c r="AH360" s="329"/>
      <c r="AI360" s="306"/>
      <c r="AJ360" s="307"/>
      <c r="AK360" s="306"/>
      <c r="AL360" s="307"/>
      <c r="AM360" s="328"/>
      <c r="AN360" s="329"/>
      <c r="AO360" s="328"/>
      <c r="AP360" s="329"/>
      <c r="AQ360" s="306"/>
      <c r="AR360" s="307"/>
      <c r="AS360" s="306"/>
      <c r="AT360" s="307"/>
      <c r="AU360" s="328"/>
      <c r="AV360" s="329"/>
      <c r="AW360" s="328"/>
      <c r="AX360" s="329"/>
      <c r="AY360" s="306"/>
      <c r="AZ360" s="307"/>
      <c r="BA360" s="306"/>
      <c r="BB360" s="307"/>
      <c r="BC360" s="328"/>
      <c r="BD360" s="329"/>
      <c r="BE360" s="328"/>
      <c r="BF360" s="329"/>
      <c r="BG360" s="306"/>
      <c r="BH360" s="307"/>
      <c r="BI360" s="306"/>
      <c r="BJ360" s="307"/>
      <c r="BK360" s="328"/>
      <c r="BL360" s="329"/>
      <c r="BM360" s="328"/>
      <c r="BN360" s="329"/>
      <c r="BO360" s="316"/>
      <c r="BP360" s="316"/>
      <c r="BQ360" s="316"/>
      <c r="BR360" s="55"/>
      <c r="BS360" s="330"/>
      <c r="BT360" s="331"/>
      <c r="BU360" s="319"/>
      <c r="BV360" s="319"/>
      <c r="BW360" s="319"/>
      <c r="BX360" s="319"/>
      <c r="BY360" s="319"/>
      <c r="BZ360" s="319"/>
      <c r="CA360" s="319"/>
      <c r="CB360" s="320"/>
      <c r="CC360" s="321"/>
      <c r="CD360" s="321"/>
      <c r="CE360" s="321"/>
      <c r="CF360" s="321"/>
      <c r="CG360" s="321"/>
      <c r="CH360" s="322"/>
      <c r="CI360" s="52">
        <f t="shared" si="16"/>
        <v>0</v>
      </c>
    </row>
    <row r="361" spans="1:87" ht="35.1" customHeight="1" x14ac:dyDescent="0.25">
      <c r="A361" s="31">
        <f t="shared" si="17"/>
        <v>349</v>
      </c>
      <c r="B361" s="308"/>
      <c r="C361" s="308"/>
      <c r="D361" s="309"/>
      <c r="E361" s="309"/>
      <c r="F361" s="309"/>
      <c r="G361" s="310"/>
      <c r="H361" s="311"/>
      <c r="I361" s="40"/>
      <c r="J361" s="59"/>
      <c r="K361" s="312"/>
      <c r="L361" s="312"/>
      <c r="M361" s="313"/>
      <c r="N361" s="313"/>
      <c r="O361" s="314"/>
      <c r="P361" s="314"/>
      <c r="Q361" s="315"/>
      <c r="R361" s="315"/>
      <c r="S361" s="306"/>
      <c r="T361" s="307"/>
      <c r="U361" s="306"/>
      <c r="V361" s="307"/>
      <c r="W361" s="304"/>
      <c r="X361" s="305"/>
      <c r="Y361" s="304"/>
      <c r="Z361" s="305"/>
      <c r="AA361" s="306"/>
      <c r="AB361" s="307"/>
      <c r="AC361" s="306"/>
      <c r="AD361" s="307"/>
      <c r="AE361" s="304"/>
      <c r="AF361" s="305"/>
      <c r="AG361" s="304"/>
      <c r="AH361" s="305"/>
      <c r="AI361" s="306"/>
      <c r="AJ361" s="307"/>
      <c r="AK361" s="306"/>
      <c r="AL361" s="307"/>
      <c r="AM361" s="304"/>
      <c r="AN361" s="305"/>
      <c r="AO361" s="304"/>
      <c r="AP361" s="305"/>
      <c r="AQ361" s="306"/>
      <c r="AR361" s="307"/>
      <c r="AS361" s="306"/>
      <c r="AT361" s="307"/>
      <c r="AU361" s="304"/>
      <c r="AV361" s="305"/>
      <c r="AW361" s="304"/>
      <c r="AX361" s="305"/>
      <c r="AY361" s="306"/>
      <c r="AZ361" s="307"/>
      <c r="BA361" s="306"/>
      <c r="BB361" s="307"/>
      <c r="BC361" s="304"/>
      <c r="BD361" s="305"/>
      <c r="BE361" s="304"/>
      <c r="BF361" s="305"/>
      <c r="BG361" s="306"/>
      <c r="BH361" s="307"/>
      <c r="BI361" s="306"/>
      <c r="BJ361" s="307"/>
      <c r="BK361" s="304"/>
      <c r="BL361" s="305"/>
      <c r="BM361" s="304"/>
      <c r="BN361" s="305"/>
      <c r="BO361" s="316"/>
      <c r="BP361" s="316"/>
      <c r="BQ361" s="316"/>
      <c r="BR361" s="55"/>
      <c r="BS361" s="317"/>
      <c r="BT361" s="318"/>
      <c r="BU361" s="319"/>
      <c r="BV361" s="319"/>
      <c r="BW361" s="319"/>
      <c r="BX361" s="319"/>
      <c r="BY361" s="319"/>
      <c r="BZ361" s="319"/>
      <c r="CA361" s="319"/>
      <c r="CB361" s="320"/>
      <c r="CC361" s="321"/>
      <c r="CD361" s="321"/>
      <c r="CE361" s="321"/>
      <c r="CF361" s="321"/>
      <c r="CG361" s="321"/>
      <c r="CH361" s="322"/>
      <c r="CI361" s="52">
        <f t="shared" si="16"/>
        <v>0</v>
      </c>
    </row>
    <row r="362" spans="1:87" ht="35.1" customHeight="1" x14ac:dyDescent="0.25">
      <c r="A362" s="31">
        <f t="shared" si="17"/>
        <v>350</v>
      </c>
      <c r="B362" s="323"/>
      <c r="C362" s="323"/>
      <c r="D362" s="308"/>
      <c r="E362" s="308"/>
      <c r="F362" s="308"/>
      <c r="G362" s="324"/>
      <c r="H362" s="325"/>
      <c r="I362" s="40"/>
      <c r="J362" s="60"/>
      <c r="K362" s="312"/>
      <c r="L362" s="312"/>
      <c r="M362" s="326"/>
      <c r="N362" s="326"/>
      <c r="O362" s="314"/>
      <c r="P362" s="314"/>
      <c r="Q362" s="327"/>
      <c r="R362" s="327"/>
      <c r="S362" s="306"/>
      <c r="T362" s="307"/>
      <c r="U362" s="306"/>
      <c r="V362" s="307"/>
      <c r="W362" s="328"/>
      <c r="X362" s="329"/>
      <c r="Y362" s="328"/>
      <c r="Z362" s="329"/>
      <c r="AA362" s="306"/>
      <c r="AB362" s="307"/>
      <c r="AC362" s="306"/>
      <c r="AD362" s="307"/>
      <c r="AE362" s="328"/>
      <c r="AF362" s="329"/>
      <c r="AG362" s="328"/>
      <c r="AH362" s="329"/>
      <c r="AI362" s="306"/>
      <c r="AJ362" s="307"/>
      <c r="AK362" s="306"/>
      <c r="AL362" s="307"/>
      <c r="AM362" s="328"/>
      <c r="AN362" s="329"/>
      <c r="AO362" s="328"/>
      <c r="AP362" s="329"/>
      <c r="AQ362" s="306"/>
      <c r="AR362" s="307"/>
      <c r="AS362" s="306"/>
      <c r="AT362" s="307"/>
      <c r="AU362" s="328"/>
      <c r="AV362" s="329"/>
      <c r="AW362" s="328"/>
      <c r="AX362" s="329"/>
      <c r="AY362" s="306"/>
      <c r="AZ362" s="307"/>
      <c r="BA362" s="306"/>
      <c r="BB362" s="307"/>
      <c r="BC362" s="328"/>
      <c r="BD362" s="329"/>
      <c r="BE362" s="328"/>
      <c r="BF362" s="329"/>
      <c r="BG362" s="306"/>
      <c r="BH362" s="307"/>
      <c r="BI362" s="306"/>
      <c r="BJ362" s="307"/>
      <c r="BK362" s="328"/>
      <c r="BL362" s="329"/>
      <c r="BM362" s="328"/>
      <c r="BN362" s="329"/>
      <c r="BO362" s="316"/>
      <c r="BP362" s="316"/>
      <c r="BQ362" s="316"/>
      <c r="BR362" s="55"/>
      <c r="BS362" s="330"/>
      <c r="BT362" s="331"/>
      <c r="BU362" s="319"/>
      <c r="BV362" s="319"/>
      <c r="BW362" s="319"/>
      <c r="BX362" s="319"/>
      <c r="BY362" s="319"/>
      <c r="BZ362" s="319"/>
      <c r="CA362" s="319"/>
      <c r="CB362" s="320"/>
      <c r="CC362" s="321"/>
      <c r="CD362" s="321"/>
      <c r="CE362" s="321"/>
      <c r="CF362" s="321"/>
      <c r="CG362" s="321"/>
      <c r="CH362" s="322"/>
      <c r="CI362" s="52">
        <f t="shared" si="16"/>
        <v>0</v>
      </c>
    </row>
    <row r="363" spans="1:87" ht="35.1" customHeight="1" x14ac:dyDescent="0.25">
      <c r="A363" s="31">
        <f>ROW(A351)</f>
        <v>351</v>
      </c>
      <c r="B363" s="308"/>
      <c r="C363" s="308"/>
      <c r="D363" s="309"/>
      <c r="E363" s="309"/>
      <c r="F363" s="309"/>
      <c r="G363" s="310"/>
      <c r="H363" s="311"/>
      <c r="I363" s="40"/>
      <c r="J363" s="59"/>
      <c r="K363" s="312"/>
      <c r="L363" s="312"/>
      <c r="M363" s="313"/>
      <c r="N363" s="313"/>
      <c r="O363" s="314"/>
      <c r="P363" s="314"/>
      <c r="Q363" s="315"/>
      <c r="R363" s="315"/>
      <c r="S363" s="306"/>
      <c r="T363" s="307"/>
      <c r="U363" s="306"/>
      <c r="V363" s="307"/>
      <c r="W363" s="304"/>
      <c r="X363" s="305"/>
      <c r="Y363" s="304"/>
      <c r="Z363" s="305"/>
      <c r="AA363" s="306"/>
      <c r="AB363" s="307"/>
      <c r="AC363" s="306"/>
      <c r="AD363" s="307"/>
      <c r="AE363" s="304"/>
      <c r="AF363" s="305"/>
      <c r="AG363" s="304"/>
      <c r="AH363" s="305"/>
      <c r="AI363" s="306"/>
      <c r="AJ363" s="307"/>
      <c r="AK363" s="306"/>
      <c r="AL363" s="307"/>
      <c r="AM363" s="304"/>
      <c r="AN363" s="305"/>
      <c r="AO363" s="304"/>
      <c r="AP363" s="305"/>
      <c r="AQ363" s="306"/>
      <c r="AR363" s="307"/>
      <c r="AS363" s="306"/>
      <c r="AT363" s="307"/>
      <c r="AU363" s="304"/>
      <c r="AV363" s="305"/>
      <c r="AW363" s="304"/>
      <c r="AX363" s="305"/>
      <c r="AY363" s="306"/>
      <c r="AZ363" s="307"/>
      <c r="BA363" s="306"/>
      <c r="BB363" s="307"/>
      <c r="BC363" s="304"/>
      <c r="BD363" s="305"/>
      <c r="BE363" s="304"/>
      <c r="BF363" s="305"/>
      <c r="BG363" s="306"/>
      <c r="BH363" s="307"/>
      <c r="BI363" s="306"/>
      <c r="BJ363" s="307"/>
      <c r="BK363" s="304"/>
      <c r="BL363" s="305"/>
      <c r="BM363" s="304"/>
      <c r="BN363" s="305"/>
      <c r="BO363" s="332"/>
      <c r="BP363" s="333"/>
      <c r="BQ363" s="334"/>
      <c r="BR363" s="55"/>
      <c r="BS363" s="317"/>
      <c r="BT363" s="318"/>
      <c r="BU363" s="319"/>
      <c r="BV363" s="319"/>
      <c r="BW363" s="319"/>
      <c r="BX363" s="319"/>
      <c r="BY363" s="319"/>
      <c r="BZ363" s="319"/>
      <c r="CA363" s="319"/>
      <c r="CB363" s="320"/>
      <c r="CC363" s="321"/>
      <c r="CD363" s="321"/>
      <c r="CE363" s="321"/>
      <c r="CF363" s="321"/>
      <c r="CG363" s="321"/>
      <c r="CH363" s="322"/>
      <c r="CI363" s="52">
        <f t="shared" si="16"/>
        <v>0</v>
      </c>
    </row>
    <row r="364" spans="1:87" ht="35.1" customHeight="1" x14ac:dyDescent="0.25">
      <c r="A364" s="31">
        <f t="shared" si="17"/>
        <v>352</v>
      </c>
      <c r="B364" s="323"/>
      <c r="C364" s="323"/>
      <c r="D364" s="308"/>
      <c r="E364" s="308"/>
      <c r="F364" s="308"/>
      <c r="G364" s="324"/>
      <c r="H364" s="325"/>
      <c r="I364" s="40"/>
      <c r="J364" s="60"/>
      <c r="K364" s="312"/>
      <c r="L364" s="312"/>
      <c r="M364" s="326"/>
      <c r="N364" s="326"/>
      <c r="O364" s="314"/>
      <c r="P364" s="314"/>
      <c r="Q364" s="327"/>
      <c r="R364" s="327"/>
      <c r="S364" s="306"/>
      <c r="T364" s="307"/>
      <c r="U364" s="306"/>
      <c r="V364" s="307"/>
      <c r="W364" s="328"/>
      <c r="X364" s="329"/>
      <c r="Y364" s="328"/>
      <c r="Z364" s="329"/>
      <c r="AA364" s="306"/>
      <c r="AB364" s="307"/>
      <c r="AC364" s="306"/>
      <c r="AD364" s="307"/>
      <c r="AE364" s="328"/>
      <c r="AF364" s="329"/>
      <c r="AG364" s="328"/>
      <c r="AH364" s="329"/>
      <c r="AI364" s="306"/>
      <c r="AJ364" s="307"/>
      <c r="AK364" s="306"/>
      <c r="AL364" s="307"/>
      <c r="AM364" s="328"/>
      <c r="AN364" s="329"/>
      <c r="AO364" s="328"/>
      <c r="AP364" s="329"/>
      <c r="AQ364" s="306"/>
      <c r="AR364" s="307"/>
      <c r="AS364" s="306"/>
      <c r="AT364" s="307"/>
      <c r="AU364" s="328"/>
      <c r="AV364" s="329"/>
      <c r="AW364" s="328"/>
      <c r="AX364" s="329"/>
      <c r="AY364" s="306"/>
      <c r="AZ364" s="307"/>
      <c r="BA364" s="306"/>
      <c r="BB364" s="307"/>
      <c r="BC364" s="328"/>
      <c r="BD364" s="329"/>
      <c r="BE364" s="328"/>
      <c r="BF364" s="329"/>
      <c r="BG364" s="306"/>
      <c r="BH364" s="307"/>
      <c r="BI364" s="306"/>
      <c r="BJ364" s="307"/>
      <c r="BK364" s="328"/>
      <c r="BL364" s="329"/>
      <c r="BM364" s="328"/>
      <c r="BN364" s="329"/>
      <c r="BO364" s="316"/>
      <c r="BP364" s="316"/>
      <c r="BQ364" s="316"/>
      <c r="BR364" s="55"/>
      <c r="BS364" s="330"/>
      <c r="BT364" s="331"/>
      <c r="BU364" s="319"/>
      <c r="BV364" s="319"/>
      <c r="BW364" s="319"/>
      <c r="BX364" s="319"/>
      <c r="BY364" s="319"/>
      <c r="BZ364" s="319"/>
      <c r="CA364" s="319"/>
      <c r="CB364" s="320"/>
      <c r="CC364" s="321"/>
      <c r="CD364" s="321"/>
      <c r="CE364" s="321"/>
      <c r="CF364" s="321"/>
      <c r="CG364" s="321"/>
      <c r="CH364" s="322"/>
      <c r="CI364" s="52">
        <f t="shared" si="16"/>
        <v>0</v>
      </c>
    </row>
    <row r="365" spans="1:87" ht="35.1" customHeight="1" x14ac:dyDescent="0.25">
      <c r="A365" s="31">
        <f t="shared" si="17"/>
        <v>353</v>
      </c>
      <c r="B365" s="308"/>
      <c r="C365" s="308"/>
      <c r="D365" s="309"/>
      <c r="E365" s="309"/>
      <c r="F365" s="309"/>
      <c r="G365" s="310"/>
      <c r="H365" s="311"/>
      <c r="I365" s="40"/>
      <c r="J365" s="59"/>
      <c r="K365" s="312"/>
      <c r="L365" s="312"/>
      <c r="M365" s="313"/>
      <c r="N365" s="313"/>
      <c r="O365" s="314"/>
      <c r="P365" s="314"/>
      <c r="Q365" s="315"/>
      <c r="R365" s="315"/>
      <c r="S365" s="306"/>
      <c r="T365" s="307"/>
      <c r="U365" s="306"/>
      <c r="V365" s="307"/>
      <c r="W365" s="304"/>
      <c r="X365" s="305"/>
      <c r="Y365" s="304"/>
      <c r="Z365" s="305"/>
      <c r="AA365" s="306"/>
      <c r="AB365" s="307"/>
      <c r="AC365" s="306"/>
      <c r="AD365" s="307"/>
      <c r="AE365" s="304"/>
      <c r="AF365" s="305"/>
      <c r="AG365" s="304"/>
      <c r="AH365" s="305"/>
      <c r="AI365" s="306"/>
      <c r="AJ365" s="307"/>
      <c r="AK365" s="306"/>
      <c r="AL365" s="307"/>
      <c r="AM365" s="304"/>
      <c r="AN365" s="305"/>
      <c r="AO365" s="304"/>
      <c r="AP365" s="305"/>
      <c r="AQ365" s="306"/>
      <c r="AR365" s="307"/>
      <c r="AS365" s="306"/>
      <c r="AT365" s="307"/>
      <c r="AU365" s="304"/>
      <c r="AV365" s="305"/>
      <c r="AW365" s="304"/>
      <c r="AX365" s="305"/>
      <c r="AY365" s="306"/>
      <c r="AZ365" s="307"/>
      <c r="BA365" s="306"/>
      <c r="BB365" s="307"/>
      <c r="BC365" s="304"/>
      <c r="BD365" s="305"/>
      <c r="BE365" s="304"/>
      <c r="BF365" s="305"/>
      <c r="BG365" s="306"/>
      <c r="BH365" s="307"/>
      <c r="BI365" s="306"/>
      <c r="BJ365" s="307"/>
      <c r="BK365" s="304"/>
      <c r="BL365" s="305"/>
      <c r="BM365" s="304"/>
      <c r="BN365" s="305"/>
      <c r="BO365" s="316"/>
      <c r="BP365" s="316"/>
      <c r="BQ365" s="316"/>
      <c r="BR365" s="55"/>
      <c r="BS365" s="317"/>
      <c r="BT365" s="318"/>
      <c r="BU365" s="319"/>
      <c r="BV365" s="319"/>
      <c r="BW365" s="319"/>
      <c r="BX365" s="319"/>
      <c r="BY365" s="319"/>
      <c r="BZ365" s="319"/>
      <c r="CA365" s="319"/>
      <c r="CB365" s="320"/>
      <c r="CC365" s="321"/>
      <c r="CD365" s="321"/>
      <c r="CE365" s="321"/>
      <c r="CF365" s="321"/>
      <c r="CG365" s="321"/>
      <c r="CH365" s="322"/>
      <c r="CI365" s="52">
        <f t="shared" si="16"/>
        <v>0</v>
      </c>
    </row>
    <row r="366" spans="1:87" ht="35.1" customHeight="1" x14ac:dyDescent="0.25">
      <c r="A366" s="31">
        <f t="shared" si="17"/>
        <v>354</v>
      </c>
      <c r="B366" s="323"/>
      <c r="C366" s="323"/>
      <c r="D366" s="308"/>
      <c r="E366" s="308"/>
      <c r="F366" s="308"/>
      <c r="G366" s="324"/>
      <c r="H366" s="325"/>
      <c r="I366" s="40"/>
      <c r="J366" s="60"/>
      <c r="K366" s="312"/>
      <c r="L366" s="312"/>
      <c r="M366" s="326"/>
      <c r="N366" s="326"/>
      <c r="O366" s="314"/>
      <c r="P366" s="314"/>
      <c r="Q366" s="327"/>
      <c r="R366" s="327"/>
      <c r="S366" s="306"/>
      <c r="T366" s="307"/>
      <c r="U366" s="306"/>
      <c r="V366" s="307"/>
      <c r="W366" s="328"/>
      <c r="X366" s="329"/>
      <c r="Y366" s="328"/>
      <c r="Z366" s="329"/>
      <c r="AA366" s="306"/>
      <c r="AB366" s="307"/>
      <c r="AC366" s="306"/>
      <c r="AD366" s="307"/>
      <c r="AE366" s="328"/>
      <c r="AF366" s="329"/>
      <c r="AG366" s="328"/>
      <c r="AH366" s="329"/>
      <c r="AI366" s="306"/>
      <c r="AJ366" s="307"/>
      <c r="AK366" s="306"/>
      <c r="AL366" s="307"/>
      <c r="AM366" s="328"/>
      <c r="AN366" s="329"/>
      <c r="AO366" s="328"/>
      <c r="AP366" s="329"/>
      <c r="AQ366" s="306"/>
      <c r="AR366" s="307"/>
      <c r="AS366" s="306"/>
      <c r="AT366" s="307"/>
      <c r="AU366" s="328"/>
      <c r="AV366" s="329"/>
      <c r="AW366" s="328"/>
      <c r="AX366" s="329"/>
      <c r="AY366" s="306"/>
      <c r="AZ366" s="307"/>
      <c r="BA366" s="306"/>
      <c r="BB366" s="307"/>
      <c r="BC366" s="328"/>
      <c r="BD366" s="329"/>
      <c r="BE366" s="328"/>
      <c r="BF366" s="329"/>
      <c r="BG366" s="306"/>
      <c r="BH366" s="307"/>
      <c r="BI366" s="306"/>
      <c r="BJ366" s="307"/>
      <c r="BK366" s="328"/>
      <c r="BL366" s="329"/>
      <c r="BM366" s="328"/>
      <c r="BN366" s="329"/>
      <c r="BO366" s="316"/>
      <c r="BP366" s="316"/>
      <c r="BQ366" s="316"/>
      <c r="BR366" s="55"/>
      <c r="BS366" s="330"/>
      <c r="BT366" s="331"/>
      <c r="BU366" s="319"/>
      <c r="BV366" s="319"/>
      <c r="BW366" s="319"/>
      <c r="BX366" s="319"/>
      <c r="BY366" s="319"/>
      <c r="BZ366" s="319"/>
      <c r="CA366" s="319"/>
      <c r="CB366" s="320"/>
      <c r="CC366" s="321"/>
      <c r="CD366" s="321"/>
      <c r="CE366" s="321"/>
      <c r="CF366" s="321"/>
      <c r="CG366" s="321"/>
      <c r="CH366" s="322"/>
      <c r="CI366" s="52">
        <f t="shared" si="16"/>
        <v>0</v>
      </c>
    </row>
    <row r="367" spans="1:87" ht="35.1" customHeight="1" x14ac:dyDescent="0.25">
      <c r="A367" s="31">
        <f t="shared" si="17"/>
        <v>355</v>
      </c>
      <c r="B367" s="308"/>
      <c r="C367" s="308"/>
      <c r="D367" s="309"/>
      <c r="E367" s="309"/>
      <c r="F367" s="309"/>
      <c r="G367" s="310"/>
      <c r="H367" s="311"/>
      <c r="I367" s="40"/>
      <c r="J367" s="59"/>
      <c r="K367" s="312"/>
      <c r="L367" s="312"/>
      <c r="M367" s="313"/>
      <c r="N367" s="313"/>
      <c r="O367" s="314"/>
      <c r="P367" s="314"/>
      <c r="Q367" s="315"/>
      <c r="R367" s="315"/>
      <c r="S367" s="306"/>
      <c r="T367" s="307"/>
      <c r="U367" s="306"/>
      <c r="V367" s="307"/>
      <c r="W367" s="304"/>
      <c r="X367" s="305"/>
      <c r="Y367" s="304"/>
      <c r="Z367" s="305"/>
      <c r="AA367" s="306"/>
      <c r="AB367" s="307"/>
      <c r="AC367" s="306"/>
      <c r="AD367" s="307"/>
      <c r="AE367" s="304"/>
      <c r="AF367" s="305"/>
      <c r="AG367" s="304"/>
      <c r="AH367" s="305"/>
      <c r="AI367" s="306"/>
      <c r="AJ367" s="307"/>
      <c r="AK367" s="306"/>
      <c r="AL367" s="307"/>
      <c r="AM367" s="304"/>
      <c r="AN367" s="305"/>
      <c r="AO367" s="304"/>
      <c r="AP367" s="305"/>
      <c r="AQ367" s="306"/>
      <c r="AR367" s="307"/>
      <c r="AS367" s="306"/>
      <c r="AT367" s="307"/>
      <c r="AU367" s="304"/>
      <c r="AV367" s="305"/>
      <c r="AW367" s="304"/>
      <c r="AX367" s="305"/>
      <c r="AY367" s="306"/>
      <c r="AZ367" s="307"/>
      <c r="BA367" s="306"/>
      <c r="BB367" s="307"/>
      <c r="BC367" s="304"/>
      <c r="BD367" s="305"/>
      <c r="BE367" s="304"/>
      <c r="BF367" s="305"/>
      <c r="BG367" s="306"/>
      <c r="BH367" s="307"/>
      <c r="BI367" s="306"/>
      <c r="BJ367" s="307"/>
      <c r="BK367" s="304"/>
      <c r="BL367" s="305"/>
      <c r="BM367" s="304"/>
      <c r="BN367" s="305"/>
      <c r="BO367" s="316"/>
      <c r="BP367" s="316"/>
      <c r="BQ367" s="316"/>
      <c r="BR367" s="55"/>
      <c r="BS367" s="317"/>
      <c r="BT367" s="318"/>
      <c r="BU367" s="319"/>
      <c r="BV367" s="319"/>
      <c r="BW367" s="319"/>
      <c r="BX367" s="319"/>
      <c r="BY367" s="319"/>
      <c r="BZ367" s="319"/>
      <c r="CA367" s="319"/>
      <c r="CB367" s="320"/>
      <c r="CC367" s="321"/>
      <c r="CD367" s="321"/>
      <c r="CE367" s="321"/>
      <c r="CF367" s="321"/>
      <c r="CG367" s="321"/>
      <c r="CH367" s="322"/>
      <c r="CI367" s="52">
        <f t="shared" si="16"/>
        <v>0</v>
      </c>
    </row>
    <row r="368" spans="1:87" ht="35.1" customHeight="1" x14ac:dyDescent="0.25">
      <c r="A368" s="31">
        <f t="shared" si="17"/>
        <v>356</v>
      </c>
      <c r="B368" s="323"/>
      <c r="C368" s="323"/>
      <c r="D368" s="308"/>
      <c r="E368" s="308"/>
      <c r="F368" s="308"/>
      <c r="G368" s="324"/>
      <c r="H368" s="325"/>
      <c r="I368" s="40"/>
      <c r="J368" s="60"/>
      <c r="K368" s="312"/>
      <c r="L368" s="312"/>
      <c r="M368" s="326"/>
      <c r="N368" s="326"/>
      <c r="O368" s="314"/>
      <c r="P368" s="314"/>
      <c r="Q368" s="327"/>
      <c r="R368" s="327"/>
      <c r="S368" s="306"/>
      <c r="T368" s="307"/>
      <c r="U368" s="306"/>
      <c r="V368" s="307"/>
      <c r="W368" s="328"/>
      <c r="X368" s="329"/>
      <c r="Y368" s="328"/>
      <c r="Z368" s="329"/>
      <c r="AA368" s="306"/>
      <c r="AB368" s="307"/>
      <c r="AC368" s="306"/>
      <c r="AD368" s="307"/>
      <c r="AE368" s="328"/>
      <c r="AF368" s="329"/>
      <c r="AG368" s="328"/>
      <c r="AH368" s="329"/>
      <c r="AI368" s="306"/>
      <c r="AJ368" s="307"/>
      <c r="AK368" s="306"/>
      <c r="AL368" s="307"/>
      <c r="AM368" s="328"/>
      <c r="AN368" s="329"/>
      <c r="AO368" s="328"/>
      <c r="AP368" s="329"/>
      <c r="AQ368" s="306"/>
      <c r="AR368" s="307"/>
      <c r="AS368" s="306"/>
      <c r="AT368" s="307"/>
      <c r="AU368" s="328"/>
      <c r="AV368" s="329"/>
      <c r="AW368" s="328"/>
      <c r="AX368" s="329"/>
      <c r="AY368" s="306"/>
      <c r="AZ368" s="307"/>
      <c r="BA368" s="306"/>
      <c r="BB368" s="307"/>
      <c r="BC368" s="328"/>
      <c r="BD368" s="329"/>
      <c r="BE368" s="328"/>
      <c r="BF368" s="329"/>
      <c r="BG368" s="306"/>
      <c r="BH368" s="307"/>
      <c r="BI368" s="306"/>
      <c r="BJ368" s="307"/>
      <c r="BK368" s="328"/>
      <c r="BL368" s="329"/>
      <c r="BM368" s="328"/>
      <c r="BN368" s="329"/>
      <c r="BO368" s="316"/>
      <c r="BP368" s="316"/>
      <c r="BQ368" s="316"/>
      <c r="BR368" s="55"/>
      <c r="BS368" s="330"/>
      <c r="BT368" s="331"/>
      <c r="BU368" s="319"/>
      <c r="BV368" s="319"/>
      <c r="BW368" s="319"/>
      <c r="BX368" s="319"/>
      <c r="BY368" s="319"/>
      <c r="BZ368" s="319"/>
      <c r="CA368" s="319"/>
      <c r="CB368" s="320"/>
      <c r="CC368" s="321"/>
      <c r="CD368" s="321"/>
      <c r="CE368" s="321"/>
      <c r="CF368" s="321"/>
      <c r="CG368" s="321"/>
      <c r="CH368" s="322"/>
      <c r="CI368" s="52">
        <f t="shared" si="16"/>
        <v>0</v>
      </c>
    </row>
    <row r="369" spans="1:87" ht="35.1" customHeight="1" x14ac:dyDescent="0.25">
      <c r="A369" s="31">
        <f t="shared" si="17"/>
        <v>357</v>
      </c>
      <c r="B369" s="308"/>
      <c r="C369" s="308"/>
      <c r="D369" s="309"/>
      <c r="E369" s="309"/>
      <c r="F369" s="309"/>
      <c r="G369" s="310"/>
      <c r="H369" s="311"/>
      <c r="I369" s="40"/>
      <c r="J369" s="59"/>
      <c r="K369" s="312"/>
      <c r="L369" s="312"/>
      <c r="M369" s="313"/>
      <c r="N369" s="313"/>
      <c r="O369" s="314"/>
      <c r="P369" s="314"/>
      <c r="Q369" s="315"/>
      <c r="R369" s="315"/>
      <c r="S369" s="306"/>
      <c r="T369" s="307"/>
      <c r="U369" s="306"/>
      <c r="V369" s="307"/>
      <c r="W369" s="304"/>
      <c r="X369" s="305"/>
      <c r="Y369" s="304"/>
      <c r="Z369" s="305"/>
      <c r="AA369" s="306"/>
      <c r="AB369" s="307"/>
      <c r="AC369" s="306"/>
      <c r="AD369" s="307"/>
      <c r="AE369" s="304"/>
      <c r="AF369" s="305"/>
      <c r="AG369" s="304"/>
      <c r="AH369" s="305"/>
      <c r="AI369" s="306"/>
      <c r="AJ369" s="307"/>
      <c r="AK369" s="306"/>
      <c r="AL369" s="307"/>
      <c r="AM369" s="304"/>
      <c r="AN369" s="305"/>
      <c r="AO369" s="304"/>
      <c r="AP369" s="305"/>
      <c r="AQ369" s="306"/>
      <c r="AR369" s="307"/>
      <c r="AS369" s="306"/>
      <c r="AT369" s="307"/>
      <c r="AU369" s="304"/>
      <c r="AV369" s="305"/>
      <c r="AW369" s="304"/>
      <c r="AX369" s="305"/>
      <c r="AY369" s="306"/>
      <c r="AZ369" s="307"/>
      <c r="BA369" s="306"/>
      <c r="BB369" s="307"/>
      <c r="BC369" s="304"/>
      <c r="BD369" s="305"/>
      <c r="BE369" s="304"/>
      <c r="BF369" s="305"/>
      <c r="BG369" s="306"/>
      <c r="BH369" s="307"/>
      <c r="BI369" s="306"/>
      <c r="BJ369" s="307"/>
      <c r="BK369" s="304"/>
      <c r="BL369" s="305"/>
      <c r="BM369" s="304"/>
      <c r="BN369" s="305"/>
      <c r="BO369" s="316"/>
      <c r="BP369" s="316"/>
      <c r="BQ369" s="316"/>
      <c r="BR369" s="55"/>
      <c r="BS369" s="317"/>
      <c r="BT369" s="318"/>
      <c r="BU369" s="319"/>
      <c r="BV369" s="319"/>
      <c r="BW369" s="319"/>
      <c r="BX369" s="319"/>
      <c r="BY369" s="319"/>
      <c r="BZ369" s="319"/>
      <c r="CA369" s="319"/>
      <c r="CB369" s="320"/>
      <c r="CC369" s="321"/>
      <c r="CD369" s="321"/>
      <c r="CE369" s="321"/>
      <c r="CF369" s="321"/>
      <c r="CG369" s="321"/>
      <c r="CH369" s="322"/>
      <c r="CI369" s="52">
        <f t="shared" si="16"/>
        <v>0</v>
      </c>
    </row>
    <row r="370" spans="1:87" ht="35.1" customHeight="1" x14ac:dyDescent="0.25">
      <c r="A370" s="31">
        <f t="shared" si="17"/>
        <v>358</v>
      </c>
      <c r="B370" s="323"/>
      <c r="C370" s="323"/>
      <c r="D370" s="308"/>
      <c r="E370" s="308"/>
      <c r="F370" s="308"/>
      <c r="G370" s="324"/>
      <c r="H370" s="325"/>
      <c r="I370" s="40"/>
      <c r="J370" s="60"/>
      <c r="K370" s="312"/>
      <c r="L370" s="312"/>
      <c r="M370" s="326"/>
      <c r="N370" s="326"/>
      <c r="O370" s="314"/>
      <c r="P370" s="314"/>
      <c r="Q370" s="327"/>
      <c r="R370" s="327"/>
      <c r="S370" s="306"/>
      <c r="T370" s="307"/>
      <c r="U370" s="306"/>
      <c r="V370" s="307"/>
      <c r="W370" s="328"/>
      <c r="X370" s="329"/>
      <c r="Y370" s="328"/>
      <c r="Z370" s="329"/>
      <c r="AA370" s="306"/>
      <c r="AB370" s="307"/>
      <c r="AC370" s="306"/>
      <c r="AD370" s="307"/>
      <c r="AE370" s="328"/>
      <c r="AF370" s="329"/>
      <c r="AG370" s="328"/>
      <c r="AH370" s="329"/>
      <c r="AI370" s="306"/>
      <c r="AJ370" s="307"/>
      <c r="AK370" s="306"/>
      <c r="AL370" s="307"/>
      <c r="AM370" s="328"/>
      <c r="AN370" s="329"/>
      <c r="AO370" s="328"/>
      <c r="AP370" s="329"/>
      <c r="AQ370" s="306"/>
      <c r="AR370" s="307"/>
      <c r="AS370" s="306"/>
      <c r="AT370" s="307"/>
      <c r="AU370" s="328"/>
      <c r="AV370" s="329"/>
      <c r="AW370" s="328"/>
      <c r="AX370" s="329"/>
      <c r="AY370" s="306"/>
      <c r="AZ370" s="307"/>
      <c r="BA370" s="306"/>
      <c r="BB370" s="307"/>
      <c r="BC370" s="328"/>
      <c r="BD370" s="329"/>
      <c r="BE370" s="328"/>
      <c r="BF370" s="329"/>
      <c r="BG370" s="306"/>
      <c r="BH370" s="307"/>
      <c r="BI370" s="306"/>
      <c r="BJ370" s="307"/>
      <c r="BK370" s="328"/>
      <c r="BL370" s="329"/>
      <c r="BM370" s="328"/>
      <c r="BN370" s="329"/>
      <c r="BO370" s="316"/>
      <c r="BP370" s="316"/>
      <c r="BQ370" s="316"/>
      <c r="BR370" s="55"/>
      <c r="BS370" s="330"/>
      <c r="BT370" s="331"/>
      <c r="BU370" s="319"/>
      <c r="BV370" s="319"/>
      <c r="BW370" s="319"/>
      <c r="BX370" s="319"/>
      <c r="BY370" s="319"/>
      <c r="BZ370" s="319"/>
      <c r="CA370" s="319"/>
      <c r="CB370" s="320"/>
      <c r="CC370" s="321"/>
      <c r="CD370" s="321"/>
      <c r="CE370" s="321"/>
      <c r="CF370" s="321"/>
      <c r="CG370" s="321"/>
      <c r="CH370" s="322"/>
      <c r="CI370" s="52">
        <f t="shared" si="16"/>
        <v>0</v>
      </c>
    </row>
    <row r="371" spans="1:87" ht="35.1" customHeight="1" x14ac:dyDescent="0.25">
      <c r="A371" s="31">
        <f t="shared" si="17"/>
        <v>359</v>
      </c>
      <c r="B371" s="308"/>
      <c r="C371" s="308"/>
      <c r="D371" s="309"/>
      <c r="E371" s="309"/>
      <c r="F371" s="309"/>
      <c r="G371" s="310"/>
      <c r="H371" s="311"/>
      <c r="I371" s="40"/>
      <c r="J371" s="59"/>
      <c r="K371" s="312"/>
      <c r="L371" s="312"/>
      <c r="M371" s="313"/>
      <c r="N371" s="313"/>
      <c r="O371" s="314"/>
      <c r="P371" s="314"/>
      <c r="Q371" s="315"/>
      <c r="R371" s="315"/>
      <c r="S371" s="306"/>
      <c r="T371" s="307"/>
      <c r="U371" s="306"/>
      <c r="V371" s="307"/>
      <c r="W371" s="304"/>
      <c r="X371" s="305"/>
      <c r="Y371" s="304"/>
      <c r="Z371" s="305"/>
      <c r="AA371" s="306"/>
      <c r="AB371" s="307"/>
      <c r="AC371" s="306"/>
      <c r="AD371" s="307"/>
      <c r="AE371" s="304"/>
      <c r="AF371" s="305"/>
      <c r="AG371" s="304"/>
      <c r="AH371" s="305"/>
      <c r="AI371" s="306"/>
      <c r="AJ371" s="307"/>
      <c r="AK371" s="306"/>
      <c r="AL371" s="307"/>
      <c r="AM371" s="304"/>
      <c r="AN371" s="305"/>
      <c r="AO371" s="304"/>
      <c r="AP371" s="305"/>
      <c r="AQ371" s="306"/>
      <c r="AR371" s="307"/>
      <c r="AS371" s="306"/>
      <c r="AT371" s="307"/>
      <c r="AU371" s="304"/>
      <c r="AV371" s="305"/>
      <c r="AW371" s="304"/>
      <c r="AX371" s="305"/>
      <c r="AY371" s="306"/>
      <c r="AZ371" s="307"/>
      <c r="BA371" s="306"/>
      <c r="BB371" s="307"/>
      <c r="BC371" s="304"/>
      <c r="BD371" s="305"/>
      <c r="BE371" s="304"/>
      <c r="BF371" s="305"/>
      <c r="BG371" s="306"/>
      <c r="BH371" s="307"/>
      <c r="BI371" s="306"/>
      <c r="BJ371" s="307"/>
      <c r="BK371" s="304"/>
      <c r="BL371" s="305"/>
      <c r="BM371" s="304"/>
      <c r="BN371" s="305"/>
      <c r="BO371" s="316"/>
      <c r="BP371" s="316"/>
      <c r="BQ371" s="316"/>
      <c r="BR371" s="55"/>
      <c r="BS371" s="317"/>
      <c r="BT371" s="318"/>
      <c r="BU371" s="319"/>
      <c r="BV371" s="319"/>
      <c r="BW371" s="319"/>
      <c r="BX371" s="319"/>
      <c r="BY371" s="319"/>
      <c r="BZ371" s="319"/>
      <c r="CA371" s="319"/>
      <c r="CB371" s="320"/>
      <c r="CC371" s="321"/>
      <c r="CD371" s="321"/>
      <c r="CE371" s="321"/>
      <c r="CF371" s="321"/>
      <c r="CG371" s="321"/>
      <c r="CH371" s="322"/>
      <c r="CI371" s="52">
        <f t="shared" si="16"/>
        <v>0</v>
      </c>
    </row>
    <row r="372" spans="1:87" ht="35.1" customHeight="1" x14ac:dyDescent="0.25">
      <c r="A372" s="31">
        <f t="shared" si="17"/>
        <v>360</v>
      </c>
      <c r="B372" s="323"/>
      <c r="C372" s="323"/>
      <c r="D372" s="308"/>
      <c r="E372" s="308"/>
      <c r="F372" s="308"/>
      <c r="G372" s="324"/>
      <c r="H372" s="325"/>
      <c r="I372" s="40"/>
      <c r="J372" s="60"/>
      <c r="K372" s="312"/>
      <c r="L372" s="312"/>
      <c r="M372" s="326"/>
      <c r="N372" s="326"/>
      <c r="O372" s="314"/>
      <c r="P372" s="314"/>
      <c r="Q372" s="327"/>
      <c r="R372" s="327"/>
      <c r="S372" s="306"/>
      <c r="T372" s="307"/>
      <c r="U372" s="306"/>
      <c r="V372" s="307"/>
      <c r="W372" s="328"/>
      <c r="X372" s="329"/>
      <c r="Y372" s="328"/>
      <c r="Z372" s="329"/>
      <c r="AA372" s="306"/>
      <c r="AB372" s="307"/>
      <c r="AC372" s="306"/>
      <c r="AD372" s="307"/>
      <c r="AE372" s="328"/>
      <c r="AF372" s="329"/>
      <c r="AG372" s="328"/>
      <c r="AH372" s="329"/>
      <c r="AI372" s="306"/>
      <c r="AJ372" s="307"/>
      <c r="AK372" s="306"/>
      <c r="AL372" s="307"/>
      <c r="AM372" s="328"/>
      <c r="AN372" s="329"/>
      <c r="AO372" s="328"/>
      <c r="AP372" s="329"/>
      <c r="AQ372" s="306"/>
      <c r="AR372" s="307"/>
      <c r="AS372" s="306"/>
      <c r="AT372" s="307"/>
      <c r="AU372" s="328"/>
      <c r="AV372" s="329"/>
      <c r="AW372" s="328"/>
      <c r="AX372" s="329"/>
      <c r="AY372" s="306"/>
      <c r="AZ372" s="307"/>
      <c r="BA372" s="306"/>
      <c r="BB372" s="307"/>
      <c r="BC372" s="328"/>
      <c r="BD372" s="329"/>
      <c r="BE372" s="328"/>
      <c r="BF372" s="329"/>
      <c r="BG372" s="306"/>
      <c r="BH372" s="307"/>
      <c r="BI372" s="306"/>
      <c r="BJ372" s="307"/>
      <c r="BK372" s="328"/>
      <c r="BL372" s="329"/>
      <c r="BM372" s="328"/>
      <c r="BN372" s="329"/>
      <c r="BO372" s="316"/>
      <c r="BP372" s="316"/>
      <c r="BQ372" s="316"/>
      <c r="BR372" s="55"/>
      <c r="BS372" s="330"/>
      <c r="BT372" s="331"/>
      <c r="BU372" s="319"/>
      <c r="BV372" s="319"/>
      <c r="BW372" s="319"/>
      <c r="BX372" s="319"/>
      <c r="BY372" s="319"/>
      <c r="BZ372" s="319"/>
      <c r="CA372" s="319"/>
      <c r="CB372" s="320"/>
      <c r="CC372" s="321"/>
      <c r="CD372" s="321"/>
      <c r="CE372" s="321"/>
      <c r="CF372" s="321"/>
      <c r="CG372" s="321"/>
      <c r="CH372" s="322"/>
      <c r="CI372" s="52">
        <f t="shared" si="16"/>
        <v>0</v>
      </c>
    </row>
    <row r="373" spans="1:87" ht="35.1" customHeight="1" x14ac:dyDescent="0.25">
      <c r="A373" s="31">
        <f t="shared" si="17"/>
        <v>361</v>
      </c>
      <c r="B373" s="308"/>
      <c r="C373" s="308"/>
      <c r="D373" s="309"/>
      <c r="E373" s="309"/>
      <c r="F373" s="309"/>
      <c r="G373" s="310"/>
      <c r="H373" s="311"/>
      <c r="I373" s="40"/>
      <c r="J373" s="59"/>
      <c r="K373" s="312"/>
      <c r="L373" s="312"/>
      <c r="M373" s="313"/>
      <c r="N373" s="313"/>
      <c r="O373" s="314"/>
      <c r="P373" s="314"/>
      <c r="Q373" s="315"/>
      <c r="R373" s="315"/>
      <c r="S373" s="306"/>
      <c r="T373" s="307"/>
      <c r="U373" s="306"/>
      <c r="V373" s="307"/>
      <c r="W373" s="304"/>
      <c r="X373" s="305"/>
      <c r="Y373" s="304"/>
      <c r="Z373" s="305"/>
      <c r="AA373" s="306"/>
      <c r="AB373" s="307"/>
      <c r="AC373" s="306"/>
      <c r="AD373" s="307"/>
      <c r="AE373" s="304"/>
      <c r="AF373" s="305"/>
      <c r="AG373" s="304"/>
      <c r="AH373" s="305"/>
      <c r="AI373" s="306"/>
      <c r="AJ373" s="307"/>
      <c r="AK373" s="306"/>
      <c r="AL373" s="307"/>
      <c r="AM373" s="304"/>
      <c r="AN373" s="305"/>
      <c r="AO373" s="304"/>
      <c r="AP373" s="305"/>
      <c r="AQ373" s="306"/>
      <c r="AR373" s="307"/>
      <c r="AS373" s="306"/>
      <c r="AT373" s="307"/>
      <c r="AU373" s="304"/>
      <c r="AV373" s="305"/>
      <c r="AW373" s="304"/>
      <c r="AX373" s="305"/>
      <c r="AY373" s="306"/>
      <c r="AZ373" s="307"/>
      <c r="BA373" s="306"/>
      <c r="BB373" s="307"/>
      <c r="BC373" s="304"/>
      <c r="BD373" s="305"/>
      <c r="BE373" s="304"/>
      <c r="BF373" s="305"/>
      <c r="BG373" s="306"/>
      <c r="BH373" s="307"/>
      <c r="BI373" s="306"/>
      <c r="BJ373" s="307"/>
      <c r="BK373" s="304"/>
      <c r="BL373" s="305"/>
      <c r="BM373" s="304"/>
      <c r="BN373" s="305"/>
      <c r="BO373" s="316"/>
      <c r="BP373" s="316"/>
      <c r="BQ373" s="316"/>
      <c r="BR373" s="55"/>
      <c r="BS373" s="317"/>
      <c r="BT373" s="318"/>
      <c r="BU373" s="319"/>
      <c r="BV373" s="319"/>
      <c r="BW373" s="319"/>
      <c r="BX373" s="319"/>
      <c r="BY373" s="319"/>
      <c r="BZ373" s="319"/>
      <c r="CA373" s="319"/>
      <c r="CB373" s="320"/>
      <c r="CC373" s="321"/>
      <c r="CD373" s="321"/>
      <c r="CE373" s="321"/>
      <c r="CF373" s="321"/>
      <c r="CG373" s="321"/>
      <c r="CH373" s="322"/>
      <c r="CI373" s="52">
        <f t="shared" si="16"/>
        <v>0</v>
      </c>
    </row>
    <row r="374" spans="1:87" ht="35.1" customHeight="1" x14ac:dyDescent="0.25">
      <c r="A374" s="31">
        <f t="shared" si="17"/>
        <v>362</v>
      </c>
      <c r="B374" s="323"/>
      <c r="C374" s="323"/>
      <c r="D374" s="308"/>
      <c r="E374" s="308"/>
      <c r="F374" s="308"/>
      <c r="G374" s="324"/>
      <c r="H374" s="325"/>
      <c r="I374" s="40"/>
      <c r="J374" s="60"/>
      <c r="K374" s="312"/>
      <c r="L374" s="312"/>
      <c r="M374" s="326"/>
      <c r="N374" s="326"/>
      <c r="O374" s="314"/>
      <c r="P374" s="314"/>
      <c r="Q374" s="327"/>
      <c r="R374" s="327"/>
      <c r="S374" s="306"/>
      <c r="T374" s="307"/>
      <c r="U374" s="306"/>
      <c r="V374" s="307"/>
      <c r="W374" s="328"/>
      <c r="X374" s="329"/>
      <c r="Y374" s="328"/>
      <c r="Z374" s="329"/>
      <c r="AA374" s="306"/>
      <c r="AB374" s="307"/>
      <c r="AC374" s="306"/>
      <c r="AD374" s="307"/>
      <c r="AE374" s="328"/>
      <c r="AF374" s="329"/>
      <c r="AG374" s="328"/>
      <c r="AH374" s="329"/>
      <c r="AI374" s="306"/>
      <c r="AJ374" s="307"/>
      <c r="AK374" s="306"/>
      <c r="AL374" s="307"/>
      <c r="AM374" s="328"/>
      <c r="AN374" s="329"/>
      <c r="AO374" s="328"/>
      <c r="AP374" s="329"/>
      <c r="AQ374" s="306"/>
      <c r="AR374" s="307"/>
      <c r="AS374" s="306"/>
      <c r="AT374" s="307"/>
      <c r="AU374" s="328"/>
      <c r="AV374" s="329"/>
      <c r="AW374" s="328"/>
      <c r="AX374" s="329"/>
      <c r="AY374" s="306"/>
      <c r="AZ374" s="307"/>
      <c r="BA374" s="306"/>
      <c r="BB374" s="307"/>
      <c r="BC374" s="328"/>
      <c r="BD374" s="329"/>
      <c r="BE374" s="328"/>
      <c r="BF374" s="329"/>
      <c r="BG374" s="306"/>
      <c r="BH374" s="307"/>
      <c r="BI374" s="306"/>
      <c r="BJ374" s="307"/>
      <c r="BK374" s="328"/>
      <c r="BL374" s="329"/>
      <c r="BM374" s="328"/>
      <c r="BN374" s="329"/>
      <c r="BO374" s="316"/>
      <c r="BP374" s="316"/>
      <c r="BQ374" s="316"/>
      <c r="BR374" s="55"/>
      <c r="BS374" s="330"/>
      <c r="BT374" s="331"/>
      <c r="BU374" s="319"/>
      <c r="BV374" s="319"/>
      <c r="BW374" s="319"/>
      <c r="BX374" s="319"/>
      <c r="BY374" s="319"/>
      <c r="BZ374" s="319"/>
      <c r="CA374" s="319"/>
      <c r="CB374" s="320"/>
      <c r="CC374" s="321"/>
      <c r="CD374" s="321"/>
      <c r="CE374" s="321"/>
      <c r="CF374" s="321"/>
      <c r="CG374" s="321"/>
      <c r="CH374" s="322"/>
      <c r="CI374" s="52">
        <f t="shared" si="16"/>
        <v>0</v>
      </c>
    </row>
    <row r="375" spans="1:87" ht="35.1" customHeight="1" x14ac:dyDescent="0.25">
      <c r="A375" s="31">
        <f t="shared" si="17"/>
        <v>363</v>
      </c>
      <c r="B375" s="308"/>
      <c r="C375" s="308"/>
      <c r="D375" s="309"/>
      <c r="E375" s="309"/>
      <c r="F375" s="309"/>
      <c r="G375" s="310"/>
      <c r="H375" s="311"/>
      <c r="I375" s="40"/>
      <c r="J375" s="59"/>
      <c r="K375" s="312"/>
      <c r="L375" s="312"/>
      <c r="M375" s="313"/>
      <c r="N375" s="313"/>
      <c r="O375" s="314"/>
      <c r="P375" s="314"/>
      <c r="Q375" s="315"/>
      <c r="R375" s="315"/>
      <c r="S375" s="306"/>
      <c r="T375" s="307"/>
      <c r="U375" s="306"/>
      <c r="V375" s="307"/>
      <c r="W375" s="304"/>
      <c r="X375" s="305"/>
      <c r="Y375" s="304"/>
      <c r="Z375" s="305"/>
      <c r="AA375" s="306"/>
      <c r="AB375" s="307"/>
      <c r="AC375" s="306"/>
      <c r="AD375" s="307"/>
      <c r="AE375" s="304"/>
      <c r="AF375" s="305"/>
      <c r="AG375" s="304"/>
      <c r="AH375" s="305"/>
      <c r="AI375" s="306"/>
      <c r="AJ375" s="307"/>
      <c r="AK375" s="306"/>
      <c r="AL375" s="307"/>
      <c r="AM375" s="304"/>
      <c r="AN375" s="305"/>
      <c r="AO375" s="304"/>
      <c r="AP375" s="305"/>
      <c r="AQ375" s="306"/>
      <c r="AR375" s="307"/>
      <c r="AS375" s="306"/>
      <c r="AT375" s="307"/>
      <c r="AU375" s="304"/>
      <c r="AV375" s="305"/>
      <c r="AW375" s="304"/>
      <c r="AX375" s="305"/>
      <c r="AY375" s="306"/>
      <c r="AZ375" s="307"/>
      <c r="BA375" s="306"/>
      <c r="BB375" s="307"/>
      <c r="BC375" s="304"/>
      <c r="BD375" s="305"/>
      <c r="BE375" s="304"/>
      <c r="BF375" s="305"/>
      <c r="BG375" s="306"/>
      <c r="BH375" s="307"/>
      <c r="BI375" s="306"/>
      <c r="BJ375" s="307"/>
      <c r="BK375" s="304"/>
      <c r="BL375" s="305"/>
      <c r="BM375" s="304"/>
      <c r="BN375" s="305"/>
      <c r="BO375" s="316"/>
      <c r="BP375" s="316"/>
      <c r="BQ375" s="316"/>
      <c r="BR375" s="55"/>
      <c r="BS375" s="317"/>
      <c r="BT375" s="318"/>
      <c r="BU375" s="319"/>
      <c r="BV375" s="319"/>
      <c r="BW375" s="319"/>
      <c r="BX375" s="319"/>
      <c r="BY375" s="319"/>
      <c r="BZ375" s="319"/>
      <c r="CA375" s="319"/>
      <c r="CB375" s="320"/>
      <c r="CC375" s="321"/>
      <c r="CD375" s="321"/>
      <c r="CE375" s="321"/>
      <c r="CF375" s="321"/>
      <c r="CG375" s="321"/>
      <c r="CH375" s="322"/>
      <c r="CI375" s="52">
        <f t="shared" si="16"/>
        <v>0</v>
      </c>
    </row>
    <row r="376" spans="1:87" ht="35.1" customHeight="1" x14ac:dyDescent="0.25">
      <c r="A376" s="31">
        <f t="shared" si="17"/>
        <v>364</v>
      </c>
      <c r="B376" s="323"/>
      <c r="C376" s="323"/>
      <c r="D376" s="308"/>
      <c r="E376" s="308"/>
      <c r="F376" s="308"/>
      <c r="G376" s="324"/>
      <c r="H376" s="325"/>
      <c r="I376" s="40"/>
      <c r="J376" s="60"/>
      <c r="K376" s="312"/>
      <c r="L376" s="312"/>
      <c r="M376" s="326"/>
      <c r="N376" s="326"/>
      <c r="O376" s="314"/>
      <c r="P376" s="314"/>
      <c r="Q376" s="327"/>
      <c r="R376" s="327"/>
      <c r="S376" s="306"/>
      <c r="T376" s="307"/>
      <c r="U376" s="306"/>
      <c r="V376" s="307"/>
      <c r="W376" s="328"/>
      <c r="X376" s="329"/>
      <c r="Y376" s="328"/>
      <c r="Z376" s="329"/>
      <c r="AA376" s="306"/>
      <c r="AB376" s="307"/>
      <c r="AC376" s="306"/>
      <c r="AD376" s="307"/>
      <c r="AE376" s="328"/>
      <c r="AF376" s="329"/>
      <c r="AG376" s="328"/>
      <c r="AH376" s="329"/>
      <c r="AI376" s="306"/>
      <c r="AJ376" s="307"/>
      <c r="AK376" s="306"/>
      <c r="AL376" s="307"/>
      <c r="AM376" s="328"/>
      <c r="AN376" s="329"/>
      <c r="AO376" s="328"/>
      <c r="AP376" s="329"/>
      <c r="AQ376" s="306"/>
      <c r="AR376" s="307"/>
      <c r="AS376" s="306"/>
      <c r="AT376" s="307"/>
      <c r="AU376" s="328"/>
      <c r="AV376" s="329"/>
      <c r="AW376" s="328"/>
      <c r="AX376" s="329"/>
      <c r="AY376" s="306"/>
      <c r="AZ376" s="307"/>
      <c r="BA376" s="306"/>
      <c r="BB376" s="307"/>
      <c r="BC376" s="328"/>
      <c r="BD376" s="329"/>
      <c r="BE376" s="328"/>
      <c r="BF376" s="329"/>
      <c r="BG376" s="306"/>
      <c r="BH376" s="307"/>
      <c r="BI376" s="306"/>
      <c r="BJ376" s="307"/>
      <c r="BK376" s="328"/>
      <c r="BL376" s="329"/>
      <c r="BM376" s="328"/>
      <c r="BN376" s="329"/>
      <c r="BO376" s="316"/>
      <c r="BP376" s="316"/>
      <c r="BQ376" s="316"/>
      <c r="BR376" s="55"/>
      <c r="BS376" s="330"/>
      <c r="BT376" s="331"/>
      <c r="BU376" s="319"/>
      <c r="BV376" s="319"/>
      <c r="BW376" s="319"/>
      <c r="BX376" s="319"/>
      <c r="BY376" s="319"/>
      <c r="BZ376" s="319"/>
      <c r="CA376" s="319"/>
      <c r="CB376" s="320"/>
      <c r="CC376" s="321"/>
      <c r="CD376" s="321"/>
      <c r="CE376" s="321"/>
      <c r="CF376" s="321"/>
      <c r="CG376" s="321"/>
      <c r="CH376" s="322"/>
      <c r="CI376" s="52">
        <f t="shared" si="16"/>
        <v>0</v>
      </c>
    </row>
    <row r="377" spans="1:87" ht="35.1" customHeight="1" x14ac:dyDescent="0.25">
      <c r="A377" s="31">
        <f>ROW(A365)</f>
        <v>365</v>
      </c>
      <c r="B377" s="308"/>
      <c r="C377" s="308"/>
      <c r="D377" s="309"/>
      <c r="E377" s="309"/>
      <c r="F377" s="309"/>
      <c r="G377" s="310"/>
      <c r="H377" s="311"/>
      <c r="I377" s="40"/>
      <c r="J377" s="59"/>
      <c r="K377" s="312"/>
      <c r="L377" s="312"/>
      <c r="M377" s="313"/>
      <c r="N377" s="313"/>
      <c r="O377" s="314"/>
      <c r="P377" s="314"/>
      <c r="Q377" s="315"/>
      <c r="R377" s="315"/>
      <c r="S377" s="306"/>
      <c r="T377" s="307"/>
      <c r="U377" s="306"/>
      <c r="V377" s="307"/>
      <c r="W377" s="304"/>
      <c r="X377" s="305"/>
      <c r="Y377" s="304"/>
      <c r="Z377" s="305"/>
      <c r="AA377" s="306"/>
      <c r="AB377" s="307"/>
      <c r="AC377" s="306"/>
      <c r="AD377" s="307"/>
      <c r="AE377" s="304"/>
      <c r="AF377" s="305"/>
      <c r="AG377" s="304"/>
      <c r="AH377" s="305"/>
      <c r="AI377" s="306"/>
      <c r="AJ377" s="307"/>
      <c r="AK377" s="306"/>
      <c r="AL377" s="307"/>
      <c r="AM377" s="304"/>
      <c r="AN377" s="305"/>
      <c r="AO377" s="304"/>
      <c r="AP377" s="305"/>
      <c r="AQ377" s="306"/>
      <c r="AR377" s="307"/>
      <c r="AS377" s="306"/>
      <c r="AT377" s="307"/>
      <c r="AU377" s="304"/>
      <c r="AV377" s="305"/>
      <c r="AW377" s="304"/>
      <c r="AX377" s="305"/>
      <c r="AY377" s="306"/>
      <c r="AZ377" s="307"/>
      <c r="BA377" s="306"/>
      <c r="BB377" s="307"/>
      <c r="BC377" s="304"/>
      <c r="BD377" s="305"/>
      <c r="BE377" s="304"/>
      <c r="BF377" s="305"/>
      <c r="BG377" s="306"/>
      <c r="BH377" s="307"/>
      <c r="BI377" s="306"/>
      <c r="BJ377" s="307"/>
      <c r="BK377" s="304"/>
      <c r="BL377" s="305"/>
      <c r="BM377" s="304"/>
      <c r="BN377" s="305"/>
      <c r="BO377" s="332"/>
      <c r="BP377" s="333"/>
      <c r="BQ377" s="334"/>
      <c r="BR377" s="55"/>
      <c r="BS377" s="317"/>
      <c r="BT377" s="318"/>
      <c r="BU377" s="319"/>
      <c r="BV377" s="319"/>
      <c r="BW377" s="319"/>
      <c r="BX377" s="319"/>
      <c r="BY377" s="319"/>
      <c r="BZ377" s="319"/>
      <c r="CA377" s="319"/>
      <c r="CB377" s="320"/>
      <c r="CC377" s="321"/>
      <c r="CD377" s="321"/>
      <c r="CE377" s="321"/>
      <c r="CF377" s="321"/>
      <c r="CG377" s="321"/>
      <c r="CH377" s="322"/>
      <c r="CI377" s="52">
        <f t="shared" si="16"/>
        <v>0</v>
      </c>
    </row>
    <row r="378" spans="1:87" ht="35.1" customHeight="1" x14ac:dyDescent="0.25">
      <c r="A378" s="31">
        <f t="shared" ref="A378:A404" si="18">ROW(A366)</f>
        <v>366</v>
      </c>
      <c r="B378" s="323"/>
      <c r="C378" s="323"/>
      <c r="D378" s="308"/>
      <c r="E378" s="308"/>
      <c r="F378" s="308"/>
      <c r="G378" s="324"/>
      <c r="H378" s="325"/>
      <c r="I378" s="40"/>
      <c r="J378" s="60"/>
      <c r="K378" s="312"/>
      <c r="L378" s="312"/>
      <c r="M378" s="326"/>
      <c r="N378" s="326"/>
      <c r="O378" s="314"/>
      <c r="P378" s="314"/>
      <c r="Q378" s="327"/>
      <c r="R378" s="327"/>
      <c r="S378" s="306"/>
      <c r="T378" s="307"/>
      <c r="U378" s="306"/>
      <c r="V378" s="307"/>
      <c r="W378" s="328"/>
      <c r="X378" s="329"/>
      <c r="Y378" s="328"/>
      <c r="Z378" s="329"/>
      <c r="AA378" s="306"/>
      <c r="AB378" s="307"/>
      <c r="AC378" s="306"/>
      <c r="AD378" s="307"/>
      <c r="AE378" s="328"/>
      <c r="AF378" s="329"/>
      <c r="AG378" s="328"/>
      <c r="AH378" s="329"/>
      <c r="AI378" s="306"/>
      <c r="AJ378" s="307"/>
      <c r="AK378" s="306"/>
      <c r="AL378" s="307"/>
      <c r="AM378" s="328"/>
      <c r="AN378" s="329"/>
      <c r="AO378" s="328"/>
      <c r="AP378" s="329"/>
      <c r="AQ378" s="306"/>
      <c r="AR378" s="307"/>
      <c r="AS378" s="306"/>
      <c r="AT378" s="307"/>
      <c r="AU378" s="328"/>
      <c r="AV378" s="329"/>
      <c r="AW378" s="328"/>
      <c r="AX378" s="329"/>
      <c r="AY378" s="306"/>
      <c r="AZ378" s="307"/>
      <c r="BA378" s="306"/>
      <c r="BB378" s="307"/>
      <c r="BC378" s="328"/>
      <c r="BD378" s="329"/>
      <c r="BE378" s="328"/>
      <c r="BF378" s="329"/>
      <c r="BG378" s="306"/>
      <c r="BH378" s="307"/>
      <c r="BI378" s="306"/>
      <c r="BJ378" s="307"/>
      <c r="BK378" s="328"/>
      <c r="BL378" s="329"/>
      <c r="BM378" s="328"/>
      <c r="BN378" s="329"/>
      <c r="BO378" s="316"/>
      <c r="BP378" s="316"/>
      <c r="BQ378" s="316"/>
      <c r="BR378" s="55"/>
      <c r="BS378" s="330"/>
      <c r="BT378" s="331"/>
      <c r="BU378" s="319"/>
      <c r="BV378" s="319"/>
      <c r="BW378" s="319"/>
      <c r="BX378" s="319"/>
      <c r="BY378" s="319"/>
      <c r="BZ378" s="319"/>
      <c r="CA378" s="319"/>
      <c r="CB378" s="320"/>
      <c r="CC378" s="321"/>
      <c r="CD378" s="321"/>
      <c r="CE378" s="321"/>
      <c r="CF378" s="321"/>
      <c r="CG378" s="321"/>
      <c r="CH378" s="322"/>
      <c r="CI378" s="52">
        <f t="shared" si="16"/>
        <v>0</v>
      </c>
    </row>
    <row r="379" spans="1:87" ht="35.1" customHeight="1" x14ac:dyDescent="0.25">
      <c r="A379" s="31">
        <f t="shared" si="18"/>
        <v>367</v>
      </c>
      <c r="B379" s="308"/>
      <c r="C379" s="308"/>
      <c r="D379" s="309"/>
      <c r="E379" s="309"/>
      <c r="F379" s="309"/>
      <c r="G379" s="310"/>
      <c r="H379" s="311"/>
      <c r="I379" s="40"/>
      <c r="J379" s="59"/>
      <c r="K379" s="312"/>
      <c r="L379" s="312"/>
      <c r="M379" s="313"/>
      <c r="N379" s="313"/>
      <c r="O379" s="314"/>
      <c r="P379" s="314"/>
      <c r="Q379" s="315"/>
      <c r="R379" s="315"/>
      <c r="S379" s="306"/>
      <c r="T379" s="307"/>
      <c r="U379" s="306"/>
      <c r="V379" s="307"/>
      <c r="W379" s="304"/>
      <c r="X379" s="305"/>
      <c r="Y379" s="304"/>
      <c r="Z379" s="305"/>
      <c r="AA379" s="306"/>
      <c r="AB379" s="307"/>
      <c r="AC379" s="306"/>
      <c r="AD379" s="307"/>
      <c r="AE379" s="304"/>
      <c r="AF379" s="305"/>
      <c r="AG379" s="304"/>
      <c r="AH379" s="305"/>
      <c r="AI379" s="306"/>
      <c r="AJ379" s="307"/>
      <c r="AK379" s="306"/>
      <c r="AL379" s="307"/>
      <c r="AM379" s="304"/>
      <c r="AN379" s="305"/>
      <c r="AO379" s="304"/>
      <c r="AP379" s="305"/>
      <c r="AQ379" s="306"/>
      <c r="AR379" s="307"/>
      <c r="AS379" s="306"/>
      <c r="AT379" s="307"/>
      <c r="AU379" s="304"/>
      <c r="AV379" s="305"/>
      <c r="AW379" s="304"/>
      <c r="AX379" s="305"/>
      <c r="AY379" s="306"/>
      <c r="AZ379" s="307"/>
      <c r="BA379" s="306"/>
      <c r="BB379" s="307"/>
      <c r="BC379" s="304"/>
      <c r="BD379" s="305"/>
      <c r="BE379" s="304"/>
      <c r="BF379" s="305"/>
      <c r="BG379" s="306"/>
      <c r="BH379" s="307"/>
      <c r="BI379" s="306"/>
      <c r="BJ379" s="307"/>
      <c r="BK379" s="304"/>
      <c r="BL379" s="305"/>
      <c r="BM379" s="304"/>
      <c r="BN379" s="305"/>
      <c r="BO379" s="316"/>
      <c r="BP379" s="316"/>
      <c r="BQ379" s="316"/>
      <c r="BR379" s="55"/>
      <c r="BS379" s="317"/>
      <c r="BT379" s="318"/>
      <c r="BU379" s="319"/>
      <c r="BV379" s="319"/>
      <c r="BW379" s="319"/>
      <c r="BX379" s="319"/>
      <c r="BY379" s="319"/>
      <c r="BZ379" s="319"/>
      <c r="CA379" s="319"/>
      <c r="CB379" s="320"/>
      <c r="CC379" s="321"/>
      <c r="CD379" s="321"/>
      <c r="CE379" s="321"/>
      <c r="CF379" s="321"/>
      <c r="CG379" s="321"/>
      <c r="CH379" s="322"/>
      <c r="CI379" s="52">
        <f t="shared" si="16"/>
        <v>0</v>
      </c>
    </row>
    <row r="380" spans="1:87" ht="35.1" customHeight="1" x14ac:dyDescent="0.25">
      <c r="A380" s="31">
        <f t="shared" si="18"/>
        <v>368</v>
      </c>
      <c r="B380" s="323"/>
      <c r="C380" s="323"/>
      <c r="D380" s="308"/>
      <c r="E380" s="308"/>
      <c r="F380" s="308"/>
      <c r="G380" s="324"/>
      <c r="H380" s="325"/>
      <c r="I380" s="40"/>
      <c r="J380" s="60"/>
      <c r="K380" s="312"/>
      <c r="L380" s="312"/>
      <c r="M380" s="326"/>
      <c r="N380" s="326"/>
      <c r="O380" s="314"/>
      <c r="P380" s="314"/>
      <c r="Q380" s="327"/>
      <c r="R380" s="327"/>
      <c r="S380" s="306"/>
      <c r="T380" s="307"/>
      <c r="U380" s="306"/>
      <c r="V380" s="307"/>
      <c r="W380" s="328"/>
      <c r="X380" s="329"/>
      <c r="Y380" s="328"/>
      <c r="Z380" s="329"/>
      <c r="AA380" s="306"/>
      <c r="AB380" s="307"/>
      <c r="AC380" s="306"/>
      <c r="AD380" s="307"/>
      <c r="AE380" s="328"/>
      <c r="AF380" s="329"/>
      <c r="AG380" s="328"/>
      <c r="AH380" s="329"/>
      <c r="AI380" s="306"/>
      <c r="AJ380" s="307"/>
      <c r="AK380" s="306"/>
      <c r="AL380" s="307"/>
      <c r="AM380" s="328"/>
      <c r="AN380" s="329"/>
      <c r="AO380" s="328"/>
      <c r="AP380" s="329"/>
      <c r="AQ380" s="306"/>
      <c r="AR380" s="307"/>
      <c r="AS380" s="306"/>
      <c r="AT380" s="307"/>
      <c r="AU380" s="328"/>
      <c r="AV380" s="329"/>
      <c r="AW380" s="328"/>
      <c r="AX380" s="329"/>
      <c r="AY380" s="306"/>
      <c r="AZ380" s="307"/>
      <c r="BA380" s="306"/>
      <c r="BB380" s="307"/>
      <c r="BC380" s="328"/>
      <c r="BD380" s="329"/>
      <c r="BE380" s="328"/>
      <c r="BF380" s="329"/>
      <c r="BG380" s="306"/>
      <c r="BH380" s="307"/>
      <c r="BI380" s="306"/>
      <c r="BJ380" s="307"/>
      <c r="BK380" s="328"/>
      <c r="BL380" s="329"/>
      <c r="BM380" s="328"/>
      <c r="BN380" s="329"/>
      <c r="BO380" s="316"/>
      <c r="BP380" s="316"/>
      <c r="BQ380" s="316"/>
      <c r="BR380" s="55"/>
      <c r="BS380" s="330"/>
      <c r="BT380" s="331"/>
      <c r="BU380" s="319"/>
      <c r="BV380" s="319"/>
      <c r="BW380" s="319"/>
      <c r="BX380" s="319"/>
      <c r="BY380" s="319"/>
      <c r="BZ380" s="319"/>
      <c r="CA380" s="319"/>
      <c r="CB380" s="320"/>
      <c r="CC380" s="321"/>
      <c r="CD380" s="321"/>
      <c r="CE380" s="321"/>
      <c r="CF380" s="321"/>
      <c r="CG380" s="321"/>
      <c r="CH380" s="322"/>
      <c r="CI380" s="52">
        <f t="shared" si="16"/>
        <v>0</v>
      </c>
    </row>
    <row r="381" spans="1:87" ht="35.1" customHeight="1" x14ac:dyDescent="0.25">
      <c r="A381" s="31">
        <f t="shared" si="18"/>
        <v>369</v>
      </c>
      <c r="B381" s="308"/>
      <c r="C381" s="308"/>
      <c r="D381" s="309"/>
      <c r="E381" s="309"/>
      <c r="F381" s="309"/>
      <c r="G381" s="310"/>
      <c r="H381" s="311"/>
      <c r="I381" s="40"/>
      <c r="J381" s="59"/>
      <c r="K381" s="312"/>
      <c r="L381" s="312"/>
      <c r="M381" s="313"/>
      <c r="N381" s="313"/>
      <c r="O381" s="314"/>
      <c r="P381" s="314"/>
      <c r="Q381" s="315"/>
      <c r="R381" s="315"/>
      <c r="S381" s="306"/>
      <c r="T381" s="307"/>
      <c r="U381" s="306"/>
      <c r="V381" s="307"/>
      <c r="W381" s="304"/>
      <c r="X381" s="305"/>
      <c r="Y381" s="304"/>
      <c r="Z381" s="305"/>
      <c r="AA381" s="306"/>
      <c r="AB381" s="307"/>
      <c r="AC381" s="306"/>
      <c r="AD381" s="307"/>
      <c r="AE381" s="304"/>
      <c r="AF381" s="305"/>
      <c r="AG381" s="304"/>
      <c r="AH381" s="305"/>
      <c r="AI381" s="306"/>
      <c r="AJ381" s="307"/>
      <c r="AK381" s="306"/>
      <c r="AL381" s="307"/>
      <c r="AM381" s="304"/>
      <c r="AN381" s="305"/>
      <c r="AO381" s="304"/>
      <c r="AP381" s="305"/>
      <c r="AQ381" s="306"/>
      <c r="AR381" s="307"/>
      <c r="AS381" s="306"/>
      <c r="AT381" s="307"/>
      <c r="AU381" s="304"/>
      <c r="AV381" s="305"/>
      <c r="AW381" s="304"/>
      <c r="AX381" s="305"/>
      <c r="AY381" s="306"/>
      <c r="AZ381" s="307"/>
      <c r="BA381" s="306"/>
      <c r="BB381" s="307"/>
      <c r="BC381" s="304"/>
      <c r="BD381" s="305"/>
      <c r="BE381" s="304"/>
      <c r="BF381" s="305"/>
      <c r="BG381" s="306"/>
      <c r="BH381" s="307"/>
      <c r="BI381" s="306"/>
      <c r="BJ381" s="307"/>
      <c r="BK381" s="304"/>
      <c r="BL381" s="305"/>
      <c r="BM381" s="304"/>
      <c r="BN381" s="305"/>
      <c r="BO381" s="316"/>
      <c r="BP381" s="316"/>
      <c r="BQ381" s="316"/>
      <c r="BR381" s="55"/>
      <c r="BS381" s="317"/>
      <c r="BT381" s="318"/>
      <c r="BU381" s="319"/>
      <c r="BV381" s="319"/>
      <c r="BW381" s="319"/>
      <c r="BX381" s="319"/>
      <c r="BY381" s="319"/>
      <c r="BZ381" s="319"/>
      <c r="CA381" s="319"/>
      <c r="CB381" s="320"/>
      <c r="CC381" s="321"/>
      <c r="CD381" s="321"/>
      <c r="CE381" s="321"/>
      <c r="CF381" s="321"/>
      <c r="CG381" s="321"/>
      <c r="CH381" s="322"/>
      <c r="CI381" s="52">
        <f t="shared" si="16"/>
        <v>0</v>
      </c>
    </row>
    <row r="382" spans="1:87" ht="35.1" customHeight="1" x14ac:dyDescent="0.25">
      <c r="A382" s="31">
        <f t="shared" si="18"/>
        <v>370</v>
      </c>
      <c r="B382" s="323"/>
      <c r="C382" s="323"/>
      <c r="D382" s="308"/>
      <c r="E382" s="308"/>
      <c r="F382" s="308"/>
      <c r="G382" s="324"/>
      <c r="H382" s="325"/>
      <c r="I382" s="40"/>
      <c r="J382" s="60"/>
      <c r="K382" s="312"/>
      <c r="L382" s="312"/>
      <c r="M382" s="326"/>
      <c r="N382" s="326"/>
      <c r="O382" s="314"/>
      <c r="P382" s="314"/>
      <c r="Q382" s="327"/>
      <c r="R382" s="327"/>
      <c r="S382" s="306"/>
      <c r="T382" s="307"/>
      <c r="U382" s="306"/>
      <c r="V382" s="307"/>
      <c r="W382" s="328"/>
      <c r="X382" s="329"/>
      <c r="Y382" s="328"/>
      <c r="Z382" s="329"/>
      <c r="AA382" s="306"/>
      <c r="AB382" s="307"/>
      <c r="AC382" s="306"/>
      <c r="AD382" s="307"/>
      <c r="AE382" s="328"/>
      <c r="AF382" s="329"/>
      <c r="AG382" s="328"/>
      <c r="AH382" s="329"/>
      <c r="AI382" s="306"/>
      <c r="AJ382" s="307"/>
      <c r="AK382" s="306"/>
      <c r="AL382" s="307"/>
      <c r="AM382" s="328"/>
      <c r="AN382" s="329"/>
      <c r="AO382" s="328"/>
      <c r="AP382" s="329"/>
      <c r="AQ382" s="306"/>
      <c r="AR382" s="307"/>
      <c r="AS382" s="306"/>
      <c r="AT382" s="307"/>
      <c r="AU382" s="328"/>
      <c r="AV382" s="329"/>
      <c r="AW382" s="328"/>
      <c r="AX382" s="329"/>
      <c r="AY382" s="306"/>
      <c r="AZ382" s="307"/>
      <c r="BA382" s="306"/>
      <c r="BB382" s="307"/>
      <c r="BC382" s="328"/>
      <c r="BD382" s="329"/>
      <c r="BE382" s="328"/>
      <c r="BF382" s="329"/>
      <c r="BG382" s="306"/>
      <c r="BH382" s="307"/>
      <c r="BI382" s="306"/>
      <c r="BJ382" s="307"/>
      <c r="BK382" s="328"/>
      <c r="BL382" s="329"/>
      <c r="BM382" s="328"/>
      <c r="BN382" s="329"/>
      <c r="BO382" s="316"/>
      <c r="BP382" s="316"/>
      <c r="BQ382" s="316"/>
      <c r="BR382" s="55"/>
      <c r="BS382" s="330"/>
      <c r="BT382" s="331"/>
      <c r="BU382" s="319"/>
      <c r="BV382" s="319"/>
      <c r="BW382" s="319"/>
      <c r="BX382" s="319"/>
      <c r="BY382" s="319"/>
      <c r="BZ382" s="319"/>
      <c r="CA382" s="319"/>
      <c r="CB382" s="320"/>
      <c r="CC382" s="321"/>
      <c r="CD382" s="321"/>
      <c r="CE382" s="321"/>
      <c r="CF382" s="321"/>
      <c r="CG382" s="321"/>
      <c r="CH382" s="322"/>
      <c r="CI382" s="52">
        <f t="shared" si="16"/>
        <v>0</v>
      </c>
    </row>
    <row r="383" spans="1:87" ht="35.1" customHeight="1" x14ac:dyDescent="0.25">
      <c r="A383" s="31">
        <f t="shared" si="18"/>
        <v>371</v>
      </c>
      <c r="B383" s="308"/>
      <c r="C383" s="308"/>
      <c r="D383" s="309"/>
      <c r="E383" s="309"/>
      <c r="F383" s="309"/>
      <c r="G383" s="310"/>
      <c r="H383" s="311"/>
      <c r="I383" s="40"/>
      <c r="J383" s="59"/>
      <c r="K383" s="312"/>
      <c r="L383" s="312"/>
      <c r="M383" s="313"/>
      <c r="N383" s="313"/>
      <c r="O383" s="314"/>
      <c r="P383" s="314"/>
      <c r="Q383" s="315"/>
      <c r="R383" s="315"/>
      <c r="S383" s="306"/>
      <c r="T383" s="307"/>
      <c r="U383" s="306"/>
      <c r="V383" s="307"/>
      <c r="W383" s="304"/>
      <c r="X383" s="305"/>
      <c r="Y383" s="304"/>
      <c r="Z383" s="305"/>
      <c r="AA383" s="306"/>
      <c r="AB383" s="307"/>
      <c r="AC383" s="306"/>
      <c r="AD383" s="307"/>
      <c r="AE383" s="304"/>
      <c r="AF383" s="305"/>
      <c r="AG383" s="304"/>
      <c r="AH383" s="305"/>
      <c r="AI383" s="306"/>
      <c r="AJ383" s="307"/>
      <c r="AK383" s="306"/>
      <c r="AL383" s="307"/>
      <c r="AM383" s="304"/>
      <c r="AN383" s="305"/>
      <c r="AO383" s="304"/>
      <c r="AP383" s="305"/>
      <c r="AQ383" s="306"/>
      <c r="AR383" s="307"/>
      <c r="AS383" s="306"/>
      <c r="AT383" s="307"/>
      <c r="AU383" s="304"/>
      <c r="AV383" s="305"/>
      <c r="AW383" s="304"/>
      <c r="AX383" s="305"/>
      <c r="AY383" s="306"/>
      <c r="AZ383" s="307"/>
      <c r="BA383" s="306"/>
      <c r="BB383" s="307"/>
      <c r="BC383" s="304"/>
      <c r="BD383" s="305"/>
      <c r="BE383" s="304"/>
      <c r="BF383" s="305"/>
      <c r="BG383" s="306"/>
      <c r="BH383" s="307"/>
      <c r="BI383" s="306"/>
      <c r="BJ383" s="307"/>
      <c r="BK383" s="304"/>
      <c r="BL383" s="305"/>
      <c r="BM383" s="304"/>
      <c r="BN383" s="305"/>
      <c r="BO383" s="316"/>
      <c r="BP383" s="316"/>
      <c r="BQ383" s="316"/>
      <c r="BR383" s="55"/>
      <c r="BS383" s="317"/>
      <c r="BT383" s="318"/>
      <c r="BU383" s="319"/>
      <c r="BV383" s="319"/>
      <c r="BW383" s="319"/>
      <c r="BX383" s="319"/>
      <c r="BY383" s="319"/>
      <c r="BZ383" s="319"/>
      <c r="CA383" s="319"/>
      <c r="CB383" s="320"/>
      <c r="CC383" s="321"/>
      <c r="CD383" s="321"/>
      <c r="CE383" s="321"/>
      <c r="CF383" s="321"/>
      <c r="CG383" s="321"/>
      <c r="CH383" s="322"/>
      <c r="CI383" s="52">
        <f t="shared" si="16"/>
        <v>0</v>
      </c>
    </row>
    <row r="384" spans="1:87" ht="35.1" customHeight="1" x14ac:dyDescent="0.25">
      <c r="A384" s="31">
        <f t="shared" si="18"/>
        <v>372</v>
      </c>
      <c r="B384" s="323"/>
      <c r="C384" s="323"/>
      <c r="D384" s="308"/>
      <c r="E384" s="308"/>
      <c r="F384" s="308"/>
      <c r="G384" s="324"/>
      <c r="H384" s="325"/>
      <c r="I384" s="40"/>
      <c r="J384" s="60"/>
      <c r="K384" s="312"/>
      <c r="L384" s="312"/>
      <c r="M384" s="326"/>
      <c r="N384" s="326"/>
      <c r="O384" s="314"/>
      <c r="P384" s="314"/>
      <c r="Q384" s="327"/>
      <c r="R384" s="327"/>
      <c r="S384" s="306"/>
      <c r="T384" s="307"/>
      <c r="U384" s="306"/>
      <c r="V384" s="307"/>
      <c r="W384" s="328"/>
      <c r="X384" s="329"/>
      <c r="Y384" s="328"/>
      <c r="Z384" s="329"/>
      <c r="AA384" s="306"/>
      <c r="AB384" s="307"/>
      <c r="AC384" s="306"/>
      <c r="AD384" s="307"/>
      <c r="AE384" s="328"/>
      <c r="AF384" s="329"/>
      <c r="AG384" s="328"/>
      <c r="AH384" s="329"/>
      <c r="AI384" s="306"/>
      <c r="AJ384" s="307"/>
      <c r="AK384" s="306"/>
      <c r="AL384" s="307"/>
      <c r="AM384" s="328"/>
      <c r="AN384" s="329"/>
      <c r="AO384" s="328"/>
      <c r="AP384" s="329"/>
      <c r="AQ384" s="306"/>
      <c r="AR384" s="307"/>
      <c r="AS384" s="306"/>
      <c r="AT384" s="307"/>
      <c r="AU384" s="328"/>
      <c r="AV384" s="329"/>
      <c r="AW384" s="328"/>
      <c r="AX384" s="329"/>
      <c r="AY384" s="306"/>
      <c r="AZ384" s="307"/>
      <c r="BA384" s="306"/>
      <c r="BB384" s="307"/>
      <c r="BC384" s="328"/>
      <c r="BD384" s="329"/>
      <c r="BE384" s="328"/>
      <c r="BF384" s="329"/>
      <c r="BG384" s="306"/>
      <c r="BH384" s="307"/>
      <c r="BI384" s="306"/>
      <c r="BJ384" s="307"/>
      <c r="BK384" s="328"/>
      <c r="BL384" s="329"/>
      <c r="BM384" s="328"/>
      <c r="BN384" s="329"/>
      <c r="BO384" s="316"/>
      <c r="BP384" s="316"/>
      <c r="BQ384" s="316"/>
      <c r="BR384" s="55"/>
      <c r="BS384" s="330"/>
      <c r="BT384" s="331"/>
      <c r="BU384" s="319"/>
      <c r="BV384" s="319"/>
      <c r="BW384" s="319"/>
      <c r="BX384" s="319"/>
      <c r="BY384" s="319"/>
      <c r="BZ384" s="319"/>
      <c r="CA384" s="319"/>
      <c r="CB384" s="320"/>
      <c r="CC384" s="321"/>
      <c r="CD384" s="321"/>
      <c r="CE384" s="321"/>
      <c r="CF384" s="321"/>
      <c r="CG384" s="321"/>
      <c r="CH384" s="322"/>
      <c r="CI384" s="52">
        <f t="shared" si="16"/>
        <v>0</v>
      </c>
    </row>
    <row r="385" spans="1:87" ht="35.1" customHeight="1" x14ac:dyDescent="0.25">
      <c r="A385" s="31">
        <f t="shared" si="18"/>
        <v>373</v>
      </c>
      <c r="B385" s="308"/>
      <c r="C385" s="308"/>
      <c r="D385" s="309"/>
      <c r="E385" s="309"/>
      <c r="F385" s="309"/>
      <c r="G385" s="310"/>
      <c r="H385" s="311"/>
      <c r="I385" s="40"/>
      <c r="J385" s="59"/>
      <c r="K385" s="312"/>
      <c r="L385" s="312"/>
      <c r="M385" s="313"/>
      <c r="N385" s="313"/>
      <c r="O385" s="314"/>
      <c r="P385" s="314"/>
      <c r="Q385" s="315"/>
      <c r="R385" s="315"/>
      <c r="S385" s="306"/>
      <c r="T385" s="307"/>
      <c r="U385" s="306"/>
      <c r="V385" s="307"/>
      <c r="W385" s="304"/>
      <c r="X385" s="305"/>
      <c r="Y385" s="304"/>
      <c r="Z385" s="305"/>
      <c r="AA385" s="306"/>
      <c r="AB385" s="307"/>
      <c r="AC385" s="306"/>
      <c r="AD385" s="307"/>
      <c r="AE385" s="304"/>
      <c r="AF385" s="305"/>
      <c r="AG385" s="304"/>
      <c r="AH385" s="305"/>
      <c r="AI385" s="306"/>
      <c r="AJ385" s="307"/>
      <c r="AK385" s="306"/>
      <c r="AL385" s="307"/>
      <c r="AM385" s="304"/>
      <c r="AN385" s="305"/>
      <c r="AO385" s="304"/>
      <c r="AP385" s="305"/>
      <c r="AQ385" s="306"/>
      <c r="AR385" s="307"/>
      <c r="AS385" s="306"/>
      <c r="AT385" s="307"/>
      <c r="AU385" s="304"/>
      <c r="AV385" s="305"/>
      <c r="AW385" s="304"/>
      <c r="AX385" s="305"/>
      <c r="AY385" s="306"/>
      <c r="AZ385" s="307"/>
      <c r="BA385" s="306"/>
      <c r="BB385" s="307"/>
      <c r="BC385" s="304"/>
      <c r="BD385" s="305"/>
      <c r="BE385" s="304"/>
      <c r="BF385" s="305"/>
      <c r="BG385" s="306"/>
      <c r="BH385" s="307"/>
      <c r="BI385" s="306"/>
      <c r="BJ385" s="307"/>
      <c r="BK385" s="304"/>
      <c r="BL385" s="305"/>
      <c r="BM385" s="304"/>
      <c r="BN385" s="305"/>
      <c r="BO385" s="316"/>
      <c r="BP385" s="316"/>
      <c r="BQ385" s="316"/>
      <c r="BR385" s="55"/>
      <c r="BS385" s="317"/>
      <c r="BT385" s="318"/>
      <c r="BU385" s="319"/>
      <c r="BV385" s="319"/>
      <c r="BW385" s="319"/>
      <c r="BX385" s="319"/>
      <c r="BY385" s="319"/>
      <c r="BZ385" s="319"/>
      <c r="CA385" s="319"/>
      <c r="CB385" s="320"/>
      <c r="CC385" s="321"/>
      <c r="CD385" s="321"/>
      <c r="CE385" s="321"/>
      <c r="CF385" s="321"/>
      <c r="CG385" s="321"/>
      <c r="CH385" s="322"/>
      <c r="CI385" s="52">
        <f t="shared" si="16"/>
        <v>0</v>
      </c>
    </row>
    <row r="386" spans="1:87" ht="35.1" customHeight="1" x14ac:dyDescent="0.25">
      <c r="A386" s="31">
        <f t="shared" si="18"/>
        <v>374</v>
      </c>
      <c r="B386" s="323"/>
      <c r="C386" s="323"/>
      <c r="D386" s="308"/>
      <c r="E386" s="308"/>
      <c r="F386" s="308"/>
      <c r="G386" s="324"/>
      <c r="H386" s="325"/>
      <c r="I386" s="40"/>
      <c r="J386" s="60"/>
      <c r="K386" s="312"/>
      <c r="L386" s="312"/>
      <c r="M386" s="326"/>
      <c r="N386" s="326"/>
      <c r="O386" s="314"/>
      <c r="P386" s="314"/>
      <c r="Q386" s="327"/>
      <c r="R386" s="327"/>
      <c r="S386" s="306"/>
      <c r="T386" s="307"/>
      <c r="U386" s="306"/>
      <c r="V386" s="307"/>
      <c r="W386" s="328"/>
      <c r="X386" s="329"/>
      <c r="Y386" s="328"/>
      <c r="Z386" s="329"/>
      <c r="AA386" s="306"/>
      <c r="AB386" s="307"/>
      <c r="AC386" s="306"/>
      <c r="AD386" s="307"/>
      <c r="AE386" s="328"/>
      <c r="AF386" s="329"/>
      <c r="AG386" s="328"/>
      <c r="AH386" s="329"/>
      <c r="AI386" s="306"/>
      <c r="AJ386" s="307"/>
      <c r="AK386" s="306"/>
      <c r="AL386" s="307"/>
      <c r="AM386" s="328"/>
      <c r="AN386" s="329"/>
      <c r="AO386" s="328"/>
      <c r="AP386" s="329"/>
      <c r="AQ386" s="306"/>
      <c r="AR386" s="307"/>
      <c r="AS386" s="306"/>
      <c r="AT386" s="307"/>
      <c r="AU386" s="328"/>
      <c r="AV386" s="329"/>
      <c r="AW386" s="328"/>
      <c r="AX386" s="329"/>
      <c r="AY386" s="306"/>
      <c r="AZ386" s="307"/>
      <c r="BA386" s="306"/>
      <c r="BB386" s="307"/>
      <c r="BC386" s="328"/>
      <c r="BD386" s="329"/>
      <c r="BE386" s="328"/>
      <c r="BF386" s="329"/>
      <c r="BG386" s="306"/>
      <c r="BH386" s="307"/>
      <c r="BI386" s="306"/>
      <c r="BJ386" s="307"/>
      <c r="BK386" s="328"/>
      <c r="BL386" s="329"/>
      <c r="BM386" s="328"/>
      <c r="BN386" s="329"/>
      <c r="BO386" s="316"/>
      <c r="BP386" s="316"/>
      <c r="BQ386" s="316"/>
      <c r="BR386" s="55"/>
      <c r="BS386" s="330"/>
      <c r="BT386" s="331"/>
      <c r="BU386" s="319"/>
      <c r="BV386" s="319"/>
      <c r="BW386" s="319"/>
      <c r="BX386" s="319"/>
      <c r="BY386" s="319"/>
      <c r="BZ386" s="319"/>
      <c r="CA386" s="319"/>
      <c r="CB386" s="320"/>
      <c r="CC386" s="321"/>
      <c r="CD386" s="321"/>
      <c r="CE386" s="321"/>
      <c r="CF386" s="321"/>
      <c r="CG386" s="321"/>
      <c r="CH386" s="322"/>
      <c r="CI386" s="52">
        <f t="shared" si="16"/>
        <v>0</v>
      </c>
    </row>
    <row r="387" spans="1:87" ht="35.1" customHeight="1" x14ac:dyDescent="0.25">
      <c r="A387" s="31">
        <f t="shared" si="18"/>
        <v>375</v>
      </c>
      <c r="B387" s="308"/>
      <c r="C387" s="308"/>
      <c r="D387" s="309"/>
      <c r="E387" s="309"/>
      <c r="F387" s="309"/>
      <c r="G387" s="310"/>
      <c r="H387" s="311"/>
      <c r="I387" s="40"/>
      <c r="J387" s="59"/>
      <c r="K387" s="312"/>
      <c r="L387" s="312"/>
      <c r="M387" s="313"/>
      <c r="N387" s="313"/>
      <c r="O387" s="314"/>
      <c r="P387" s="314"/>
      <c r="Q387" s="315"/>
      <c r="R387" s="315"/>
      <c r="S387" s="306"/>
      <c r="T387" s="307"/>
      <c r="U387" s="306"/>
      <c r="V387" s="307"/>
      <c r="W387" s="304"/>
      <c r="X387" s="305"/>
      <c r="Y387" s="304"/>
      <c r="Z387" s="305"/>
      <c r="AA387" s="306"/>
      <c r="AB387" s="307"/>
      <c r="AC387" s="306"/>
      <c r="AD387" s="307"/>
      <c r="AE387" s="304"/>
      <c r="AF387" s="305"/>
      <c r="AG387" s="304"/>
      <c r="AH387" s="305"/>
      <c r="AI387" s="306"/>
      <c r="AJ387" s="307"/>
      <c r="AK387" s="306"/>
      <c r="AL387" s="307"/>
      <c r="AM387" s="304"/>
      <c r="AN387" s="305"/>
      <c r="AO387" s="304"/>
      <c r="AP387" s="305"/>
      <c r="AQ387" s="306"/>
      <c r="AR387" s="307"/>
      <c r="AS387" s="306"/>
      <c r="AT387" s="307"/>
      <c r="AU387" s="304"/>
      <c r="AV387" s="305"/>
      <c r="AW387" s="304"/>
      <c r="AX387" s="305"/>
      <c r="AY387" s="306"/>
      <c r="AZ387" s="307"/>
      <c r="BA387" s="306"/>
      <c r="BB387" s="307"/>
      <c r="BC387" s="304"/>
      <c r="BD387" s="305"/>
      <c r="BE387" s="304"/>
      <c r="BF387" s="305"/>
      <c r="BG387" s="306"/>
      <c r="BH387" s="307"/>
      <c r="BI387" s="306"/>
      <c r="BJ387" s="307"/>
      <c r="BK387" s="304"/>
      <c r="BL387" s="305"/>
      <c r="BM387" s="304"/>
      <c r="BN387" s="305"/>
      <c r="BO387" s="316"/>
      <c r="BP387" s="316"/>
      <c r="BQ387" s="316"/>
      <c r="BR387" s="55"/>
      <c r="BS387" s="317"/>
      <c r="BT387" s="318"/>
      <c r="BU387" s="319"/>
      <c r="BV387" s="319"/>
      <c r="BW387" s="319"/>
      <c r="BX387" s="319"/>
      <c r="BY387" s="319"/>
      <c r="BZ387" s="319"/>
      <c r="CA387" s="319"/>
      <c r="CB387" s="320"/>
      <c r="CC387" s="321"/>
      <c r="CD387" s="321"/>
      <c r="CE387" s="321"/>
      <c r="CF387" s="321"/>
      <c r="CG387" s="321"/>
      <c r="CH387" s="322"/>
      <c r="CI387" s="52">
        <f t="shared" si="16"/>
        <v>0</v>
      </c>
    </row>
    <row r="388" spans="1:87" ht="35.1" customHeight="1" x14ac:dyDescent="0.25">
      <c r="A388" s="31">
        <f t="shared" si="18"/>
        <v>376</v>
      </c>
      <c r="B388" s="323"/>
      <c r="C388" s="323"/>
      <c r="D388" s="308"/>
      <c r="E388" s="308"/>
      <c r="F388" s="308"/>
      <c r="G388" s="324"/>
      <c r="H388" s="325"/>
      <c r="I388" s="40"/>
      <c r="J388" s="60"/>
      <c r="K388" s="312"/>
      <c r="L388" s="312"/>
      <c r="M388" s="326"/>
      <c r="N388" s="326"/>
      <c r="O388" s="314"/>
      <c r="P388" s="314"/>
      <c r="Q388" s="327"/>
      <c r="R388" s="327"/>
      <c r="S388" s="306"/>
      <c r="T388" s="307"/>
      <c r="U388" s="306"/>
      <c r="V388" s="307"/>
      <c r="W388" s="328"/>
      <c r="X388" s="329"/>
      <c r="Y388" s="328"/>
      <c r="Z388" s="329"/>
      <c r="AA388" s="306"/>
      <c r="AB388" s="307"/>
      <c r="AC388" s="306"/>
      <c r="AD388" s="307"/>
      <c r="AE388" s="328"/>
      <c r="AF388" s="329"/>
      <c r="AG388" s="328"/>
      <c r="AH388" s="329"/>
      <c r="AI388" s="306"/>
      <c r="AJ388" s="307"/>
      <c r="AK388" s="306"/>
      <c r="AL388" s="307"/>
      <c r="AM388" s="328"/>
      <c r="AN388" s="329"/>
      <c r="AO388" s="328"/>
      <c r="AP388" s="329"/>
      <c r="AQ388" s="306"/>
      <c r="AR388" s="307"/>
      <c r="AS388" s="306"/>
      <c r="AT388" s="307"/>
      <c r="AU388" s="328"/>
      <c r="AV388" s="329"/>
      <c r="AW388" s="328"/>
      <c r="AX388" s="329"/>
      <c r="AY388" s="306"/>
      <c r="AZ388" s="307"/>
      <c r="BA388" s="306"/>
      <c r="BB388" s="307"/>
      <c r="BC388" s="328"/>
      <c r="BD388" s="329"/>
      <c r="BE388" s="328"/>
      <c r="BF388" s="329"/>
      <c r="BG388" s="306"/>
      <c r="BH388" s="307"/>
      <c r="BI388" s="306"/>
      <c r="BJ388" s="307"/>
      <c r="BK388" s="328"/>
      <c r="BL388" s="329"/>
      <c r="BM388" s="328"/>
      <c r="BN388" s="329"/>
      <c r="BO388" s="316"/>
      <c r="BP388" s="316"/>
      <c r="BQ388" s="316"/>
      <c r="BR388" s="55"/>
      <c r="BS388" s="330"/>
      <c r="BT388" s="331"/>
      <c r="BU388" s="319"/>
      <c r="BV388" s="319"/>
      <c r="BW388" s="319"/>
      <c r="BX388" s="319"/>
      <c r="BY388" s="319"/>
      <c r="BZ388" s="319"/>
      <c r="CA388" s="319"/>
      <c r="CB388" s="320"/>
      <c r="CC388" s="321"/>
      <c r="CD388" s="321"/>
      <c r="CE388" s="321"/>
      <c r="CF388" s="321"/>
      <c r="CG388" s="321"/>
      <c r="CH388" s="322"/>
      <c r="CI388" s="52">
        <f t="shared" si="16"/>
        <v>0</v>
      </c>
    </row>
    <row r="389" spans="1:87" ht="35.1" customHeight="1" x14ac:dyDescent="0.25">
      <c r="A389" s="31">
        <f t="shared" si="18"/>
        <v>377</v>
      </c>
      <c r="B389" s="308"/>
      <c r="C389" s="308"/>
      <c r="D389" s="309"/>
      <c r="E389" s="309"/>
      <c r="F389" s="309"/>
      <c r="G389" s="310"/>
      <c r="H389" s="311"/>
      <c r="I389" s="40"/>
      <c r="J389" s="59"/>
      <c r="K389" s="312"/>
      <c r="L389" s="312"/>
      <c r="M389" s="313"/>
      <c r="N389" s="313"/>
      <c r="O389" s="314"/>
      <c r="P389" s="314"/>
      <c r="Q389" s="315"/>
      <c r="R389" s="315"/>
      <c r="S389" s="306"/>
      <c r="T389" s="307"/>
      <c r="U389" s="306"/>
      <c r="V389" s="307"/>
      <c r="W389" s="304"/>
      <c r="X389" s="305"/>
      <c r="Y389" s="304"/>
      <c r="Z389" s="305"/>
      <c r="AA389" s="306"/>
      <c r="AB389" s="307"/>
      <c r="AC389" s="306"/>
      <c r="AD389" s="307"/>
      <c r="AE389" s="304"/>
      <c r="AF389" s="305"/>
      <c r="AG389" s="304"/>
      <c r="AH389" s="305"/>
      <c r="AI389" s="306"/>
      <c r="AJ389" s="307"/>
      <c r="AK389" s="306"/>
      <c r="AL389" s="307"/>
      <c r="AM389" s="304"/>
      <c r="AN389" s="305"/>
      <c r="AO389" s="304"/>
      <c r="AP389" s="305"/>
      <c r="AQ389" s="306"/>
      <c r="AR389" s="307"/>
      <c r="AS389" s="306"/>
      <c r="AT389" s="307"/>
      <c r="AU389" s="304"/>
      <c r="AV389" s="305"/>
      <c r="AW389" s="304"/>
      <c r="AX389" s="305"/>
      <c r="AY389" s="306"/>
      <c r="AZ389" s="307"/>
      <c r="BA389" s="306"/>
      <c r="BB389" s="307"/>
      <c r="BC389" s="304"/>
      <c r="BD389" s="305"/>
      <c r="BE389" s="304"/>
      <c r="BF389" s="305"/>
      <c r="BG389" s="306"/>
      <c r="BH389" s="307"/>
      <c r="BI389" s="306"/>
      <c r="BJ389" s="307"/>
      <c r="BK389" s="304"/>
      <c r="BL389" s="305"/>
      <c r="BM389" s="304"/>
      <c r="BN389" s="305"/>
      <c r="BO389" s="316"/>
      <c r="BP389" s="316"/>
      <c r="BQ389" s="316"/>
      <c r="BR389" s="55"/>
      <c r="BS389" s="317"/>
      <c r="BT389" s="318"/>
      <c r="BU389" s="319"/>
      <c r="BV389" s="319"/>
      <c r="BW389" s="319"/>
      <c r="BX389" s="319"/>
      <c r="BY389" s="319"/>
      <c r="BZ389" s="319"/>
      <c r="CA389" s="319"/>
      <c r="CB389" s="320"/>
      <c r="CC389" s="321"/>
      <c r="CD389" s="321"/>
      <c r="CE389" s="321"/>
      <c r="CF389" s="321"/>
      <c r="CG389" s="321"/>
      <c r="CH389" s="322"/>
      <c r="CI389" s="52">
        <f t="shared" si="16"/>
        <v>0</v>
      </c>
    </row>
    <row r="390" spans="1:87" ht="35.1" customHeight="1" x14ac:dyDescent="0.25">
      <c r="A390" s="31">
        <f t="shared" si="18"/>
        <v>378</v>
      </c>
      <c r="B390" s="323"/>
      <c r="C390" s="323"/>
      <c r="D390" s="308"/>
      <c r="E390" s="308"/>
      <c r="F390" s="308"/>
      <c r="G390" s="324"/>
      <c r="H390" s="325"/>
      <c r="I390" s="40"/>
      <c r="J390" s="60"/>
      <c r="K390" s="312"/>
      <c r="L390" s="312"/>
      <c r="M390" s="326"/>
      <c r="N390" s="326"/>
      <c r="O390" s="314"/>
      <c r="P390" s="314"/>
      <c r="Q390" s="327"/>
      <c r="R390" s="327"/>
      <c r="S390" s="306"/>
      <c r="T390" s="307"/>
      <c r="U390" s="306"/>
      <c r="V390" s="307"/>
      <c r="W390" s="328"/>
      <c r="X390" s="329"/>
      <c r="Y390" s="328"/>
      <c r="Z390" s="329"/>
      <c r="AA390" s="306"/>
      <c r="AB390" s="307"/>
      <c r="AC390" s="306"/>
      <c r="AD390" s="307"/>
      <c r="AE390" s="328"/>
      <c r="AF390" s="329"/>
      <c r="AG390" s="328"/>
      <c r="AH390" s="329"/>
      <c r="AI390" s="306"/>
      <c r="AJ390" s="307"/>
      <c r="AK390" s="306"/>
      <c r="AL390" s="307"/>
      <c r="AM390" s="328"/>
      <c r="AN390" s="329"/>
      <c r="AO390" s="328"/>
      <c r="AP390" s="329"/>
      <c r="AQ390" s="306"/>
      <c r="AR390" s="307"/>
      <c r="AS390" s="306"/>
      <c r="AT390" s="307"/>
      <c r="AU390" s="328"/>
      <c r="AV390" s="329"/>
      <c r="AW390" s="328"/>
      <c r="AX390" s="329"/>
      <c r="AY390" s="306"/>
      <c r="AZ390" s="307"/>
      <c r="BA390" s="306"/>
      <c r="BB390" s="307"/>
      <c r="BC390" s="328"/>
      <c r="BD390" s="329"/>
      <c r="BE390" s="328"/>
      <c r="BF390" s="329"/>
      <c r="BG390" s="306"/>
      <c r="BH390" s="307"/>
      <c r="BI390" s="306"/>
      <c r="BJ390" s="307"/>
      <c r="BK390" s="328"/>
      <c r="BL390" s="329"/>
      <c r="BM390" s="328"/>
      <c r="BN390" s="329"/>
      <c r="BO390" s="316"/>
      <c r="BP390" s="316"/>
      <c r="BQ390" s="316"/>
      <c r="BR390" s="55"/>
      <c r="BS390" s="330"/>
      <c r="BT390" s="331"/>
      <c r="BU390" s="319"/>
      <c r="BV390" s="319"/>
      <c r="BW390" s="319"/>
      <c r="BX390" s="319"/>
      <c r="BY390" s="319"/>
      <c r="BZ390" s="319"/>
      <c r="CA390" s="319"/>
      <c r="CB390" s="320"/>
      <c r="CC390" s="321"/>
      <c r="CD390" s="321"/>
      <c r="CE390" s="321"/>
      <c r="CF390" s="321"/>
      <c r="CG390" s="321"/>
      <c r="CH390" s="322"/>
      <c r="CI390" s="52">
        <f t="shared" si="16"/>
        <v>0</v>
      </c>
    </row>
    <row r="391" spans="1:87" ht="35.1" customHeight="1" x14ac:dyDescent="0.25">
      <c r="A391" s="31">
        <f>ROW(A379)</f>
        <v>379</v>
      </c>
      <c r="B391" s="308"/>
      <c r="C391" s="308"/>
      <c r="D391" s="309"/>
      <c r="E391" s="309"/>
      <c r="F391" s="309"/>
      <c r="G391" s="310"/>
      <c r="H391" s="311"/>
      <c r="I391" s="40"/>
      <c r="J391" s="59"/>
      <c r="K391" s="312"/>
      <c r="L391" s="312"/>
      <c r="M391" s="313"/>
      <c r="N391" s="313"/>
      <c r="O391" s="314"/>
      <c r="P391" s="314"/>
      <c r="Q391" s="315"/>
      <c r="R391" s="315"/>
      <c r="S391" s="306"/>
      <c r="T391" s="307"/>
      <c r="U391" s="306"/>
      <c r="V391" s="307"/>
      <c r="W391" s="304"/>
      <c r="X391" s="305"/>
      <c r="Y391" s="304"/>
      <c r="Z391" s="305"/>
      <c r="AA391" s="306"/>
      <c r="AB391" s="307"/>
      <c r="AC391" s="306"/>
      <c r="AD391" s="307"/>
      <c r="AE391" s="304"/>
      <c r="AF391" s="305"/>
      <c r="AG391" s="304"/>
      <c r="AH391" s="305"/>
      <c r="AI391" s="306"/>
      <c r="AJ391" s="307"/>
      <c r="AK391" s="306"/>
      <c r="AL391" s="307"/>
      <c r="AM391" s="304"/>
      <c r="AN391" s="305"/>
      <c r="AO391" s="304"/>
      <c r="AP391" s="305"/>
      <c r="AQ391" s="306"/>
      <c r="AR391" s="307"/>
      <c r="AS391" s="306"/>
      <c r="AT391" s="307"/>
      <c r="AU391" s="304"/>
      <c r="AV391" s="305"/>
      <c r="AW391" s="304"/>
      <c r="AX391" s="305"/>
      <c r="AY391" s="306"/>
      <c r="AZ391" s="307"/>
      <c r="BA391" s="306"/>
      <c r="BB391" s="307"/>
      <c r="BC391" s="304"/>
      <c r="BD391" s="305"/>
      <c r="BE391" s="304"/>
      <c r="BF391" s="305"/>
      <c r="BG391" s="306"/>
      <c r="BH391" s="307"/>
      <c r="BI391" s="306"/>
      <c r="BJ391" s="307"/>
      <c r="BK391" s="304"/>
      <c r="BL391" s="305"/>
      <c r="BM391" s="304"/>
      <c r="BN391" s="305"/>
      <c r="BO391" s="332"/>
      <c r="BP391" s="333"/>
      <c r="BQ391" s="334"/>
      <c r="BR391" s="55"/>
      <c r="BS391" s="317"/>
      <c r="BT391" s="318"/>
      <c r="BU391" s="319"/>
      <c r="BV391" s="319"/>
      <c r="BW391" s="319"/>
      <c r="BX391" s="319"/>
      <c r="BY391" s="319"/>
      <c r="BZ391" s="319"/>
      <c r="CA391" s="319"/>
      <c r="CB391" s="320"/>
      <c r="CC391" s="321"/>
      <c r="CD391" s="321"/>
      <c r="CE391" s="321"/>
      <c r="CF391" s="321"/>
      <c r="CG391" s="321"/>
      <c r="CH391" s="322"/>
      <c r="CI391" s="52">
        <f t="shared" si="16"/>
        <v>0</v>
      </c>
    </row>
    <row r="392" spans="1:87" ht="35.1" customHeight="1" x14ac:dyDescent="0.25">
      <c r="A392" s="31">
        <f t="shared" si="18"/>
        <v>380</v>
      </c>
      <c r="B392" s="323"/>
      <c r="C392" s="323"/>
      <c r="D392" s="308"/>
      <c r="E392" s="308"/>
      <c r="F392" s="308"/>
      <c r="G392" s="324"/>
      <c r="H392" s="325"/>
      <c r="I392" s="40"/>
      <c r="J392" s="60"/>
      <c r="K392" s="312"/>
      <c r="L392" s="312"/>
      <c r="M392" s="326"/>
      <c r="N392" s="326"/>
      <c r="O392" s="314"/>
      <c r="P392" s="314"/>
      <c r="Q392" s="327"/>
      <c r="R392" s="327"/>
      <c r="S392" s="306"/>
      <c r="T392" s="307"/>
      <c r="U392" s="306"/>
      <c r="V392" s="307"/>
      <c r="W392" s="328"/>
      <c r="X392" s="329"/>
      <c r="Y392" s="328"/>
      <c r="Z392" s="329"/>
      <c r="AA392" s="306"/>
      <c r="AB392" s="307"/>
      <c r="AC392" s="306"/>
      <c r="AD392" s="307"/>
      <c r="AE392" s="328"/>
      <c r="AF392" s="329"/>
      <c r="AG392" s="328"/>
      <c r="AH392" s="329"/>
      <c r="AI392" s="306"/>
      <c r="AJ392" s="307"/>
      <c r="AK392" s="306"/>
      <c r="AL392" s="307"/>
      <c r="AM392" s="328"/>
      <c r="AN392" s="329"/>
      <c r="AO392" s="328"/>
      <c r="AP392" s="329"/>
      <c r="AQ392" s="306"/>
      <c r="AR392" s="307"/>
      <c r="AS392" s="306"/>
      <c r="AT392" s="307"/>
      <c r="AU392" s="328"/>
      <c r="AV392" s="329"/>
      <c r="AW392" s="328"/>
      <c r="AX392" s="329"/>
      <c r="AY392" s="306"/>
      <c r="AZ392" s="307"/>
      <c r="BA392" s="306"/>
      <c r="BB392" s="307"/>
      <c r="BC392" s="328"/>
      <c r="BD392" s="329"/>
      <c r="BE392" s="328"/>
      <c r="BF392" s="329"/>
      <c r="BG392" s="306"/>
      <c r="BH392" s="307"/>
      <c r="BI392" s="306"/>
      <c r="BJ392" s="307"/>
      <c r="BK392" s="328"/>
      <c r="BL392" s="329"/>
      <c r="BM392" s="328"/>
      <c r="BN392" s="329"/>
      <c r="BO392" s="316"/>
      <c r="BP392" s="316"/>
      <c r="BQ392" s="316"/>
      <c r="BR392" s="55"/>
      <c r="BS392" s="330"/>
      <c r="BT392" s="331"/>
      <c r="BU392" s="319"/>
      <c r="BV392" s="319"/>
      <c r="BW392" s="319"/>
      <c r="BX392" s="319"/>
      <c r="BY392" s="319"/>
      <c r="BZ392" s="319"/>
      <c r="CA392" s="319"/>
      <c r="CB392" s="320"/>
      <c r="CC392" s="321"/>
      <c r="CD392" s="321"/>
      <c r="CE392" s="321"/>
      <c r="CF392" s="321"/>
      <c r="CG392" s="321"/>
      <c r="CH392" s="322"/>
      <c r="CI392" s="52">
        <f t="shared" si="16"/>
        <v>0</v>
      </c>
    </row>
    <row r="393" spans="1:87" ht="35.1" customHeight="1" x14ac:dyDescent="0.25">
      <c r="A393" s="31">
        <f t="shared" si="18"/>
        <v>381</v>
      </c>
      <c r="B393" s="308"/>
      <c r="C393" s="308"/>
      <c r="D393" s="309"/>
      <c r="E393" s="309"/>
      <c r="F393" s="309"/>
      <c r="G393" s="310"/>
      <c r="H393" s="311"/>
      <c r="I393" s="40"/>
      <c r="J393" s="59"/>
      <c r="K393" s="312"/>
      <c r="L393" s="312"/>
      <c r="M393" s="313"/>
      <c r="N393" s="313"/>
      <c r="O393" s="314"/>
      <c r="P393" s="314"/>
      <c r="Q393" s="315"/>
      <c r="R393" s="315"/>
      <c r="S393" s="306"/>
      <c r="T393" s="307"/>
      <c r="U393" s="306"/>
      <c r="V393" s="307"/>
      <c r="W393" s="304"/>
      <c r="X393" s="305"/>
      <c r="Y393" s="304"/>
      <c r="Z393" s="305"/>
      <c r="AA393" s="306"/>
      <c r="AB393" s="307"/>
      <c r="AC393" s="306"/>
      <c r="AD393" s="307"/>
      <c r="AE393" s="304"/>
      <c r="AF393" s="305"/>
      <c r="AG393" s="304"/>
      <c r="AH393" s="305"/>
      <c r="AI393" s="306"/>
      <c r="AJ393" s="307"/>
      <c r="AK393" s="306"/>
      <c r="AL393" s="307"/>
      <c r="AM393" s="304"/>
      <c r="AN393" s="305"/>
      <c r="AO393" s="304"/>
      <c r="AP393" s="305"/>
      <c r="AQ393" s="306"/>
      <c r="AR393" s="307"/>
      <c r="AS393" s="306"/>
      <c r="AT393" s="307"/>
      <c r="AU393" s="304"/>
      <c r="AV393" s="305"/>
      <c r="AW393" s="304"/>
      <c r="AX393" s="305"/>
      <c r="AY393" s="306"/>
      <c r="AZ393" s="307"/>
      <c r="BA393" s="306"/>
      <c r="BB393" s="307"/>
      <c r="BC393" s="304"/>
      <c r="BD393" s="305"/>
      <c r="BE393" s="304"/>
      <c r="BF393" s="305"/>
      <c r="BG393" s="306"/>
      <c r="BH393" s="307"/>
      <c r="BI393" s="306"/>
      <c r="BJ393" s="307"/>
      <c r="BK393" s="304"/>
      <c r="BL393" s="305"/>
      <c r="BM393" s="304"/>
      <c r="BN393" s="305"/>
      <c r="BO393" s="316"/>
      <c r="BP393" s="316"/>
      <c r="BQ393" s="316"/>
      <c r="BR393" s="55"/>
      <c r="BS393" s="317"/>
      <c r="BT393" s="318"/>
      <c r="BU393" s="319"/>
      <c r="BV393" s="319"/>
      <c r="BW393" s="319"/>
      <c r="BX393" s="319"/>
      <c r="BY393" s="319"/>
      <c r="BZ393" s="319"/>
      <c r="CA393" s="319"/>
      <c r="CB393" s="320"/>
      <c r="CC393" s="321"/>
      <c r="CD393" s="321"/>
      <c r="CE393" s="321"/>
      <c r="CF393" s="321"/>
      <c r="CG393" s="321"/>
      <c r="CH393" s="322"/>
      <c r="CI393" s="52">
        <f t="shared" si="16"/>
        <v>0</v>
      </c>
    </row>
    <row r="394" spans="1:87" ht="35.1" customHeight="1" x14ac:dyDescent="0.25">
      <c r="A394" s="31">
        <f t="shared" si="18"/>
        <v>382</v>
      </c>
      <c r="B394" s="323"/>
      <c r="C394" s="323"/>
      <c r="D394" s="308"/>
      <c r="E394" s="308"/>
      <c r="F394" s="308"/>
      <c r="G394" s="324"/>
      <c r="H394" s="325"/>
      <c r="I394" s="40"/>
      <c r="J394" s="60"/>
      <c r="K394" s="312"/>
      <c r="L394" s="312"/>
      <c r="M394" s="326"/>
      <c r="N394" s="326"/>
      <c r="O394" s="314"/>
      <c r="P394" s="314"/>
      <c r="Q394" s="327"/>
      <c r="R394" s="327"/>
      <c r="S394" s="306"/>
      <c r="T394" s="307"/>
      <c r="U394" s="306"/>
      <c r="V394" s="307"/>
      <c r="W394" s="328"/>
      <c r="X394" s="329"/>
      <c r="Y394" s="328"/>
      <c r="Z394" s="329"/>
      <c r="AA394" s="306"/>
      <c r="AB394" s="307"/>
      <c r="AC394" s="306"/>
      <c r="AD394" s="307"/>
      <c r="AE394" s="328"/>
      <c r="AF394" s="329"/>
      <c r="AG394" s="328"/>
      <c r="AH394" s="329"/>
      <c r="AI394" s="306"/>
      <c r="AJ394" s="307"/>
      <c r="AK394" s="306"/>
      <c r="AL394" s="307"/>
      <c r="AM394" s="328"/>
      <c r="AN394" s="329"/>
      <c r="AO394" s="328"/>
      <c r="AP394" s="329"/>
      <c r="AQ394" s="306"/>
      <c r="AR394" s="307"/>
      <c r="AS394" s="306"/>
      <c r="AT394" s="307"/>
      <c r="AU394" s="328"/>
      <c r="AV394" s="329"/>
      <c r="AW394" s="328"/>
      <c r="AX394" s="329"/>
      <c r="AY394" s="306"/>
      <c r="AZ394" s="307"/>
      <c r="BA394" s="306"/>
      <c r="BB394" s="307"/>
      <c r="BC394" s="328"/>
      <c r="BD394" s="329"/>
      <c r="BE394" s="328"/>
      <c r="BF394" s="329"/>
      <c r="BG394" s="306"/>
      <c r="BH394" s="307"/>
      <c r="BI394" s="306"/>
      <c r="BJ394" s="307"/>
      <c r="BK394" s="328"/>
      <c r="BL394" s="329"/>
      <c r="BM394" s="328"/>
      <c r="BN394" s="329"/>
      <c r="BO394" s="316"/>
      <c r="BP394" s="316"/>
      <c r="BQ394" s="316"/>
      <c r="BR394" s="55"/>
      <c r="BS394" s="330"/>
      <c r="BT394" s="331"/>
      <c r="BU394" s="319"/>
      <c r="BV394" s="319"/>
      <c r="BW394" s="319"/>
      <c r="BX394" s="319"/>
      <c r="BY394" s="319"/>
      <c r="BZ394" s="319"/>
      <c r="CA394" s="319"/>
      <c r="CB394" s="320"/>
      <c r="CC394" s="321"/>
      <c r="CD394" s="321"/>
      <c r="CE394" s="321"/>
      <c r="CF394" s="321"/>
      <c r="CG394" s="321"/>
      <c r="CH394" s="322"/>
      <c r="CI394" s="52">
        <f t="shared" si="16"/>
        <v>0</v>
      </c>
    </row>
    <row r="395" spans="1:87" ht="35.1" customHeight="1" x14ac:dyDescent="0.25">
      <c r="A395" s="31">
        <f t="shared" si="18"/>
        <v>383</v>
      </c>
      <c r="B395" s="308"/>
      <c r="C395" s="308"/>
      <c r="D395" s="309"/>
      <c r="E395" s="309"/>
      <c r="F395" s="309"/>
      <c r="G395" s="310"/>
      <c r="H395" s="311"/>
      <c r="I395" s="40"/>
      <c r="J395" s="59"/>
      <c r="K395" s="312"/>
      <c r="L395" s="312"/>
      <c r="M395" s="313"/>
      <c r="N395" s="313"/>
      <c r="O395" s="314"/>
      <c r="P395" s="314"/>
      <c r="Q395" s="315"/>
      <c r="R395" s="315"/>
      <c r="S395" s="306"/>
      <c r="T395" s="307"/>
      <c r="U395" s="306"/>
      <c r="V395" s="307"/>
      <c r="W395" s="304"/>
      <c r="X395" s="305"/>
      <c r="Y395" s="304"/>
      <c r="Z395" s="305"/>
      <c r="AA395" s="306"/>
      <c r="AB395" s="307"/>
      <c r="AC395" s="306"/>
      <c r="AD395" s="307"/>
      <c r="AE395" s="304"/>
      <c r="AF395" s="305"/>
      <c r="AG395" s="304"/>
      <c r="AH395" s="305"/>
      <c r="AI395" s="306"/>
      <c r="AJ395" s="307"/>
      <c r="AK395" s="306"/>
      <c r="AL395" s="307"/>
      <c r="AM395" s="304"/>
      <c r="AN395" s="305"/>
      <c r="AO395" s="304"/>
      <c r="AP395" s="305"/>
      <c r="AQ395" s="306"/>
      <c r="AR395" s="307"/>
      <c r="AS395" s="306"/>
      <c r="AT395" s="307"/>
      <c r="AU395" s="304"/>
      <c r="AV395" s="305"/>
      <c r="AW395" s="304"/>
      <c r="AX395" s="305"/>
      <c r="AY395" s="306"/>
      <c r="AZ395" s="307"/>
      <c r="BA395" s="306"/>
      <c r="BB395" s="307"/>
      <c r="BC395" s="304"/>
      <c r="BD395" s="305"/>
      <c r="BE395" s="304"/>
      <c r="BF395" s="305"/>
      <c r="BG395" s="306"/>
      <c r="BH395" s="307"/>
      <c r="BI395" s="306"/>
      <c r="BJ395" s="307"/>
      <c r="BK395" s="304"/>
      <c r="BL395" s="305"/>
      <c r="BM395" s="304"/>
      <c r="BN395" s="305"/>
      <c r="BO395" s="316"/>
      <c r="BP395" s="316"/>
      <c r="BQ395" s="316"/>
      <c r="BR395" s="55"/>
      <c r="BS395" s="317"/>
      <c r="BT395" s="318"/>
      <c r="BU395" s="319"/>
      <c r="BV395" s="319"/>
      <c r="BW395" s="319"/>
      <c r="BX395" s="319"/>
      <c r="BY395" s="319"/>
      <c r="BZ395" s="319"/>
      <c r="CA395" s="319"/>
      <c r="CB395" s="320"/>
      <c r="CC395" s="321"/>
      <c r="CD395" s="321"/>
      <c r="CE395" s="321"/>
      <c r="CF395" s="321"/>
      <c r="CG395" s="321"/>
      <c r="CH395" s="322"/>
      <c r="CI395" s="52">
        <f t="shared" si="16"/>
        <v>0</v>
      </c>
    </row>
    <row r="396" spans="1:87" ht="35.1" customHeight="1" x14ac:dyDescent="0.25">
      <c r="A396" s="31">
        <f t="shared" si="18"/>
        <v>384</v>
      </c>
      <c r="B396" s="323"/>
      <c r="C396" s="323"/>
      <c r="D396" s="308"/>
      <c r="E396" s="308"/>
      <c r="F396" s="308"/>
      <c r="G396" s="324"/>
      <c r="H396" s="325"/>
      <c r="I396" s="40"/>
      <c r="J396" s="60"/>
      <c r="K396" s="312"/>
      <c r="L396" s="312"/>
      <c r="M396" s="326"/>
      <c r="N396" s="326"/>
      <c r="O396" s="314"/>
      <c r="P396" s="314"/>
      <c r="Q396" s="327"/>
      <c r="R396" s="327"/>
      <c r="S396" s="306"/>
      <c r="T396" s="307"/>
      <c r="U396" s="306"/>
      <c r="V396" s="307"/>
      <c r="W396" s="328"/>
      <c r="X396" s="329"/>
      <c r="Y396" s="328"/>
      <c r="Z396" s="329"/>
      <c r="AA396" s="306"/>
      <c r="AB396" s="307"/>
      <c r="AC396" s="306"/>
      <c r="AD396" s="307"/>
      <c r="AE396" s="328"/>
      <c r="AF396" s="329"/>
      <c r="AG396" s="328"/>
      <c r="AH396" s="329"/>
      <c r="AI396" s="306"/>
      <c r="AJ396" s="307"/>
      <c r="AK396" s="306"/>
      <c r="AL396" s="307"/>
      <c r="AM396" s="328"/>
      <c r="AN396" s="329"/>
      <c r="AO396" s="328"/>
      <c r="AP396" s="329"/>
      <c r="AQ396" s="306"/>
      <c r="AR396" s="307"/>
      <c r="AS396" s="306"/>
      <c r="AT396" s="307"/>
      <c r="AU396" s="328"/>
      <c r="AV396" s="329"/>
      <c r="AW396" s="328"/>
      <c r="AX396" s="329"/>
      <c r="AY396" s="306"/>
      <c r="AZ396" s="307"/>
      <c r="BA396" s="306"/>
      <c r="BB396" s="307"/>
      <c r="BC396" s="328"/>
      <c r="BD396" s="329"/>
      <c r="BE396" s="328"/>
      <c r="BF396" s="329"/>
      <c r="BG396" s="306"/>
      <c r="BH396" s="307"/>
      <c r="BI396" s="306"/>
      <c r="BJ396" s="307"/>
      <c r="BK396" s="328"/>
      <c r="BL396" s="329"/>
      <c r="BM396" s="328"/>
      <c r="BN396" s="329"/>
      <c r="BO396" s="316"/>
      <c r="BP396" s="316"/>
      <c r="BQ396" s="316"/>
      <c r="BR396" s="55"/>
      <c r="BS396" s="330"/>
      <c r="BT396" s="331"/>
      <c r="BU396" s="319"/>
      <c r="BV396" s="319"/>
      <c r="BW396" s="319"/>
      <c r="BX396" s="319"/>
      <c r="BY396" s="319"/>
      <c r="BZ396" s="319"/>
      <c r="CA396" s="319"/>
      <c r="CB396" s="320"/>
      <c r="CC396" s="321"/>
      <c r="CD396" s="321"/>
      <c r="CE396" s="321"/>
      <c r="CF396" s="321"/>
      <c r="CG396" s="321"/>
      <c r="CH396" s="322"/>
      <c r="CI396" s="52">
        <f t="shared" si="16"/>
        <v>0</v>
      </c>
    </row>
    <row r="397" spans="1:87" ht="35.1" customHeight="1" x14ac:dyDescent="0.25">
      <c r="A397" s="31">
        <f t="shared" si="18"/>
        <v>385</v>
      </c>
      <c r="B397" s="308"/>
      <c r="C397" s="308"/>
      <c r="D397" s="309"/>
      <c r="E397" s="309"/>
      <c r="F397" s="309"/>
      <c r="G397" s="310"/>
      <c r="H397" s="311"/>
      <c r="I397" s="40"/>
      <c r="J397" s="59"/>
      <c r="K397" s="312"/>
      <c r="L397" s="312"/>
      <c r="M397" s="313"/>
      <c r="N397" s="313"/>
      <c r="O397" s="314"/>
      <c r="P397" s="314"/>
      <c r="Q397" s="315"/>
      <c r="R397" s="315"/>
      <c r="S397" s="306"/>
      <c r="T397" s="307"/>
      <c r="U397" s="306"/>
      <c r="V397" s="307"/>
      <c r="W397" s="304"/>
      <c r="X397" s="305"/>
      <c r="Y397" s="304"/>
      <c r="Z397" s="305"/>
      <c r="AA397" s="306"/>
      <c r="AB397" s="307"/>
      <c r="AC397" s="306"/>
      <c r="AD397" s="307"/>
      <c r="AE397" s="304"/>
      <c r="AF397" s="305"/>
      <c r="AG397" s="304"/>
      <c r="AH397" s="305"/>
      <c r="AI397" s="306"/>
      <c r="AJ397" s="307"/>
      <c r="AK397" s="306"/>
      <c r="AL397" s="307"/>
      <c r="AM397" s="304"/>
      <c r="AN397" s="305"/>
      <c r="AO397" s="304"/>
      <c r="AP397" s="305"/>
      <c r="AQ397" s="306"/>
      <c r="AR397" s="307"/>
      <c r="AS397" s="306"/>
      <c r="AT397" s="307"/>
      <c r="AU397" s="304"/>
      <c r="AV397" s="305"/>
      <c r="AW397" s="304"/>
      <c r="AX397" s="305"/>
      <c r="AY397" s="306"/>
      <c r="AZ397" s="307"/>
      <c r="BA397" s="306"/>
      <c r="BB397" s="307"/>
      <c r="BC397" s="304"/>
      <c r="BD397" s="305"/>
      <c r="BE397" s="304"/>
      <c r="BF397" s="305"/>
      <c r="BG397" s="306"/>
      <c r="BH397" s="307"/>
      <c r="BI397" s="306"/>
      <c r="BJ397" s="307"/>
      <c r="BK397" s="304"/>
      <c r="BL397" s="305"/>
      <c r="BM397" s="304"/>
      <c r="BN397" s="305"/>
      <c r="BO397" s="316"/>
      <c r="BP397" s="316"/>
      <c r="BQ397" s="316"/>
      <c r="BR397" s="55"/>
      <c r="BS397" s="317"/>
      <c r="BT397" s="318"/>
      <c r="BU397" s="319"/>
      <c r="BV397" s="319"/>
      <c r="BW397" s="319"/>
      <c r="BX397" s="319"/>
      <c r="BY397" s="319"/>
      <c r="BZ397" s="319"/>
      <c r="CA397" s="319"/>
      <c r="CB397" s="320"/>
      <c r="CC397" s="321"/>
      <c r="CD397" s="321"/>
      <c r="CE397" s="321"/>
      <c r="CF397" s="321"/>
      <c r="CG397" s="321"/>
      <c r="CH397" s="322"/>
      <c r="CI397" s="52">
        <f t="shared" si="16"/>
        <v>0</v>
      </c>
    </row>
    <row r="398" spans="1:87" ht="35.1" customHeight="1" x14ac:dyDescent="0.25">
      <c r="A398" s="31">
        <f t="shared" si="18"/>
        <v>386</v>
      </c>
      <c r="B398" s="323"/>
      <c r="C398" s="323"/>
      <c r="D398" s="308"/>
      <c r="E398" s="308"/>
      <c r="F398" s="308"/>
      <c r="G398" s="324"/>
      <c r="H398" s="325"/>
      <c r="I398" s="40"/>
      <c r="J398" s="60"/>
      <c r="K398" s="312"/>
      <c r="L398" s="312"/>
      <c r="M398" s="326"/>
      <c r="N398" s="326"/>
      <c r="O398" s="314"/>
      <c r="P398" s="314"/>
      <c r="Q398" s="327"/>
      <c r="R398" s="327"/>
      <c r="S398" s="306"/>
      <c r="T398" s="307"/>
      <c r="U398" s="306"/>
      <c r="V398" s="307"/>
      <c r="W398" s="328"/>
      <c r="X398" s="329"/>
      <c r="Y398" s="328"/>
      <c r="Z398" s="329"/>
      <c r="AA398" s="306"/>
      <c r="AB398" s="307"/>
      <c r="AC398" s="306"/>
      <c r="AD398" s="307"/>
      <c r="AE398" s="328"/>
      <c r="AF398" s="329"/>
      <c r="AG398" s="328"/>
      <c r="AH398" s="329"/>
      <c r="AI398" s="306"/>
      <c r="AJ398" s="307"/>
      <c r="AK398" s="306"/>
      <c r="AL398" s="307"/>
      <c r="AM398" s="328"/>
      <c r="AN398" s="329"/>
      <c r="AO398" s="328"/>
      <c r="AP398" s="329"/>
      <c r="AQ398" s="306"/>
      <c r="AR398" s="307"/>
      <c r="AS398" s="306"/>
      <c r="AT398" s="307"/>
      <c r="AU398" s="328"/>
      <c r="AV398" s="329"/>
      <c r="AW398" s="328"/>
      <c r="AX398" s="329"/>
      <c r="AY398" s="306"/>
      <c r="AZ398" s="307"/>
      <c r="BA398" s="306"/>
      <c r="BB398" s="307"/>
      <c r="BC398" s="328"/>
      <c r="BD398" s="329"/>
      <c r="BE398" s="328"/>
      <c r="BF398" s="329"/>
      <c r="BG398" s="306"/>
      <c r="BH398" s="307"/>
      <c r="BI398" s="306"/>
      <c r="BJ398" s="307"/>
      <c r="BK398" s="328"/>
      <c r="BL398" s="329"/>
      <c r="BM398" s="328"/>
      <c r="BN398" s="329"/>
      <c r="BO398" s="316"/>
      <c r="BP398" s="316"/>
      <c r="BQ398" s="316"/>
      <c r="BR398" s="55"/>
      <c r="BS398" s="330"/>
      <c r="BT398" s="331"/>
      <c r="BU398" s="319"/>
      <c r="BV398" s="319"/>
      <c r="BW398" s="319"/>
      <c r="BX398" s="319"/>
      <c r="BY398" s="319"/>
      <c r="BZ398" s="319"/>
      <c r="CA398" s="319"/>
      <c r="CB398" s="320"/>
      <c r="CC398" s="321"/>
      <c r="CD398" s="321"/>
      <c r="CE398" s="321"/>
      <c r="CF398" s="321"/>
      <c r="CG398" s="321"/>
      <c r="CH398" s="322"/>
      <c r="CI398" s="52">
        <f t="shared" ref="CI398:CI461" si="19">BS398-G398</f>
        <v>0</v>
      </c>
    </row>
    <row r="399" spans="1:87" ht="35.1" customHeight="1" x14ac:dyDescent="0.25">
      <c r="A399" s="31">
        <f t="shared" si="18"/>
        <v>387</v>
      </c>
      <c r="B399" s="308"/>
      <c r="C399" s="308"/>
      <c r="D399" s="309"/>
      <c r="E399" s="309"/>
      <c r="F399" s="309"/>
      <c r="G399" s="310"/>
      <c r="H399" s="311"/>
      <c r="I399" s="40"/>
      <c r="J399" s="59"/>
      <c r="K399" s="312"/>
      <c r="L399" s="312"/>
      <c r="M399" s="313"/>
      <c r="N399" s="313"/>
      <c r="O399" s="314"/>
      <c r="P399" s="314"/>
      <c r="Q399" s="315"/>
      <c r="R399" s="315"/>
      <c r="S399" s="306"/>
      <c r="T399" s="307"/>
      <c r="U399" s="306"/>
      <c r="V399" s="307"/>
      <c r="W399" s="304"/>
      <c r="X399" s="305"/>
      <c r="Y399" s="304"/>
      <c r="Z399" s="305"/>
      <c r="AA399" s="306"/>
      <c r="AB399" s="307"/>
      <c r="AC399" s="306"/>
      <c r="AD399" s="307"/>
      <c r="AE399" s="304"/>
      <c r="AF399" s="305"/>
      <c r="AG399" s="304"/>
      <c r="AH399" s="305"/>
      <c r="AI399" s="306"/>
      <c r="AJ399" s="307"/>
      <c r="AK399" s="306"/>
      <c r="AL399" s="307"/>
      <c r="AM399" s="304"/>
      <c r="AN399" s="305"/>
      <c r="AO399" s="304"/>
      <c r="AP399" s="305"/>
      <c r="AQ399" s="306"/>
      <c r="AR399" s="307"/>
      <c r="AS399" s="306"/>
      <c r="AT399" s="307"/>
      <c r="AU399" s="304"/>
      <c r="AV399" s="305"/>
      <c r="AW399" s="304"/>
      <c r="AX399" s="305"/>
      <c r="AY399" s="306"/>
      <c r="AZ399" s="307"/>
      <c r="BA399" s="306"/>
      <c r="BB399" s="307"/>
      <c r="BC399" s="304"/>
      <c r="BD399" s="305"/>
      <c r="BE399" s="304"/>
      <c r="BF399" s="305"/>
      <c r="BG399" s="306"/>
      <c r="BH399" s="307"/>
      <c r="BI399" s="306"/>
      <c r="BJ399" s="307"/>
      <c r="BK399" s="304"/>
      <c r="BL399" s="305"/>
      <c r="BM399" s="304"/>
      <c r="BN399" s="305"/>
      <c r="BO399" s="316"/>
      <c r="BP399" s="316"/>
      <c r="BQ399" s="316"/>
      <c r="BR399" s="55"/>
      <c r="BS399" s="317"/>
      <c r="BT399" s="318"/>
      <c r="BU399" s="319"/>
      <c r="BV399" s="319"/>
      <c r="BW399" s="319"/>
      <c r="BX399" s="319"/>
      <c r="BY399" s="319"/>
      <c r="BZ399" s="319"/>
      <c r="CA399" s="319"/>
      <c r="CB399" s="320"/>
      <c r="CC399" s="321"/>
      <c r="CD399" s="321"/>
      <c r="CE399" s="321"/>
      <c r="CF399" s="321"/>
      <c r="CG399" s="321"/>
      <c r="CH399" s="322"/>
      <c r="CI399" s="52">
        <f t="shared" si="19"/>
        <v>0</v>
      </c>
    </row>
    <row r="400" spans="1:87" ht="35.1" customHeight="1" x14ac:dyDescent="0.25">
      <c r="A400" s="31">
        <f t="shared" si="18"/>
        <v>388</v>
      </c>
      <c r="B400" s="323"/>
      <c r="C400" s="323"/>
      <c r="D400" s="308"/>
      <c r="E400" s="308"/>
      <c r="F400" s="308"/>
      <c r="G400" s="324"/>
      <c r="H400" s="325"/>
      <c r="I400" s="40"/>
      <c r="J400" s="60"/>
      <c r="K400" s="312"/>
      <c r="L400" s="312"/>
      <c r="M400" s="326"/>
      <c r="N400" s="326"/>
      <c r="O400" s="314"/>
      <c r="P400" s="314"/>
      <c r="Q400" s="327"/>
      <c r="R400" s="327"/>
      <c r="S400" s="306"/>
      <c r="T400" s="307"/>
      <c r="U400" s="306"/>
      <c r="V400" s="307"/>
      <c r="W400" s="328"/>
      <c r="X400" s="329"/>
      <c r="Y400" s="328"/>
      <c r="Z400" s="329"/>
      <c r="AA400" s="306"/>
      <c r="AB400" s="307"/>
      <c r="AC400" s="306"/>
      <c r="AD400" s="307"/>
      <c r="AE400" s="328"/>
      <c r="AF400" s="329"/>
      <c r="AG400" s="328"/>
      <c r="AH400" s="329"/>
      <c r="AI400" s="306"/>
      <c r="AJ400" s="307"/>
      <c r="AK400" s="306"/>
      <c r="AL400" s="307"/>
      <c r="AM400" s="328"/>
      <c r="AN400" s="329"/>
      <c r="AO400" s="328"/>
      <c r="AP400" s="329"/>
      <c r="AQ400" s="306"/>
      <c r="AR400" s="307"/>
      <c r="AS400" s="306"/>
      <c r="AT400" s="307"/>
      <c r="AU400" s="328"/>
      <c r="AV400" s="329"/>
      <c r="AW400" s="328"/>
      <c r="AX400" s="329"/>
      <c r="AY400" s="306"/>
      <c r="AZ400" s="307"/>
      <c r="BA400" s="306"/>
      <c r="BB400" s="307"/>
      <c r="BC400" s="328"/>
      <c r="BD400" s="329"/>
      <c r="BE400" s="328"/>
      <c r="BF400" s="329"/>
      <c r="BG400" s="306"/>
      <c r="BH400" s="307"/>
      <c r="BI400" s="306"/>
      <c r="BJ400" s="307"/>
      <c r="BK400" s="328"/>
      <c r="BL400" s="329"/>
      <c r="BM400" s="328"/>
      <c r="BN400" s="329"/>
      <c r="BO400" s="316"/>
      <c r="BP400" s="316"/>
      <c r="BQ400" s="316"/>
      <c r="BR400" s="55"/>
      <c r="BS400" s="330"/>
      <c r="BT400" s="331"/>
      <c r="BU400" s="319"/>
      <c r="BV400" s="319"/>
      <c r="BW400" s="319"/>
      <c r="BX400" s="319"/>
      <c r="BY400" s="319"/>
      <c r="BZ400" s="319"/>
      <c r="CA400" s="319"/>
      <c r="CB400" s="320"/>
      <c r="CC400" s="321"/>
      <c r="CD400" s="321"/>
      <c r="CE400" s="321"/>
      <c r="CF400" s="321"/>
      <c r="CG400" s="321"/>
      <c r="CH400" s="322"/>
      <c r="CI400" s="52">
        <f t="shared" si="19"/>
        <v>0</v>
      </c>
    </row>
    <row r="401" spans="1:87" ht="35.1" customHeight="1" x14ac:dyDescent="0.25">
      <c r="A401" s="31">
        <f t="shared" si="18"/>
        <v>389</v>
      </c>
      <c r="B401" s="308"/>
      <c r="C401" s="308"/>
      <c r="D401" s="309"/>
      <c r="E401" s="309"/>
      <c r="F401" s="309"/>
      <c r="G401" s="310"/>
      <c r="H401" s="311"/>
      <c r="I401" s="40"/>
      <c r="J401" s="59"/>
      <c r="K401" s="312"/>
      <c r="L401" s="312"/>
      <c r="M401" s="313"/>
      <c r="N401" s="313"/>
      <c r="O401" s="314"/>
      <c r="P401" s="314"/>
      <c r="Q401" s="315"/>
      <c r="R401" s="315"/>
      <c r="S401" s="306"/>
      <c r="T401" s="307"/>
      <c r="U401" s="306"/>
      <c r="V401" s="307"/>
      <c r="W401" s="304"/>
      <c r="X401" s="305"/>
      <c r="Y401" s="304"/>
      <c r="Z401" s="305"/>
      <c r="AA401" s="306"/>
      <c r="AB401" s="307"/>
      <c r="AC401" s="306"/>
      <c r="AD401" s="307"/>
      <c r="AE401" s="304"/>
      <c r="AF401" s="305"/>
      <c r="AG401" s="304"/>
      <c r="AH401" s="305"/>
      <c r="AI401" s="306"/>
      <c r="AJ401" s="307"/>
      <c r="AK401" s="306"/>
      <c r="AL401" s="307"/>
      <c r="AM401" s="304"/>
      <c r="AN401" s="305"/>
      <c r="AO401" s="304"/>
      <c r="AP401" s="305"/>
      <c r="AQ401" s="306"/>
      <c r="AR401" s="307"/>
      <c r="AS401" s="306"/>
      <c r="AT401" s="307"/>
      <c r="AU401" s="304"/>
      <c r="AV401" s="305"/>
      <c r="AW401" s="304"/>
      <c r="AX401" s="305"/>
      <c r="AY401" s="306"/>
      <c r="AZ401" s="307"/>
      <c r="BA401" s="306"/>
      <c r="BB401" s="307"/>
      <c r="BC401" s="304"/>
      <c r="BD401" s="305"/>
      <c r="BE401" s="304"/>
      <c r="BF401" s="305"/>
      <c r="BG401" s="306"/>
      <c r="BH401" s="307"/>
      <c r="BI401" s="306"/>
      <c r="BJ401" s="307"/>
      <c r="BK401" s="304"/>
      <c r="BL401" s="305"/>
      <c r="BM401" s="304"/>
      <c r="BN401" s="305"/>
      <c r="BO401" s="316"/>
      <c r="BP401" s="316"/>
      <c r="BQ401" s="316"/>
      <c r="BR401" s="55"/>
      <c r="BS401" s="317"/>
      <c r="BT401" s="318"/>
      <c r="BU401" s="319"/>
      <c r="BV401" s="319"/>
      <c r="BW401" s="319"/>
      <c r="BX401" s="319"/>
      <c r="BY401" s="319"/>
      <c r="BZ401" s="319"/>
      <c r="CA401" s="319"/>
      <c r="CB401" s="320"/>
      <c r="CC401" s="321"/>
      <c r="CD401" s="321"/>
      <c r="CE401" s="321"/>
      <c r="CF401" s="321"/>
      <c r="CG401" s="321"/>
      <c r="CH401" s="322"/>
      <c r="CI401" s="52">
        <f t="shared" si="19"/>
        <v>0</v>
      </c>
    </row>
    <row r="402" spans="1:87" ht="35.1" customHeight="1" x14ac:dyDescent="0.25">
      <c r="A402" s="31">
        <f t="shared" si="18"/>
        <v>390</v>
      </c>
      <c r="B402" s="323"/>
      <c r="C402" s="323"/>
      <c r="D402" s="308"/>
      <c r="E402" s="308"/>
      <c r="F402" s="308"/>
      <c r="G402" s="324"/>
      <c r="H402" s="325"/>
      <c r="I402" s="40"/>
      <c r="J402" s="60"/>
      <c r="K402" s="312"/>
      <c r="L402" s="312"/>
      <c r="M402" s="326"/>
      <c r="N402" s="326"/>
      <c r="O402" s="314"/>
      <c r="P402" s="314"/>
      <c r="Q402" s="327"/>
      <c r="R402" s="327"/>
      <c r="S402" s="306"/>
      <c r="T402" s="307"/>
      <c r="U402" s="306"/>
      <c r="V402" s="307"/>
      <c r="W402" s="328"/>
      <c r="X402" s="329"/>
      <c r="Y402" s="328"/>
      <c r="Z402" s="329"/>
      <c r="AA402" s="306"/>
      <c r="AB402" s="307"/>
      <c r="AC402" s="306"/>
      <c r="AD402" s="307"/>
      <c r="AE402" s="328"/>
      <c r="AF402" s="329"/>
      <c r="AG402" s="328"/>
      <c r="AH402" s="329"/>
      <c r="AI402" s="306"/>
      <c r="AJ402" s="307"/>
      <c r="AK402" s="306"/>
      <c r="AL402" s="307"/>
      <c r="AM402" s="328"/>
      <c r="AN402" s="329"/>
      <c r="AO402" s="328"/>
      <c r="AP402" s="329"/>
      <c r="AQ402" s="306"/>
      <c r="AR402" s="307"/>
      <c r="AS402" s="306"/>
      <c r="AT402" s="307"/>
      <c r="AU402" s="328"/>
      <c r="AV402" s="329"/>
      <c r="AW402" s="328"/>
      <c r="AX402" s="329"/>
      <c r="AY402" s="306"/>
      <c r="AZ402" s="307"/>
      <c r="BA402" s="306"/>
      <c r="BB402" s="307"/>
      <c r="BC402" s="328"/>
      <c r="BD402" s="329"/>
      <c r="BE402" s="328"/>
      <c r="BF402" s="329"/>
      <c r="BG402" s="306"/>
      <c r="BH402" s="307"/>
      <c r="BI402" s="306"/>
      <c r="BJ402" s="307"/>
      <c r="BK402" s="328"/>
      <c r="BL402" s="329"/>
      <c r="BM402" s="328"/>
      <c r="BN402" s="329"/>
      <c r="BO402" s="316"/>
      <c r="BP402" s="316"/>
      <c r="BQ402" s="316"/>
      <c r="BR402" s="55"/>
      <c r="BS402" s="330"/>
      <c r="BT402" s="331"/>
      <c r="BU402" s="319"/>
      <c r="BV402" s="319"/>
      <c r="BW402" s="319"/>
      <c r="BX402" s="319"/>
      <c r="BY402" s="319"/>
      <c r="BZ402" s="319"/>
      <c r="CA402" s="319"/>
      <c r="CB402" s="320"/>
      <c r="CC402" s="321"/>
      <c r="CD402" s="321"/>
      <c r="CE402" s="321"/>
      <c r="CF402" s="321"/>
      <c r="CG402" s="321"/>
      <c r="CH402" s="322"/>
      <c r="CI402" s="52">
        <f t="shared" si="19"/>
        <v>0</v>
      </c>
    </row>
    <row r="403" spans="1:87" ht="35.1" customHeight="1" x14ac:dyDescent="0.25">
      <c r="A403" s="31">
        <f t="shared" si="18"/>
        <v>391</v>
      </c>
      <c r="B403" s="308"/>
      <c r="C403" s="308"/>
      <c r="D403" s="309"/>
      <c r="E403" s="309"/>
      <c r="F403" s="309"/>
      <c r="G403" s="310"/>
      <c r="H403" s="311"/>
      <c r="I403" s="40"/>
      <c r="J403" s="59"/>
      <c r="K403" s="312"/>
      <c r="L403" s="312"/>
      <c r="M403" s="313"/>
      <c r="N403" s="313"/>
      <c r="O403" s="314"/>
      <c r="P403" s="314"/>
      <c r="Q403" s="315"/>
      <c r="R403" s="315"/>
      <c r="S403" s="306"/>
      <c r="T403" s="307"/>
      <c r="U403" s="306"/>
      <c r="V403" s="307"/>
      <c r="W403" s="304"/>
      <c r="X403" s="305"/>
      <c r="Y403" s="304"/>
      <c r="Z403" s="305"/>
      <c r="AA403" s="306"/>
      <c r="AB403" s="307"/>
      <c r="AC403" s="306"/>
      <c r="AD403" s="307"/>
      <c r="AE403" s="304"/>
      <c r="AF403" s="305"/>
      <c r="AG403" s="304"/>
      <c r="AH403" s="305"/>
      <c r="AI403" s="306"/>
      <c r="AJ403" s="307"/>
      <c r="AK403" s="306"/>
      <c r="AL403" s="307"/>
      <c r="AM403" s="304"/>
      <c r="AN403" s="305"/>
      <c r="AO403" s="304"/>
      <c r="AP403" s="305"/>
      <c r="AQ403" s="306"/>
      <c r="AR403" s="307"/>
      <c r="AS403" s="306"/>
      <c r="AT403" s="307"/>
      <c r="AU403" s="304"/>
      <c r="AV403" s="305"/>
      <c r="AW403" s="304"/>
      <c r="AX403" s="305"/>
      <c r="AY403" s="306"/>
      <c r="AZ403" s="307"/>
      <c r="BA403" s="306"/>
      <c r="BB403" s="307"/>
      <c r="BC403" s="304"/>
      <c r="BD403" s="305"/>
      <c r="BE403" s="304"/>
      <c r="BF403" s="305"/>
      <c r="BG403" s="306"/>
      <c r="BH403" s="307"/>
      <c r="BI403" s="306"/>
      <c r="BJ403" s="307"/>
      <c r="BK403" s="304"/>
      <c r="BL403" s="305"/>
      <c r="BM403" s="304"/>
      <c r="BN403" s="305"/>
      <c r="BO403" s="316"/>
      <c r="BP403" s="316"/>
      <c r="BQ403" s="316"/>
      <c r="BR403" s="55"/>
      <c r="BS403" s="317"/>
      <c r="BT403" s="318"/>
      <c r="BU403" s="319"/>
      <c r="BV403" s="319"/>
      <c r="BW403" s="319"/>
      <c r="BX403" s="319"/>
      <c r="BY403" s="319"/>
      <c r="BZ403" s="319"/>
      <c r="CA403" s="319"/>
      <c r="CB403" s="320"/>
      <c r="CC403" s="321"/>
      <c r="CD403" s="321"/>
      <c r="CE403" s="321"/>
      <c r="CF403" s="321"/>
      <c r="CG403" s="321"/>
      <c r="CH403" s="322"/>
      <c r="CI403" s="52">
        <f t="shared" si="19"/>
        <v>0</v>
      </c>
    </row>
    <row r="404" spans="1:87" ht="35.1" customHeight="1" x14ac:dyDescent="0.25">
      <c r="A404" s="31">
        <f t="shared" si="18"/>
        <v>392</v>
      </c>
      <c r="B404" s="323"/>
      <c r="C404" s="323"/>
      <c r="D404" s="308"/>
      <c r="E404" s="308"/>
      <c r="F404" s="308"/>
      <c r="G404" s="324"/>
      <c r="H404" s="325"/>
      <c r="I404" s="40"/>
      <c r="J404" s="60"/>
      <c r="K404" s="312"/>
      <c r="L404" s="312"/>
      <c r="M404" s="326"/>
      <c r="N404" s="326"/>
      <c r="O404" s="314"/>
      <c r="P404" s="314"/>
      <c r="Q404" s="327"/>
      <c r="R404" s="327"/>
      <c r="S404" s="306"/>
      <c r="T404" s="307"/>
      <c r="U404" s="306"/>
      <c r="V404" s="307"/>
      <c r="W404" s="328"/>
      <c r="X404" s="329"/>
      <c r="Y404" s="328"/>
      <c r="Z404" s="329"/>
      <c r="AA404" s="306"/>
      <c r="AB404" s="307"/>
      <c r="AC404" s="306"/>
      <c r="AD404" s="307"/>
      <c r="AE404" s="328"/>
      <c r="AF404" s="329"/>
      <c r="AG404" s="328"/>
      <c r="AH404" s="329"/>
      <c r="AI404" s="306"/>
      <c r="AJ404" s="307"/>
      <c r="AK404" s="306"/>
      <c r="AL404" s="307"/>
      <c r="AM404" s="328"/>
      <c r="AN404" s="329"/>
      <c r="AO404" s="328"/>
      <c r="AP404" s="329"/>
      <c r="AQ404" s="306"/>
      <c r="AR404" s="307"/>
      <c r="AS404" s="306"/>
      <c r="AT404" s="307"/>
      <c r="AU404" s="328"/>
      <c r="AV404" s="329"/>
      <c r="AW404" s="328"/>
      <c r="AX404" s="329"/>
      <c r="AY404" s="306"/>
      <c r="AZ404" s="307"/>
      <c r="BA404" s="306"/>
      <c r="BB404" s="307"/>
      <c r="BC404" s="328"/>
      <c r="BD404" s="329"/>
      <c r="BE404" s="328"/>
      <c r="BF404" s="329"/>
      <c r="BG404" s="306"/>
      <c r="BH404" s="307"/>
      <c r="BI404" s="306"/>
      <c r="BJ404" s="307"/>
      <c r="BK404" s="328"/>
      <c r="BL404" s="329"/>
      <c r="BM404" s="328"/>
      <c r="BN404" s="329"/>
      <c r="BO404" s="316"/>
      <c r="BP404" s="316"/>
      <c r="BQ404" s="316"/>
      <c r="BR404" s="55"/>
      <c r="BS404" s="330"/>
      <c r="BT404" s="331"/>
      <c r="BU404" s="319"/>
      <c r="BV404" s="319"/>
      <c r="BW404" s="319"/>
      <c r="BX404" s="319"/>
      <c r="BY404" s="319"/>
      <c r="BZ404" s="319"/>
      <c r="CA404" s="319"/>
      <c r="CB404" s="320"/>
      <c r="CC404" s="321"/>
      <c r="CD404" s="321"/>
      <c r="CE404" s="321"/>
      <c r="CF404" s="321"/>
      <c r="CG404" s="321"/>
      <c r="CH404" s="322"/>
      <c r="CI404" s="52">
        <f t="shared" si="19"/>
        <v>0</v>
      </c>
    </row>
    <row r="405" spans="1:87" ht="35.1" customHeight="1" x14ac:dyDescent="0.25">
      <c r="A405" s="31">
        <f>ROW(A393)</f>
        <v>393</v>
      </c>
      <c r="B405" s="308"/>
      <c r="C405" s="308"/>
      <c r="D405" s="309"/>
      <c r="E405" s="309"/>
      <c r="F405" s="309"/>
      <c r="G405" s="310"/>
      <c r="H405" s="311"/>
      <c r="I405" s="40"/>
      <c r="J405" s="59"/>
      <c r="K405" s="312"/>
      <c r="L405" s="312"/>
      <c r="M405" s="313"/>
      <c r="N405" s="313"/>
      <c r="O405" s="314"/>
      <c r="P405" s="314"/>
      <c r="Q405" s="315"/>
      <c r="R405" s="315"/>
      <c r="S405" s="306"/>
      <c r="T405" s="307"/>
      <c r="U405" s="306"/>
      <c r="V405" s="307"/>
      <c r="W405" s="304"/>
      <c r="X405" s="305"/>
      <c r="Y405" s="304"/>
      <c r="Z405" s="305"/>
      <c r="AA405" s="306"/>
      <c r="AB405" s="307"/>
      <c r="AC405" s="306"/>
      <c r="AD405" s="307"/>
      <c r="AE405" s="304"/>
      <c r="AF405" s="305"/>
      <c r="AG405" s="304"/>
      <c r="AH405" s="305"/>
      <c r="AI405" s="306"/>
      <c r="AJ405" s="307"/>
      <c r="AK405" s="306"/>
      <c r="AL405" s="307"/>
      <c r="AM405" s="304"/>
      <c r="AN405" s="305"/>
      <c r="AO405" s="304"/>
      <c r="AP405" s="305"/>
      <c r="AQ405" s="306"/>
      <c r="AR405" s="307"/>
      <c r="AS405" s="306"/>
      <c r="AT405" s="307"/>
      <c r="AU405" s="304"/>
      <c r="AV405" s="305"/>
      <c r="AW405" s="304"/>
      <c r="AX405" s="305"/>
      <c r="AY405" s="306"/>
      <c r="AZ405" s="307"/>
      <c r="BA405" s="306"/>
      <c r="BB405" s="307"/>
      <c r="BC405" s="304"/>
      <c r="BD405" s="305"/>
      <c r="BE405" s="304"/>
      <c r="BF405" s="305"/>
      <c r="BG405" s="306"/>
      <c r="BH405" s="307"/>
      <c r="BI405" s="306"/>
      <c r="BJ405" s="307"/>
      <c r="BK405" s="304"/>
      <c r="BL405" s="305"/>
      <c r="BM405" s="304"/>
      <c r="BN405" s="305"/>
      <c r="BO405" s="332"/>
      <c r="BP405" s="333"/>
      <c r="BQ405" s="334"/>
      <c r="BR405" s="55"/>
      <c r="BS405" s="317"/>
      <c r="BT405" s="318"/>
      <c r="BU405" s="319"/>
      <c r="BV405" s="319"/>
      <c r="BW405" s="319"/>
      <c r="BX405" s="319"/>
      <c r="BY405" s="319"/>
      <c r="BZ405" s="319"/>
      <c r="CA405" s="319"/>
      <c r="CB405" s="320"/>
      <c r="CC405" s="321"/>
      <c r="CD405" s="321"/>
      <c r="CE405" s="321"/>
      <c r="CF405" s="321"/>
      <c r="CG405" s="321"/>
      <c r="CH405" s="322"/>
      <c r="CI405" s="52">
        <f t="shared" si="19"/>
        <v>0</v>
      </c>
    </row>
    <row r="406" spans="1:87" ht="35.1" customHeight="1" x14ac:dyDescent="0.25">
      <c r="A406" s="31">
        <f t="shared" ref="A406:A432" si="20">ROW(A394)</f>
        <v>394</v>
      </c>
      <c r="B406" s="323"/>
      <c r="C406" s="323"/>
      <c r="D406" s="308"/>
      <c r="E406" s="308"/>
      <c r="F406" s="308"/>
      <c r="G406" s="324"/>
      <c r="H406" s="325"/>
      <c r="I406" s="40"/>
      <c r="J406" s="60"/>
      <c r="K406" s="312"/>
      <c r="L406" s="312"/>
      <c r="M406" s="326"/>
      <c r="N406" s="326"/>
      <c r="O406" s="314"/>
      <c r="P406" s="314"/>
      <c r="Q406" s="327"/>
      <c r="R406" s="327"/>
      <c r="S406" s="306"/>
      <c r="T406" s="307"/>
      <c r="U406" s="306"/>
      <c r="V406" s="307"/>
      <c r="W406" s="328"/>
      <c r="X406" s="329"/>
      <c r="Y406" s="328"/>
      <c r="Z406" s="329"/>
      <c r="AA406" s="306"/>
      <c r="AB406" s="307"/>
      <c r="AC406" s="306"/>
      <c r="AD406" s="307"/>
      <c r="AE406" s="328"/>
      <c r="AF406" s="329"/>
      <c r="AG406" s="328"/>
      <c r="AH406" s="329"/>
      <c r="AI406" s="306"/>
      <c r="AJ406" s="307"/>
      <c r="AK406" s="306"/>
      <c r="AL406" s="307"/>
      <c r="AM406" s="328"/>
      <c r="AN406" s="329"/>
      <c r="AO406" s="328"/>
      <c r="AP406" s="329"/>
      <c r="AQ406" s="306"/>
      <c r="AR406" s="307"/>
      <c r="AS406" s="306"/>
      <c r="AT406" s="307"/>
      <c r="AU406" s="328"/>
      <c r="AV406" s="329"/>
      <c r="AW406" s="328"/>
      <c r="AX406" s="329"/>
      <c r="AY406" s="306"/>
      <c r="AZ406" s="307"/>
      <c r="BA406" s="306"/>
      <c r="BB406" s="307"/>
      <c r="BC406" s="328"/>
      <c r="BD406" s="329"/>
      <c r="BE406" s="328"/>
      <c r="BF406" s="329"/>
      <c r="BG406" s="306"/>
      <c r="BH406" s="307"/>
      <c r="BI406" s="306"/>
      <c r="BJ406" s="307"/>
      <c r="BK406" s="328"/>
      <c r="BL406" s="329"/>
      <c r="BM406" s="328"/>
      <c r="BN406" s="329"/>
      <c r="BO406" s="316"/>
      <c r="BP406" s="316"/>
      <c r="BQ406" s="316"/>
      <c r="BR406" s="55"/>
      <c r="BS406" s="330"/>
      <c r="BT406" s="331"/>
      <c r="BU406" s="319"/>
      <c r="BV406" s="319"/>
      <c r="BW406" s="319"/>
      <c r="BX406" s="319"/>
      <c r="BY406" s="319"/>
      <c r="BZ406" s="319"/>
      <c r="CA406" s="319"/>
      <c r="CB406" s="320"/>
      <c r="CC406" s="321"/>
      <c r="CD406" s="321"/>
      <c r="CE406" s="321"/>
      <c r="CF406" s="321"/>
      <c r="CG406" s="321"/>
      <c r="CH406" s="322"/>
      <c r="CI406" s="52">
        <f t="shared" si="19"/>
        <v>0</v>
      </c>
    </row>
    <row r="407" spans="1:87" ht="35.1" customHeight="1" x14ac:dyDescent="0.25">
      <c r="A407" s="31">
        <f t="shared" si="20"/>
        <v>395</v>
      </c>
      <c r="B407" s="308"/>
      <c r="C407" s="308"/>
      <c r="D407" s="309"/>
      <c r="E407" s="309"/>
      <c r="F407" s="309"/>
      <c r="G407" s="310"/>
      <c r="H407" s="311"/>
      <c r="I407" s="40"/>
      <c r="J407" s="59"/>
      <c r="K407" s="312"/>
      <c r="L407" s="312"/>
      <c r="M407" s="313"/>
      <c r="N407" s="313"/>
      <c r="O407" s="314"/>
      <c r="P407" s="314"/>
      <c r="Q407" s="315"/>
      <c r="R407" s="315"/>
      <c r="S407" s="306"/>
      <c r="T407" s="307"/>
      <c r="U407" s="306"/>
      <c r="V407" s="307"/>
      <c r="W407" s="304"/>
      <c r="X407" s="305"/>
      <c r="Y407" s="304"/>
      <c r="Z407" s="305"/>
      <c r="AA407" s="306"/>
      <c r="AB407" s="307"/>
      <c r="AC407" s="306"/>
      <c r="AD407" s="307"/>
      <c r="AE407" s="304"/>
      <c r="AF407" s="305"/>
      <c r="AG407" s="304"/>
      <c r="AH407" s="305"/>
      <c r="AI407" s="306"/>
      <c r="AJ407" s="307"/>
      <c r="AK407" s="306"/>
      <c r="AL407" s="307"/>
      <c r="AM407" s="304"/>
      <c r="AN407" s="305"/>
      <c r="AO407" s="304"/>
      <c r="AP407" s="305"/>
      <c r="AQ407" s="306"/>
      <c r="AR407" s="307"/>
      <c r="AS407" s="306"/>
      <c r="AT407" s="307"/>
      <c r="AU407" s="304"/>
      <c r="AV407" s="305"/>
      <c r="AW407" s="304"/>
      <c r="AX407" s="305"/>
      <c r="AY407" s="306"/>
      <c r="AZ407" s="307"/>
      <c r="BA407" s="306"/>
      <c r="BB407" s="307"/>
      <c r="BC407" s="304"/>
      <c r="BD407" s="305"/>
      <c r="BE407" s="304"/>
      <c r="BF407" s="305"/>
      <c r="BG407" s="306"/>
      <c r="BH407" s="307"/>
      <c r="BI407" s="306"/>
      <c r="BJ407" s="307"/>
      <c r="BK407" s="304"/>
      <c r="BL407" s="305"/>
      <c r="BM407" s="304"/>
      <c r="BN407" s="305"/>
      <c r="BO407" s="316"/>
      <c r="BP407" s="316"/>
      <c r="BQ407" s="316"/>
      <c r="BR407" s="55"/>
      <c r="BS407" s="317"/>
      <c r="BT407" s="318"/>
      <c r="BU407" s="319"/>
      <c r="BV407" s="319"/>
      <c r="BW407" s="319"/>
      <c r="BX407" s="319"/>
      <c r="BY407" s="319"/>
      <c r="BZ407" s="319"/>
      <c r="CA407" s="319"/>
      <c r="CB407" s="320"/>
      <c r="CC407" s="321"/>
      <c r="CD407" s="321"/>
      <c r="CE407" s="321"/>
      <c r="CF407" s="321"/>
      <c r="CG407" s="321"/>
      <c r="CH407" s="322"/>
      <c r="CI407" s="52">
        <f t="shared" si="19"/>
        <v>0</v>
      </c>
    </row>
    <row r="408" spans="1:87" ht="35.1" customHeight="1" x14ac:dyDescent="0.25">
      <c r="A408" s="31">
        <f t="shared" si="20"/>
        <v>396</v>
      </c>
      <c r="B408" s="323"/>
      <c r="C408" s="323"/>
      <c r="D408" s="308"/>
      <c r="E408" s="308"/>
      <c r="F408" s="308"/>
      <c r="G408" s="324"/>
      <c r="H408" s="325"/>
      <c r="I408" s="40"/>
      <c r="J408" s="60"/>
      <c r="K408" s="312"/>
      <c r="L408" s="312"/>
      <c r="M408" s="326"/>
      <c r="N408" s="326"/>
      <c r="O408" s="314"/>
      <c r="P408" s="314"/>
      <c r="Q408" s="327"/>
      <c r="R408" s="327"/>
      <c r="S408" s="306"/>
      <c r="T408" s="307"/>
      <c r="U408" s="306"/>
      <c r="V408" s="307"/>
      <c r="W408" s="328"/>
      <c r="X408" s="329"/>
      <c r="Y408" s="328"/>
      <c r="Z408" s="329"/>
      <c r="AA408" s="306"/>
      <c r="AB408" s="307"/>
      <c r="AC408" s="306"/>
      <c r="AD408" s="307"/>
      <c r="AE408" s="328"/>
      <c r="AF408" s="329"/>
      <c r="AG408" s="328"/>
      <c r="AH408" s="329"/>
      <c r="AI408" s="306"/>
      <c r="AJ408" s="307"/>
      <c r="AK408" s="306"/>
      <c r="AL408" s="307"/>
      <c r="AM408" s="328"/>
      <c r="AN408" s="329"/>
      <c r="AO408" s="328"/>
      <c r="AP408" s="329"/>
      <c r="AQ408" s="306"/>
      <c r="AR408" s="307"/>
      <c r="AS408" s="306"/>
      <c r="AT408" s="307"/>
      <c r="AU408" s="328"/>
      <c r="AV408" s="329"/>
      <c r="AW408" s="328"/>
      <c r="AX408" s="329"/>
      <c r="AY408" s="306"/>
      <c r="AZ408" s="307"/>
      <c r="BA408" s="306"/>
      <c r="BB408" s="307"/>
      <c r="BC408" s="328"/>
      <c r="BD408" s="329"/>
      <c r="BE408" s="328"/>
      <c r="BF408" s="329"/>
      <c r="BG408" s="306"/>
      <c r="BH408" s="307"/>
      <c r="BI408" s="306"/>
      <c r="BJ408" s="307"/>
      <c r="BK408" s="328"/>
      <c r="BL408" s="329"/>
      <c r="BM408" s="328"/>
      <c r="BN408" s="329"/>
      <c r="BO408" s="316"/>
      <c r="BP408" s="316"/>
      <c r="BQ408" s="316"/>
      <c r="BR408" s="55"/>
      <c r="BS408" s="330"/>
      <c r="BT408" s="331"/>
      <c r="BU408" s="319"/>
      <c r="BV408" s="319"/>
      <c r="BW408" s="319"/>
      <c r="BX408" s="319"/>
      <c r="BY408" s="319"/>
      <c r="BZ408" s="319"/>
      <c r="CA408" s="319"/>
      <c r="CB408" s="320"/>
      <c r="CC408" s="321"/>
      <c r="CD408" s="321"/>
      <c r="CE408" s="321"/>
      <c r="CF408" s="321"/>
      <c r="CG408" s="321"/>
      <c r="CH408" s="322"/>
      <c r="CI408" s="52">
        <f t="shared" si="19"/>
        <v>0</v>
      </c>
    </row>
    <row r="409" spans="1:87" ht="35.1" customHeight="1" x14ac:dyDescent="0.25">
      <c r="A409" s="31">
        <f t="shared" si="20"/>
        <v>397</v>
      </c>
      <c r="B409" s="308"/>
      <c r="C409" s="308"/>
      <c r="D409" s="309"/>
      <c r="E409" s="309"/>
      <c r="F409" s="309"/>
      <c r="G409" s="310"/>
      <c r="H409" s="311"/>
      <c r="I409" s="40"/>
      <c r="J409" s="59"/>
      <c r="K409" s="312"/>
      <c r="L409" s="312"/>
      <c r="M409" s="313"/>
      <c r="N409" s="313"/>
      <c r="O409" s="314"/>
      <c r="P409" s="314"/>
      <c r="Q409" s="315"/>
      <c r="R409" s="315"/>
      <c r="S409" s="306"/>
      <c r="T409" s="307"/>
      <c r="U409" s="306"/>
      <c r="V409" s="307"/>
      <c r="W409" s="304"/>
      <c r="X409" s="305"/>
      <c r="Y409" s="304"/>
      <c r="Z409" s="305"/>
      <c r="AA409" s="306"/>
      <c r="AB409" s="307"/>
      <c r="AC409" s="306"/>
      <c r="AD409" s="307"/>
      <c r="AE409" s="304"/>
      <c r="AF409" s="305"/>
      <c r="AG409" s="304"/>
      <c r="AH409" s="305"/>
      <c r="AI409" s="306"/>
      <c r="AJ409" s="307"/>
      <c r="AK409" s="306"/>
      <c r="AL409" s="307"/>
      <c r="AM409" s="304"/>
      <c r="AN409" s="305"/>
      <c r="AO409" s="304"/>
      <c r="AP409" s="305"/>
      <c r="AQ409" s="306"/>
      <c r="AR409" s="307"/>
      <c r="AS409" s="306"/>
      <c r="AT409" s="307"/>
      <c r="AU409" s="304"/>
      <c r="AV409" s="305"/>
      <c r="AW409" s="304"/>
      <c r="AX409" s="305"/>
      <c r="AY409" s="306"/>
      <c r="AZ409" s="307"/>
      <c r="BA409" s="306"/>
      <c r="BB409" s="307"/>
      <c r="BC409" s="304"/>
      <c r="BD409" s="305"/>
      <c r="BE409" s="304"/>
      <c r="BF409" s="305"/>
      <c r="BG409" s="306"/>
      <c r="BH409" s="307"/>
      <c r="BI409" s="306"/>
      <c r="BJ409" s="307"/>
      <c r="BK409" s="304"/>
      <c r="BL409" s="305"/>
      <c r="BM409" s="304"/>
      <c r="BN409" s="305"/>
      <c r="BO409" s="316"/>
      <c r="BP409" s="316"/>
      <c r="BQ409" s="316"/>
      <c r="BR409" s="55"/>
      <c r="BS409" s="317"/>
      <c r="BT409" s="318"/>
      <c r="BU409" s="319"/>
      <c r="BV409" s="319"/>
      <c r="BW409" s="319"/>
      <c r="BX409" s="319"/>
      <c r="BY409" s="319"/>
      <c r="BZ409" s="319"/>
      <c r="CA409" s="319"/>
      <c r="CB409" s="320"/>
      <c r="CC409" s="321"/>
      <c r="CD409" s="321"/>
      <c r="CE409" s="321"/>
      <c r="CF409" s="321"/>
      <c r="CG409" s="321"/>
      <c r="CH409" s="322"/>
      <c r="CI409" s="52">
        <f t="shared" si="19"/>
        <v>0</v>
      </c>
    </row>
    <row r="410" spans="1:87" ht="35.1" customHeight="1" x14ac:dyDescent="0.25">
      <c r="A410" s="31">
        <f t="shared" si="20"/>
        <v>398</v>
      </c>
      <c r="B410" s="323"/>
      <c r="C410" s="323"/>
      <c r="D410" s="308"/>
      <c r="E410" s="308"/>
      <c r="F410" s="308"/>
      <c r="G410" s="324"/>
      <c r="H410" s="325"/>
      <c r="I410" s="40"/>
      <c r="J410" s="60"/>
      <c r="K410" s="312"/>
      <c r="L410" s="312"/>
      <c r="M410" s="326"/>
      <c r="N410" s="326"/>
      <c r="O410" s="314"/>
      <c r="P410" s="314"/>
      <c r="Q410" s="327"/>
      <c r="R410" s="327"/>
      <c r="S410" s="306"/>
      <c r="T410" s="307"/>
      <c r="U410" s="306"/>
      <c r="V410" s="307"/>
      <c r="W410" s="328"/>
      <c r="X410" s="329"/>
      <c r="Y410" s="328"/>
      <c r="Z410" s="329"/>
      <c r="AA410" s="306"/>
      <c r="AB410" s="307"/>
      <c r="AC410" s="306"/>
      <c r="AD410" s="307"/>
      <c r="AE410" s="328"/>
      <c r="AF410" s="329"/>
      <c r="AG410" s="328"/>
      <c r="AH410" s="329"/>
      <c r="AI410" s="306"/>
      <c r="AJ410" s="307"/>
      <c r="AK410" s="306"/>
      <c r="AL410" s="307"/>
      <c r="AM410" s="328"/>
      <c r="AN410" s="329"/>
      <c r="AO410" s="328"/>
      <c r="AP410" s="329"/>
      <c r="AQ410" s="306"/>
      <c r="AR410" s="307"/>
      <c r="AS410" s="306"/>
      <c r="AT410" s="307"/>
      <c r="AU410" s="328"/>
      <c r="AV410" s="329"/>
      <c r="AW410" s="328"/>
      <c r="AX410" s="329"/>
      <c r="AY410" s="306"/>
      <c r="AZ410" s="307"/>
      <c r="BA410" s="306"/>
      <c r="BB410" s="307"/>
      <c r="BC410" s="328"/>
      <c r="BD410" s="329"/>
      <c r="BE410" s="328"/>
      <c r="BF410" s="329"/>
      <c r="BG410" s="306"/>
      <c r="BH410" s="307"/>
      <c r="BI410" s="306"/>
      <c r="BJ410" s="307"/>
      <c r="BK410" s="328"/>
      <c r="BL410" s="329"/>
      <c r="BM410" s="328"/>
      <c r="BN410" s="329"/>
      <c r="BO410" s="316"/>
      <c r="BP410" s="316"/>
      <c r="BQ410" s="316"/>
      <c r="BR410" s="55"/>
      <c r="BS410" s="330"/>
      <c r="BT410" s="331"/>
      <c r="BU410" s="319"/>
      <c r="BV410" s="319"/>
      <c r="BW410" s="319"/>
      <c r="BX410" s="319"/>
      <c r="BY410" s="319"/>
      <c r="BZ410" s="319"/>
      <c r="CA410" s="319"/>
      <c r="CB410" s="320"/>
      <c r="CC410" s="321"/>
      <c r="CD410" s="321"/>
      <c r="CE410" s="321"/>
      <c r="CF410" s="321"/>
      <c r="CG410" s="321"/>
      <c r="CH410" s="322"/>
      <c r="CI410" s="52">
        <f t="shared" si="19"/>
        <v>0</v>
      </c>
    </row>
    <row r="411" spans="1:87" ht="35.1" customHeight="1" x14ac:dyDescent="0.25">
      <c r="A411" s="31">
        <f t="shared" si="20"/>
        <v>399</v>
      </c>
      <c r="B411" s="308"/>
      <c r="C411" s="308"/>
      <c r="D411" s="309"/>
      <c r="E411" s="309"/>
      <c r="F411" s="309"/>
      <c r="G411" s="310"/>
      <c r="H411" s="311"/>
      <c r="I411" s="40"/>
      <c r="J411" s="59"/>
      <c r="K411" s="312"/>
      <c r="L411" s="312"/>
      <c r="M411" s="313"/>
      <c r="N411" s="313"/>
      <c r="O411" s="314"/>
      <c r="P411" s="314"/>
      <c r="Q411" s="315"/>
      <c r="R411" s="315"/>
      <c r="S411" s="306"/>
      <c r="T411" s="307"/>
      <c r="U411" s="306"/>
      <c r="V411" s="307"/>
      <c r="W411" s="304"/>
      <c r="X411" s="305"/>
      <c r="Y411" s="304"/>
      <c r="Z411" s="305"/>
      <c r="AA411" s="306"/>
      <c r="AB411" s="307"/>
      <c r="AC411" s="306"/>
      <c r="AD411" s="307"/>
      <c r="AE411" s="304"/>
      <c r="AF411" s="305"/>
      <c r="AG411" s="304"/>
      <c r="AH411" s="305"/>
      <c r="AI411" s="306"/>
      <c r="AJ411" s="307"/>
      <c r="AK411" s="306"/>
      <c r="AL411" s="307"/>
      <c r="AM411" s="304"/>
      <c r="AN411" s="305"/>
      <c r="AO411" s="304"/>
      <c r="AP411" s="305"/>
      <c r="AQ411" s="306"/>
      <c r="AR411" s="307"/>
      <c r="AS411" s="306"/>
      <c r="AT411" s="307"/>
      <c r="AU411" s="304"/>
      <c r="AV411" s="305"/>
      <c r="AW411" s="304"/>
      <c r="AX411" s="305"/>
      <c r="AY411" s="306"/>
      <c r="AZ411" s="307"/>
      <c r="BA411" s="306"/>
      <c r="BB411" s="307"/>
      <c r="BC411" s="304"/>
      <c r="BD411" s="305"/>
      <c r="BE411" s="304"/>
      <c r="BF411" s="305"/>
      <c r="BG411" s="306"/>
      <c r="BH411" s="307"/>
      <c r="BI411" s="306"/>
      <c r="BJ411" s="307"/>
      <c r="BK411" s="304"/>
      <c r="BL411" s="305"/>
      <c r="BM411" s="304"/>
      <c r="BN411" s="305"/>
      <c r="BO411" s="316"/>
      <c r="BP411" s="316"/>
      <c r="BQ411" s="316"/>
      <c r="BR411" s="55"/>
      <c r="BS411" s="317"/>
      <c r="BT411" s="318"/>
      <c r="BU411" s="319"/>
      <c r="BV411" s="319"/>
      <c r="BW411" s="319"/>
      <c r="BX411" s="319"/>
      <c r="BY411" s="319"/>
      <c r="BZ411" s="319"/>
      <c r="CA411" s="319"/>
      <c r="CB411" s="320"/>
      <c r="CC411" s="321"/>
      <c r="CD411" s="321"/>
      <c r="CE411" s="321"/>
      <c r="CF411" s="321"/>
      <c r="CG411" s="321"/>
      <c r="CH411" s="322"/>
      <c r="CI411" s="52">
        <f t="shared" si="19"/>
        <v>0</v>
      </c>
    </row>
    <row r="412" spans="1:87" ht="35.1" customHeight="1" x14ac:dyDescent="0.25">
      <c r="A412" s="31">
        <f t="shared" si="20"/>
        <v>400</v>
      </c>
      <c r="B412" s="323"/>
      <c r="C412" s="323"/>
      <c r="D412" s="308"/>
      <c r="E412" s="308"/>
      <c r="F412" s="308"/>
      <c r="G412" s="324"/>
      <c r="H412" s="325"/>
      <c r="I412" s="40"/>
      <c r="J412" s="60"/>
      <c r="K412" s="312"/>
      <c r="L412" s="312"/>
      <c r="M412" s="326"/>
      <c r="N412" s="326"/>
      <c r="O412" s="314"/>
      <c r="P412" s="314"/>
      <c r="Q412" s="327"/>
      <c r="R412" s="327"/>
      <c r="S412" s="306"/>
      <c r="T412" s="307"/>
      <c r="U412" s="306"/>
      <c r="V412" s="307"/>
      <c r="W412" s="328"/>
      <c r="X412" s="329"/>
      <c r="Y412" s="328"/>
      <c r="Z412" s="329"/>
      <c r="AA412" s="306"/>
      <c r="AB412" s="307"/>
      <c r="AC412" s="306"/>
      <c r="AD412" s="307"/>
      <c r="AE412" s="328"/>
      <c r="AF412" s="329"/>
      <c r="AG412" s="328"/>
      <c r="AH412" s="329"/>
      <c r="AI412" s="306"/>
      <c r="AJ412" s="307"/>
      <c r="AK412" s="306"/>
      <c r="AL412" s="307"/>
      <c r="AM412" s="328"/>
      <c r="AN412" s="329"/>
      <c r="AO412" s="328"/>
      <c r="AP412" s="329"/>
      <c r="AQ412" s="306"/>
      <c r="AR412" s="307"/>
      <c r="AS412" s="306"/>
      <c r="AT412" s="307"/>
      <c r="AU412" s="328"/>
      <c r="AV412" s="329"/>
      <c r="AW412" s="328"/>
      <c r="AX412" s="329"/>
      <c r="AY412" s="306"/>
      <c r="AZ412" s="307"/>
      <c r="BA412" s="306"/>
      <c r="BB412" s="307"/>
      <c r="BC412" s="328"/>
      <c r="BD412" s="329"/>
      <c r="BE412" s="328"/>
      <c r="BF412" s="329"/>
      <c r="BG412" s="306"/>
      <c r="BH412" s="307"/>
      <c r="BI412" s="306"/>
      <c r="BJ412" s="307"/>
      <c r="BK412" s="328"/>
      <c r="BL412" s="329"/>
      <c r="BM412" s="328"/>
      <c r="BN412" s="329"/>
      <c r="BO412" s="316"/>
      <c r="BP412" s="316"/>
      <c r="BQ412" s="316"/>
      <c r="BR412" s="55"/>
      <c r="BS412" s="330"/>
      <c r="BT412" s="331"/>
      <c r="BU412" s="319"/>
      <c r="BV412" s="319"/>
      <c r="BW412" s="319"/>
      <c r="BX412" s="319"/>
      <c r="BY412" s="319"/>
      <c r="BZ412" s="319"/>
      <c r="CA412" s="319"/>
      <c r="CB412" s="320"/>
      <c r="CC412" s="321"/>
      <c r="CD412" s="321"/>
      <c r="CE412" s="321"/>
      <c r="CF412" s="321"/>
      <c r="CG412" s="321"/>
      <c r="CH412" s="322"/>
      <c r="CI412" s="52">
        <f t="shared" si="19"/>
        <v>0</v>
      </c>
    </row>
    <row r="413" spans="1:87" ht="35.1" customHeight="1" x14ac:dyDescent="0.25">
      <c r="A413" s="31">
        <f t="shared" si="20"/>
        <v>401</v>
      </c>
      <c r="B413" s="308"/>
      <c r="C413" s="308"/>
      <c r="D413" s="309"/>
      <c r="E413" s="309"/>
      <c r="F413" s="309"/>
      <c r="G413" s="310"/>
      <c r="H413" s="311"/>
      <c r="I413" s="40"/>
      <c r="J413" s="59"/>
      <c r="K413" s="312"/>
      <c r="L413" s="312"/>
      <c r="M413" s="313"/>
      <c r="N413" s="313"/>
      <c r="O413" s="314"/>
      <c r="P413" s="314"/>
      <c r="Q413" s="315"/>
      <c r="R413" s="315"/>
      <c r="S413" s="306"/>
      <c r="T413" s="307"/>
      <c r="U413" s="306"/>
      <c r="V413" s="307"/>
      <c r="W413" s="304"/>
      <c r="X413" s="305"/>
      <c r="Y413" s="304"/>
      <c r="Z413" s="305"/>
      <c r="AA413" s="306"/>
      <c r="AB413" s="307"/>
      <c r="AC413" s="306"/>
      <c r="AD413" s="307"/>
      <c r="AE413" s="304"/>
      <c r="AF413" s="305"/>
      <c r="AG413" s="304"/>
      <c r="AH413" s="305"/>
      <c r="AI413" s="306"/>
      <c r="AJ413" s="307"/>
      <c r="AK413" s="306"/>
      <c r="AL413" s="307"/>
      <c r="AM413" s="304"/>
      <c r="AN413" s="305"/>
      <c r="AO413" s="304"/>
      <c r="AP413" s="305"/>
      <c r="AQ413" s="306"/>
      <c r="AR413" s="307"/>
      <c r="AS413" s="306"/>
      <c r="AT413" s="307"/>
      <c r="AU413" s="304"/>
      <c r="AV413" s="305"/>
      <c r="AW413" s="304"/>
      <c r="AX413" s="305"/>
      <c r="AY413" s="306"/>
      <c r="AZ413" s="307"/>
      <c r="BA413" s="306"/>
      <c r="BB413" s="307"/>
      <c r="BC413" s="304"/>
      <c r="BD413" s="305"/>
      <c r="BE413" s="304"/>
      <c r="BF413" s="305"/>
      <c r="BG413" s="306"/>
      <c r="BH413" s="307"/>
      <c r="BI413" s="306"/>
      <c r="BJ413" s="307"/>
      <c r="BK413" s="304"/>
      <c r="BL413" s="305"/>
      <c r="BM413" s="304"/>
      <c r="BN413" s="305"/>
      <c r="BO413" s="316"/>
      <c r="BP413" s="316"/>
      <c r="BQ413" s="316"/>
      <c r="BR413" s="55"/>
      <c r="BS413" s="317"/>
      <c r="BT413" s="318"/>
      <c r="BU413" s="319"/>
      <c r="BV413" s="319"/>
      <c r="BW413" s="319"/>
      <c r="BX413" s="319"/>
      <c r="BY413" s="319"/>
      <c r="BZ413" s="319"/>
      <c r="CA413" s="319"/>
      <c r="CB413" s="320"/>
      <c r="CC413" s="321"/>
      <c r="CD413" s="321"/>
      <c r="CE413" s="321"/>
      <c r="CF413" s="321"/>
      <c r="CG413" s="321"/>
      <c r="CH413" s="322"/>
      <c r="CI413" s="52">
        <f t="shared" si="19"/>
        <v>0</v>
      </c>
    </row>
    <row r="414" spans="1:87" ht="35.1" customHeight="1" x14ac:dyDescent="0.25">
      <c r="A414" s="31">
        <f t="shared" si="20"/>
        <v>402</v>
      </c>
      <c r="B414" s="323"/>
      <c r="C414" s="323"/>
      <c r="D414" s="308"/>
      <c r="E414" s="308"/>
      <c r="F414" s="308"/>
      <c r="G414" s="324"/>
      <c r="H414" s="325"/>
      <c r="I414" s="40"/>
      <c r="J414" s="60"/>
      <c r="K414" s="312"/>
      <c r="L414" s="312"/>
      <c r="M414" s="326"/>
      <c r="N414" s="326"/>
      <c r="O414" s="314"/>
      <c r="P414" s="314"/>
      <c r="Q414" s="327"/>
      <c r="R414" s="327"/>
      <c r="S414" s="306"/>
      <c r="T414" s="307"/>
      <c r="U414" s="306"/>
      <c r="V414" s="307"/>
      <c r="W414" s="328"/>
      <c r="X414" s="329"/>
      <c r="Y414" s="328"/>
      <c r="Z414" s="329"/>
      <c r="AA414" s="306"/>
      <c r="AB414" s="307"/>
      <c r="AC414" s="306"/>
      <c r="AD414" s="307"/>
      <c r="AE414" s="328"/>
      <c r="AF414" s="329"/>
      <c r="AG414" s="328"/>
      <c r="AH414" s="329"/>
      <c r="AI414" s="306"/>
      <c r="AJ414" s="307"/>
      <c r="AK414" s="306"/>
      <c r="AL414" s="307"/>
      <c r="AM414" s="328"/>
      <c r="AN414" s="329"/>
      <c r="AO414" s="328"/>
      <c r="AP414" s="329"/>
      <c r="AQ414" s="306"/>
      <c r="AR414" s="307"/>
      <c r="AS414" s="306"/>
      <c r="AT414" s="307"/>
      <c r="AU414" s="328"/>
      <c r="AV414" s="329"/>
      <c r="AW414" s="328"/>
      <c r="AX414" s="329"/>
      <c r="AY414" s="306"/>
      <c r="AZ414" s="307"/>
      <c r="BA414" s="306"/>
      <c r="BB414" s="307"/>
      <c r="BC414" s="328"/>
      <c r="BD414" s="329"/>
      <c r="BE414" s="328"/>
      <c r="BF414" s="329"/>
      <c r="BG414" s="306"/>
      <c r="BH414" s="307"/>
      <c r="BI414" s="306"/>
      <c r="BJ414" s="307"/>
      <c r="BK414" s="328"/>
      <c r="BL414" s="329"/>
      <c r="BM414" s="328"/>
      <c r="BN414" s="329"/>
      <c r="BO414" s="316"/>
      <c r="BP414" s="316"/>
      <c r="BQ414" s="316"/>
      <c r="BR414" s="55"/>
      <c r="BS414" s="330"/>
      <c r="BT414" s="331"/>
      <c r="BU414" s="319"/>
      <c r="BV414" s="319"/>
      <c r="BW414" s="319"/>
      <c r="BX414" s="319"/>
      <c r="BY414" s="319"/>
      <c r="BZ414" s="319"/>
      <c r="CA414" s="319"/>
      <c r="CB414" s="320"/>
      <c r="CC414" s="321"/>
      <c r="CD414" s="321"/>
      <c r="CE414" s="321"/>
      <c r="CF414" s="321"/>
      <c r="CG414" s="321"/>
      <c r="CH414" s="322"/>
      <c r="CI414" s="52">
        <f t="shared" si="19"/>
        <v>0</v>
      </c>
    </row>
    <row r="415" spans="1:87" ht="35.1" customHeight="1" x14ac:dyDescent="0.25">
      <c r="A415" s="31">
        <f t="shared" si="20"/>
        <v>403</v>
      </c>
      <c r="B415" s="308"/>
      <c r="C415" s="308"/>
      <c r="D415" s="309"/>
      <c r="E415" s="309"/>
      <c r="F415" s="309"/>
      <c r="G415" s="310"/>
      <c r="H415" s="311"/>
      <c r="I415" s="40"/>
      <c r="J415" s="59"/>
      <c r="K415" s="312"/>
      <c r="L415" s="312"/>
      <c r="M415" s="313"/>
      <c r="N415" s="313"/>
      <c r="O415" s="314"/>
      <c r="P415" s="314"/>
      <c r="Q415" s="315"/>
      <c r="R415" s="315"/>
      <c r="S415" s="306"/>
      <c r="T415" s="307"/>
      <c r="U415" s="306"/>
      <c r="V415" s="307"/>
      <c r="W415" s="304"/>
      <c r="X415" s="305"/>
      <c r="Y415" s="304"/>
      <c r="Z415" s="305"/>
      <c r="AA415" s="306"/>
      <c r="AB415" s="307"/>
      <c r="AC415" s="306"/>
      <c r="AD415" s="307"/>
      <c r="AE415" s="304"/>
      <c r="AF415" s="305"/>
      <c r="AG415" s="304"/>
      <c r="AH415" s="305"/>
      <c r="AI415" s="306"/>
      <c r="AJ415" s="307"/>
      <c r="AK415" s="306"/>
      <c r="AL415" s="307"/>
      <c r="AM415" s="304"/>
      <c r="AN415" s="305"/>
      <c r="AO415" s="304"/>
      <c r="AP415" s="305"/>
      <c r="AQ415" s="306"/>
      <c r="AR415" s="307"/>
      <c r="AS415" s="306"/>
      <c r="AT415" s="307"/>
      <c r="AU415" s="304"/>
      <c r="AV415" s="305"/>
      <c r="AW415" s="304"/>
      <c r="AX415" s="305"/>
      <c r="AY415" s="306"/>
      <c r="AZ415" s="307"/>
      <c r="BA415" s="306"/>
      <c r="BB415" s="307"/>
      <c r="BC415" s="304"/>
      <c r="BD415" s="305"/>
      <c r="BE415" s="304"/>
      <c r="BF415" s="305"/>
      <c r="BG415" s="306"/>
      <c r="BH415" s="307"/>
      <c r="BI415" s="306"/>
      <c r="BJ415" s="307"/>
      <c r="BK415" s="304"/>
      <c r="BL415" s="305"/>
      <c r="BM415" s="304"/>
      <c r="BN415" s="305"/>
      <c r="BO415" s="316"/>
      <c r="BP415" s="316"/>
      <c r="BQ415" s="316"/>
      <c r="BR415" s="55"/>
      <c r="BS415" s="317"/>
      <c r="BT415" s="318"/>
      <c r="BU415" s="319"/>
      <c r="BV415" s="319"/>
      <c r="BW415" s="319"/>
      <c r="BX415" s="319"/>
      <c r="BY415" s="319"/>
      <c r="BZ415" s="319"/>
      <c r="CA415" s="319"/>
      <c r="CB415" s="320"/>
      <c r="CC415" s="321"/>
      <c r="CD415" s="321"/>
      <c r="CE415" s="321"/>
      <c r="CF415" s="321"/>
      <c r="CG415" s="321"/>
      <c r="CH415" s="322"/>
      <c r="CI415" s="52">
        <f t="shared" si="19"/>
        <v>0</v>
      </c>
    </row>
    <row r="416" spans="1:87" ht="35.1" customHeight="1" x14ac:dyDescent="0.25">
      <c r="A416" s="31">
        <f t="shared" si="20"/>
        <v>404</v>
      </c>
      <c r="B416" s="323"/>
      <c r="C416" s="323"/>
      <c r="D416" s="308"/>
      <c r="E416" s="308"/>
      <c r="F416" s="308"/>
      <c r="G416" s="324"/>
      <c r="H416" s="325"/>
      <c r="I416" s="40"/>
      <c r="J416" s="60"/>
      <c r="K416" s="312"/>
      <c r="L416" s="312"/>
      <c r="M416" s="326"/>
      <c r="N416" s="326"/>
      <c r="O416" s="314"/>
      <c r="P416" s="314"/>
      <c r="Q416" s="327"/>
      <c r="R416" s="327"/>
      <c r="S416" s="306"/>
      <c r="T416" s="307"/>
      <c r="U416" s="306"/>
      <c r="V416" s="307"/>
      <c r="W416" s="328"/>
      <c r="X416" s="329"/>
      <c r="Y416" s="328"/>
      <c r="Z416" s="329"/>
      <c r="AA416" s="306"/>
      <c r="AB416" s="307"/>
      <c r="AC416" s="306"/>
      <c r="AD416" s="307"/>
      <c r="AE416" s="328"/>
      <c r="AF416" s="329"/>
      <c r="AG416" s="328"/>
      <c r="AH416" s="329"/>
      <c r="AI416" s="306"/>
      <c r="AJ416" s="307"/>
      <c r="AK416" s="306"/>
      <c r="AL416" s="307"/>
      <c r="AM416" s="328"/>
      <c r="AN416" s="329"/>
      <c r="AO416" s="328"/>
      <c r="AP416" s="329"/>
      <c r="AQ416" s="306"/>
      <c r="AR416" s="307"/>
      <c r="AS416" s="306"/>
      <c r="AT416" s="307"/>
      <c r="AU416" s="328"/>
      <c r="AV416" s="329"/>
      <c r="AW416" s="328"/>
      <c r="AX416" s="329"/>
      <c r="AY416" s="306"/>
      <c r="AZ416" s="307"/>
      <c r="BA416" s="306"/>
      <c r="BB416" s="307"/>
      <c r="BC416" s="328"/>
      <c r="BD416" s="329"/>
      <c r="BE416" s="328"/>
      <c r="BF416" s="329"/>
      <c r="BG416" s="306"/>
      <c r="BH416" s="307"/>
      <c r="BI416" s="306"/>
      <c r="BJ416" s="307"/>
      <c r="BK416" s="328"/>
      <c r="BL416" s="329"/>
      <c r="BM416" s="328"/>
      <c r="BN416" s="329"/>
      <c r="BO416" s="316"/>
      <c r="BP416" s="316"/>
      <c r="BQ416" s="316"/>
      <c r="BR416" s="55"/>
      <c r="BS416" s="330"/>
      <c r="BT416" s="331"/>
      <c r="BU416" s="319"/>
      <c r="BV416" s="319"/>
      <c r="BW416" s="319"/>
      <c r="BX416" s="319"/>
      <c r="BY416" s="319"/>
      <c r="BZ416" s="319"/>
      <c r="CA416" s="319"/>
      <c r="CB416" s="320"/>
      <c r="CC416" s="321"/>
      <c r="CD416" s="321"/>
      <c r="CE416" s="321"/>
      <c r="CF416" s="321"/>
      <c r="CG416" s="321"/>
      <c r="CH416" s="322"/>
      <c r="CI416" s="52">
        <f t="shared" si="19"/>
        <v>0</v>
      </c>
    </row>
    <row r="417" spans="1:87" ht="35.1" customHeight="1" x14ac:dyDescent="0.25">
      <c r="A417" s="31">
        <f t="shared" si="20"/>
        <v>405</v>
      </c>
      <c r="B417" s="308"/>
      <c r="C417" s="308"/>
      <c r="D417" s="309"/>
      <c r="E417" s="309"/>
      <c r="F417" s="309"/>
      <c r="G417" s="310"/>
      <c r="H417" s="311"/>
      <c r="I417" s="40"/>
      <c r="J417" s="59"/>
      <c r="K417" s="312"/>
      <c r="L417" s="312"/>
      <c r="M417" s="313"/>
      <c r="N417" s="313"/>
      <c r="O417" s="314"/>
      <c r="P417" s="314"/>
      <c r="Q417" s="315"/>
      <c r="R417" s="315"/>
      <c r="S417" s="306"/>
      <c r="T417" s="307"/>
      <c r="U417" s="306"/>
      <c r="V417" s="307"/>
      <c r="W417" s="304"/>
      <c r="X417" s="305"/>
      <c r="Y417" s="304"/>
      <c r="Z417" s="305"/>
      <c r="AA417" s="306"/>
      <c r="AB417" s="307"/>
      <c r="AC417" s="306"/>
      <c r="AD417" s="307"/>
      <c r="AE417" s="304"/>
      <c r="AF417" s="305"/>
      <c r="AG417" s="304"/>
      <c r="AH417" s="305"/>
      <c r="AI417" s="306"/>
      <c r="AJ417" s="307"/>
      <c r="AK417" s="306"/>
      <c r="AL417" s="307"/>
      <c r="AM417" s="304"/>
      <c r="AN417" s="305"/>
      <c r="AO417" s="304"/>
      <c r="AP417" s="305"/>
      <c r="AQ417" s="306"/>
      <c r="AR417" s="307"/>
      <c r="AS417" s="306"/>
      <c r="AT417" s="307"/>
      <c r="AU417" s="304"/>
      <c r="AV417" s="305"/>
      <c r="AW417" s="304"/>
      <c r="AX417" s="305"/>
      <c r="AY417" s="306"/>
      <c r="AZ417" s="307"/>
      <c r="BA417" s="306"/>
      <c r="BB417" s="307"/>
      <c r="BC417" s="304"/>
      <c r="BD417" s="305"/>
      <c r="BE417" s="304"/>
      <c r="BF417" s="305"/>
      <c r="BG417" s="306"/>
      <c r="BH417" s="307"/>
      <c r="BI417" s="306"/>
      <c r="BJ417" s="307"/>
      <c r="BK417" s="304"/>
      <c r="BL417" s="305"/>
      <c r="BM417" s="304"/>
      <c r="BN417" s="305"/>
      <c r="BO417" s="316"/>
      <c r="BP417" s="316"/>
      <c r="BQ417" s="316"/>
      <c r="BR417" s="55"/>
      <c r="BS417" s="317"/>
      <c r="BT417" s="318"/>
      <c r="BU417" s="319"/>
      <c r="BV417" s="319"/>
      <c r="BW417" s="319"/>
      <c r="BX417" s="319"/>
      <c r="BY417" s="319"/>
      <c r="BZ417" s="319"/>
      <c r="CA417" s="319"/>
      <c r="CB417" s="320"/>
      <c r="CC417" s="321"/>
      <c r="CD417" s="321"/>
      <c r="CE417" s="321"/>
      <c r="CF417" s="321"/>
      <c r="CG417" s="321"/>
      <c r="CH417" s="322"/>
      <c r="CI417" s="52">
        <f t="shared" si="19"/>
        <v>0</v>
      </c>
    </row>
    <row r="418" spans="1:87" ht="35.1" customHeight="1" x14ac:dyDescent="0.25">
      <c r="A418" s="31">
        <f t="shared" si="20"/>
        <v>406</v>
      </c>
      <c r="B418" s="323"/>
      <c r="C418" s="323"/>
      <c r="D418" s="308"/>
      <c r="E418" s="308"/>
      <c r="F418" s="308"/>
      <c r="G418" s="324"/>
      <c r="H418" s="325"/>
      <c r="I418" s="40"/>
      <c r="J418" s="60"/>
      <c r="K418" s="312"/>
      <c r="L418" s="312"/>
      <c r="M418" s="326"/>
      <c r="N418" s="326"/>
      <c r="O418" s="314"/>
      <c r="P418" s="314"/>
      <c r="Q418" s="327"/>
      <c r="R418" s="327"/>
      <c r="S418" s="306"/>
      <c r="T418" s="307"/>
      <c r="U418" s="306"/>
      <c r="V418" s="307"/>
      <c r="W418" s="328"/>
      <c r="X418" s="329"/>
      <c r="Y418" s="328"/>
      <c r="Z418" s="329"/>
      <c r="AA418" s="306"/>
      <c r="AB418" s="307"/>
      <c r="AC418" s="306"/>
      <c r="AD418" s="307"/>
      <c r="AE418" s="328"/>
      <c r="AF418" s="329"/>
      <c r="AG418" s="328"/>
      <c r="AH418" s="329"/>
      <c r="AI418" s="306"/>
      <c r="AJ418" s="307"/>
      <c r="AK418" s="306"/>
      <c r="AL418" s="307"/>
      <c r="AM418" s="328"/>
      <c r="AN418" s="329"/>
      <c r="AO418" s="328"/>
      <c r="AP418" s="329"/>
      <c r="AQ418" s="306"/>
      <c r="AR418" s="307"/>
      <c r="AS418" s="306"/>
      <c r="AT418" s="307"/>
      <c r="AU418" s="328"/>
      <c r="AV418" s="329"/>
      <c r="AW418" s="328"/>
      <c r="AX418" s="329"/>
      <c r="AY418" s="306"/>
      <c r="AZ418" s="307"/>
      <c r="BA418" s="306"/>
      <c r="BB418" s="307"/>
      <c r="BC418" s="328"/>
      <c r="BD418" s="329"/>
      <c r="BE418" s="328"/>
      <c r="BF418" s="329"/>
      <c r="BG418" s="306"/>
      <c r="BH418" s="307"/>
      <c r="BI418" s="306"/>
      <c r="BJ418" s="307"/>
      <c r="BK418" s="328"/>
      <c r="BL418" s="329"/>
      <c r="BM418" s="328"/>
      <c r="BN418" s="329"/>
      <c r="BO418" s="316"/>
      <c r="BP418" s="316"/>
      <c r="BQ418" s="316"/>
      <c r="BR418" s="55"/>
      <c r="BS418" s="330"/>
      <c r="BT418" s="331"/>
      <c r="BU418" s="319"/>
      <c r="BV418" s="319"/>
      <c r="BW418" s="319"/>
      <c r="BX418" s="319"/>
      <c r="BY418" s="319"/>
      <c r="BZ418" s="319"/>
      <c r="CA418" s="319"/>
      <c r="CB418" s="320"/>
      <c r="CC418" s="321"/>
      <c r="CD418" s="321"/>
      <c r="CE418" s="321"/>
      <c r="CF418" s="321"/>
      <c r="CG418" s="321"/>
      <c r="CH418" s="322"/>
      <c r="CI418" s="52">
        <f t="shared" si="19"/>
        <v>0</v>
      </c>
    </row>
    <row r="419" spans="1:87" ht="35.1" customHeight="1" x14ac:dyDescent="0.25">
      <c r="A419" s="31">
        <f>ROW(A407)</f>
        <v>407</v>
      </c>
      <c r="B419" s="308"/>
      <c r="C419" s="308"/>
      <c r="D419" s="309"/>
      <c r="E419" s="309"/>
      <c r="F419" s="309"/>
      <c r="G419" s="310"/>
      <c r="H419" s="311"/>
      <c r="I419" s="40"/>
      <c r="J419" s="59"/>
      <c r="K419" s="312"/>
      <c r="L419" s="312"/>
      <c r="M419" s="313"/>
      <c r="N419" s="313"/>
      <c r="O419" s="314"/>
      <c r="P419" s="314"/>
      <c r="Q419" s="315"/>
      <c r="R419" s="315"/>
      <c r="S419" s="306"/>
      <c r="T419" s="307"/>
      <c r="U419" s="306"/>
      <c r="V419" s="307"/>
      <c r="W419" s="304"/>
      <c r="X419" s="305"/>
      <c r="Y419" s="304"/>
      <c r="Z419" s="305"/>
      <c r="AA419" s="306"/>
      <c r="AB419" s="307"/>
      <c r="AC419" s="306"/>
      <c r="AD419" s="307"/>
      <c r="AE419" s="304"/>
      <c r="AF419" s="305"/>
      <c r="AG419" s="304"/>
      <c r="AH419" s="305"/>
      <c r="AI419" s="306"/>
      <c r="AJ419" s="307"/>
      <c r="AK419" s="306"/>
      <c r="AL419" s="307"/>
      <c r="AM419" s="304"/>
      <c r="AN419" s="305"/>
      <c r="AO419" s="304"/>
      <c r="AP419" s="305"/>
      <c r="AQ419" s="306"/>
      <c r="AR419" s="307"/>
      <c r="AS419" s="306"/>
      <c r="AT419" s="307"/>
      <c r="AU419" s="304"/>
      <c r="AV419" s="305"/>
      <c r="AW419" s="304"/>
      <c r="AX419" s="305"/>
      <c r="AY419" s="306"/>
      <c r="AZ419" s="307"/>
      <c r="BA419" s="306"/>
      <c r="BB419" s="307"/>
      <c r="BC419" s="304"/>
      <c r="BD419" s="305"/>
      <c r="BE419" s="304"/>
      <c r="BF419" s="305"/>
      <c r="BG419" s="306"/>
      <c r="BH419" s="307"/>
      <c r="BI419" s="306"/>
      <c r="BJ419" s="307"/>
      <c r="BK419" s="304"/>
      <c r="BL419" s="305"/>
      <c r="BM419" s="304"/>
      <c r="BN419" s="305"/>
      <c r="BO419" s="332"/>
      <c r="BP419" s="333"/>
      <c r="BQ419" s="334"/>
      <c r="BR419" s="55"/>
      <c r="BS419" s="317"/>
      <c r="BT419" s="318"/>
      <c r="BU419" s="319"/>
      <c r="BV419" s="319"/>
      <c r="BW419" s="319"/>
      <c r="BX419" s="319"/>
      <c r="BY419" s="319"/>
      <c r="BZ419" s="319"/>
      <c r="CA419" s="319"/>
      <c r="CB419" s="320"/>
      <c r="CC419" s="321"/>
      <c r="CD419" s="321"/>
      <c r="CE419" s="321"/>
      <c r="CF419" s="321"/>
      <c r="CG419" s="321"/>
      <c r="CH419" s="322"/>
      <c r="CI419" s="52">
        <f t="shared" si="19"/>
        <v>0</v>
      </c>
    </row>
    <row r="420" spans="1:87" ht="35.1" customHeight="1" x14ac:dyDescent="0.25">
      <c r="A420" s="31">
        <f t="shared" si="20"/>
        <v>408</v>
      </c>
      <c r="B420" s="323"/>
      <c r="C420" s="323"/>
      <c r="D420" s="308"/>
      <c r="E420" s="308"/>
      <c r="F420" s="308"/>
      <c r="G420" s="324"/>
      <c r="H420" s="325"/>
      <c r="I420" s="40"/>
      <c r="J420" s="60"/>
      <c r="K420" s="312"/>
      <c r="L420" s="312"/>
      <c r="M420" s="326"/>
      <c r="N420" s="326"/>
      <c r="O420" s="314"/>
      <c r="P420" s="314"/>
      <c r="Q420" s="327"/>
      <c r="R420" s="327"/>
      <c r="S420" s="306"/>
      <c r="T420" s="307"/>
      <c r="U420" s="306"/>
      <c r="V420" s="307"/>
      <c r="W420" s="328"/>
      <c r="X420" s="329"/>
      <c r="Y420" s="328"/>
      <c r="Z420" s="329"/>
      <c r="AA420" s="306"/>
      <c r="AB420" s="307"/>
      <c r="AC420" s="306"/>
      <c r="AD420" s="307"/>
      <c r="AE420" s="328"/>
      <c r="AF420" s="329"/>
      <c r="AG420" s="328"/>
      <c r="AH420" s="329"/>
      <c r="AI420" s="306"/>
      <c r="AJ420" s="307"/>
      <c r="AK420" s="306"/>
      <c r="AL420" s="307"/>
      <c r="AM420" s="328"/>
      <c r="AN420" s="329"/>
      <c r="AO420" s="328"/>
      <c r="AP420" s="329"/>
      <c r="AQ420" s="306"/>
      <c r="AR420" s="307"/>
      <c r="AS420" s="306"/>
      <c r="AT420" s="307"/>
      <c r="AU420" s="328"/>
      <c r="AV420" s="329"/>
      <c r="AW420" s="328"/>
      <c r="AX420" s="329"/>
      <c r="AY420" s="306"/>
      <c r="AZ420" s="307"/>
      <c r="BA420" s="306"/>
      <c r="BB420" s="307"/>
      <c r="BC420" s="328"/>
      <c r="BD420" s="329"/>
      <c r="BE420" s="328"/>
      <c r="BF420" s="329"/>
      <c r="BG420" s="306"/>
      <c r="BH420" s="307"/>
      <c r="BI420" s="306"/>
      <c r="BJ420" s="307"/>
      <c r="BK420" s="328"/>
      <c r="BL420" s="329"/>
      <c r="BM420" s="328"/>
      <c r="BN420" s="329"/>
      <c r="BO420" s="316"/>
      <c r="BP420" s="316"/>
      <c r="BQ420" s="316"/>
      <c r="BR420" s="55"/>
      <c r="BS420" s="330"/>
      <c r="BT420" s="331"/>
      <c r="BU420" s="319"/>
      <c r="BV420" s="319"/>
      <c r="BW420" s="319"/>
      <c r="BX420" s="319"/>
      <c r="BY420" s="319"/>
      <c r="BZ420" s="319"/>
      <c r="CA420" s="319"/>
      <c r="CB420" s="320"/>
      <c r="CC420" s="321"/>
      <c r="CD420" s="321"/>
      <c r="CE420" s="321"/>
      <c r="CF420" s="321"/>
      <c r="CG420" s="321"/>
      <c r="CH420" s="322"/>
      <c r="CI420" s="52">
        <f t="shared" si="19"/>
        <v>0</v>
      </c>
    </row>
    <row r="421" spans="1:87" ht="35.1" customHeight="1" x14ac:dyDescent="0.25">
      <c r="A421" s="31">
        <f t="shared" si="20"/>
        <v>409</v>
      </c>
      <c r="B421" s="308"/>
      <c r="C421" s="308"/>
      <c r="D421" s="309"/>
      <c r="E421" s="309"/>
      <c r="F421" s="309"/>
      <c r="G421" s="310"/>
      <c r="H421" s="311"/>
      <c r="I421" s="40"/>
      <c r="J421" s="59"/>
      <c r="K421" s="312"/>
      <c r="L421" s="312"/>
      <c r="M421" s="313"/>
      <c r="N421" s="313"/>
      <c r="O421" s="314"/>
      <c r="P421" s="314"/>
      <c r="Q421" s="315"/>
      <c r="R421" s="315"/>
      <c r="S421" s="306"/>
      <c r="T421" s="307"/>
      <c r="U421" s="306"/>
      <c r="V421" s="307"/>
      <c r="W421" s="304"/>
      <c r="X421" s="305"/>
      <c r="Y421" s="304"/>
      <c r="Z421" s="305"/>
      <c r="AA421" s="306"/>
      <c r="AB421" s="307"/>
      <c r="AC421" s="306"/>
      <c r="AD421" s="307"/>
      <c r="AE421" s="304"/>
      <c r="AF421" s="305"/>
      <c r="AG421" s="304"/>
      <c r="AH421" s="305"/>
      <c r="AI421" s="306"/>
      <c r="AJ421" s="307"/>
      <c r="AK421" s="306"/>
      <c r="AL421" s="307"/>
      <c r="AM421" s="304"/>
      <c r="AN421" s="305"/>
      <c r="AO421" s="304"/>
      <c r="AP421" s="305"/>
      <c r="AQ421" s="306"/>
      <c r="AR421" s="307"/>
      <c r="AS421" s="306"/>
      <c r="AT421" s="307"/>
      <c r="AU421" s="304"/>
      <c r="AV421" s="305"/>
      <c r="AW421" s="304"/>
      <c r="AX421" s="305"/>
      <c r="AY421" s="306"/>
      <c r="AZ421" s="307"/>
      <c r="BA421" s="306"/>
      <c r="BB421" s="307"/>
      <c r="BC421" s="304"/>
      <c r="BD421" s="305"/>
      <c r="BE421" s="304"/>
      <c r="BF421" s="305"/>
      <c r="BG421" s="306"/>
      <c r="BH421" s="307"/>
      <c r="BI421" s="306"/>
      <c r="BJ421" s="307"/>
      <c r="BK421" s="304"/>
      <c r="BL421" s="305"/>
      <c r="BM421" s="304"/>
      <c r="BN421" s="305"/>
      <c r="BO421" s="316"/>
      <c r="BP421" s="316"/>
      <c r="BQ421" s="316"/>
      <c r="BR421" s="55"/>
      <c r="BS421" s="317"/>
      <c r="BT421" s="318"/>
      <c r="BU421" s="319"/>
      <c r="BV421" s="319"/>
      <c r="BW421" s="319"/>
      <c r="BX421" s="319"/>
      <c r="BY421" s="319"/>
      <c r="BZ421" s="319"/>
      <c r="CA421" s="319"/>
      <c r="CB421" s="320"/>
      <c r="CC421" s="321"/>
      <c r="CD421" s="321"/>
      <c r="CE421" s="321"/>
      <c r="CF421" s="321"/>
      <c r="CG421" s="321"/>
      <c r="CH421" s="322"/>
      <c r="CI421" s="52">
        <f t="shared" si="19"/>
        <v>0</v>
      </c>
    </row>
    <row r="422" spans="1:87" ht="35.1" customHeight="1" x14ac:dyDescent="0.25">
      <c r="A422" s="31">
        <f t="shared" si="20"/>
        <v>410</v>
      </c>
      <c r="B422" s="323"/>
      <c r="C422" s="323"/>
      <c r="D422" s="308"/>
      <c r="E422" s="308"/>
      <c r="F422" s="308"/>
      <c r="G422" s="324"/>
      <c r="H422" s="325"/>
      <c r="I422" s="40"/>
      <c r="J422" s="60"/>
      <c r="K422" s="312"/>
      <c r="L422" s="312"/>
      <c r="M422" s="326"/>
      <c r="N422" s="326"/>
      <c r="O422" s="314"/>
      <c r="P422" s="314"/>
      <c r="Q422" s="327"/>
      <c r="R422" s="327"/>
      <c r="S422" s="306"/>
      <c r="T422" s="307"/>
      <c r="U422" s="306"/>
      <c r="V422" s="307"/>
      <c r="W422" s="328"/>
      <c r="X422" s="329"/>
      <c r="Y422" s="328"/>
      <c r="Z422" s="329"/>
      <c r="AA422" s="306"/>
      <c r="AB422" s="307"/>
      <c r="AC422" s="306"/>
      <c r="AD422" s="307"/>
      <c r="AE422" s="328"/>
      <c r="AF422" s="329"/>
      <c r="AG422" s="328"/>
      <c r="AH422" s="329"/>
      <c r="AI422" s="306"/>
      <c r="AJ422" s="307"/>
      <c r="AK422" s="306"/>
      <c r="AL422" s="307"/>
      <c r="AM422" s="328"/>
      <c r="AN422" s="329"/>
      <c r="AO422" s="328"/>
      <c r="AP422" s="329"/>
      <c r="AQ422" s="306"/>
      <c r="AR422" s="307"/>
      <c r="AS422" s="306"/>
      <c r="AT422" s="307"/>
      <c r="AU422" s="328"/>
      <c r="AV422" s="329"/>
      <c r="AW422" s="328"/>
      <c r="AX422" s="329"/>
      <c r="AY422" s="306"/>
      <c r="AZ422" s="307"/>
      <c r="BA422" s="306"/>
      <c r="BB422" s="307"/>
      <c r="BC422" s="328"/>
      <c r="BD422" s="329"/>
      <c r="BE422" s="328"/>
      <c r="BF422" s="329"/>
      <c r="BG422" s="306"/>
      <c r="BH422" s="307"/>
      <c r="BI422" s="306"/>
      <c r="BJ422" s="307"/>
      <c r="BK422" s="328"/>
      <c r="BL422" s="329"/>
      <c r="BM422" s="328"/>
      <c r="BN422" s="329"/>
      <c r="BO422" s="316"/>
      <c r="BP422" s="316"/>
      <c r="BQ422" s="316"/>
      <c r="BR422" s="55"/>
      <c r="BS422" s="330"/>
      <c r="BT422" s="331"/>
      <c r="BU422" s="319"/>
      <c r="BV422" s="319"/>
      <c r="BW422" s="319"/>
      <c r="BX422" s="319"/>
      <c r="BY422" s="319"/>
      <c r="BZ422" s="319"/>
      <c r="CA422" s="319"/>
      <c r="CB422" s="320"/>
      <c r="CC422" s="321"/>
      <c r="CD422" s="321"/>
      <c r="CE422" s="321"/>
      <c r="CF422" s="321"/>
      <c r="CG422" s="321"/>
      <c r="CH422" s="322"/>
      <c r="CI422" s="52">
        <f t="shared" si="19"/>
        <v>0</v>
      </c>
    </row>
    <row r="423" spans="1:87" ht="35.1" customHeight="1" x14ac:dyDescent="0.25">
      <c r="A423" s="31">
        <f t="shared" si="20"/>
        <v>411</v>
      </c>
      <c r="B423" s="308"/>
      <c r="C423" s="308"/>
      <c r="D423" s="309"/>
      <c r="E423" s="309"/>
      <c r="F423" s="309"/>
      <c r="G423" s="310"/>
      <c r="H423" s="311"/>
      <c r="I423" s="40"/>
      <c r="J423" s="59"/>
      <c r="K423" s="312"/>
      <c r="L423" s="312"/>
      <c r="M423" s="313"/>
      <c r="N423" s="313"/>
      <c r="O423" s="314"/>
      <c r="P423" s="314"/>
      <c r="Q423" s="315"/>
      <c r="R423" s="315"/>
      <c r="S423" s="306"/>
      <c r="T423" s="307"/>
      <c r="U423" s="306"/>
      <c r="V423" s="307"/>
      <c r="W423" s="304"/>
      <c r="X423" s="305"/>
      <c r="Y423" s="304"/>
      <c r="Z423" s="305"/>
      <c r="AA423" s="306"/>
      <c r="AB423" s="307"/>
      <c r="AC423" s="306"/>
      <c r="AD423" s="307"/>
      <c r="AE423" s="304"/>
      <c r="AF423" s="305"/>
      <c r="AG423" s="304"/>
      <c r="AH423" s="305"/>
      <c r="AI423" s="306"/>
      <c r="AJ423" s="307"/>
      <c r="AK423" s="306"/>
      <c r="AL423" s="307"/>
      <c r="AM423" s="304"/>
      <c r="AN423" s="305"/>
      <c r="AO423" s="304"/>
      <c r="AP423" s="305"/>
      <c r="AQ423" s="306"/>
      <c r="AR423" s="307"/>
      <c r="AS423" s="306"/>
      <c r="AT423" s="307"/>
      <c r="AU423" s="304"/>
      <c r="AV423" s="305"/>
      <c r="AW423" s="304"/>
      <c r="AX423" s="305"/>
      <c r="AY423" s="306"/>
      <c r="AZ423" s="307"/>
      <c r="BA423" s="306"/>
      <c r="BB423" s="307"/>
      <c r="BC423" s="304"/>
      <c r="BD423" s="305"/>
      <c r="BE423" s="304"/>
      <c r="BF423" s="305"/>
      <c r="BG423" s="306"/>
      <c r="BH423" s="307"/>
      <c r="BI423" s="306"/>
      <c r="BJ423" s="307"/>
      <c r="BK423" s="304"/>
      <c r="BL423" s="305"/>
      <c r="BM423" s="304"/>
      <c r="BN423" s="305"/>
      <c r="BO423" s="316"/>
      <c r="BP423" s="316"/>
      <c r="BQ423" s="316"/>
      <c r="BR423" s="55"/>
      <c r="BS423" s="317"/>
      <c r="BT423" s="318"/>
      <c r="BU423" s="319"/>
      <c r="BV423" s="319"/>
      <c r="BW423" s="319"/>
      <c r="BX423" s="319"/>
      <c r="BY423" s="319"/>
      <c r="BZ423" s="319"/>
      <c r="CA423" s="319"/>
      <c r="CB423" s="320"/>
      <c r="CC423" s="321"/>
      <c r="CD423" s="321"/>
      <c r="CE423" s="321"/>
      <c r="CF423" s="321"/>
      <c r="CG423" s="321"/>
      <c r="CH423" s="322"/>
      <c r="CI423" s="52">
        <f t="shared" si="19"/>
        <v>0</v>
      </c>
    </row>
    <row r="424" spans="1:87" ht="35.1" customHeight="1" x14ac:dyDescent="0.25">
      <c r="A424" s="31">
        <f t="shared" si="20"/>
        <v>412</v>
      </c>
      <c r="B424" s="323"/>
      <c r="C424" s="323"/>
      <c r="D424" s="308"/>
      <c r="E424" s="308"/>
      <c r="F424" s="308"/>
      <c r="G424" s="324"/>
      <c r="H424" s="325"/>
      <c r="I424" s="40"/>
      <c r="J424" s="60"/>
      <c r="K424" s="312"/>
      <c r="L424" s="312"/>
      <c r="M424" s="326"/>
      <c r="N424" s="326"/>
      <c r="O424" s="314"/>
      <c r="P424" s="314"/>
      <c r="Q424" s="327"/>
      <c r="R424" s="327"/>
      <c r="S424" s="306"/>
      <c r="T424" s="307"/>
      <c r="U424" s="306"/>
      <c r="V424" s="307"/>
      <c r="W424" s="328"/>
      <c r="X424" s="329"/>
      <c r="Y424" s="328"/>
      <c r="Z424" s="329"/>
      <c r="AA424" s="306"/>
      <c r="AB424" s="307"/>
      <c r="AC424" s="306"/>
      <c r="AD424" s="307"/>
      <c r="AE424" s="328"/>
      <c r="AF424" s="329"/>
      <c r="AG424" s="328"/>
      <c r="AH424" s="329"/>
      <c r="AI424" s="306"/>
      <c r="AJ424" s="307"/>
      <c r="AK424" s="306"/>
      <c r="AL424" s="307"/>
      <c r="AM424" s="328"/>
      <c r="AN424" s="329"/>
      <c r="AO424" s="328"/>
      <c r="AP424" s="329"/>
      <c r="AQ424" s="306"/>
      <c r="AR424" s="307"/>
      <c r="AS424" s="306"/>
      <c r="AT424" s="307"/>
      <c r="AU424" s="328"/>
      <c r="AV424" s="329"/>
      <c r="AW424" s="328"/>
      <c r="AX424" s="329"/>
      <c r="AY424" s="306"/>
      <c r="AZ424" s="307"/>
      <c r="BA424" s="306"/>
      <c r="BB424" s="307"/>
      <c r="BC424" s="328"/>
      <c r="BD424" s="329"/>
      <c r="BE424" s="328"/>
      <c r="BF424" s="329"/>
      <c r="BG424" s="306"/>
      <c r="BH424" s="307"/>
      <c r="BI424" s="306"/>
      <c r="BJ424" s="307"/>
      <c r="BK424" s="328"/>
      <c r="BL424" s="329"/>
      <c r="BM424" s="328"/>
      <c r="BN424" s="329"/>
      <c r="BO424" s="316"/>
      <c r="BP424" s="316"/>
      <c r="BQ424" s="316"/>
      <c r="BR424" s="55"/>
      <c r="BS424" s="330"/>
      <c r="BT424" s="331"/>
      <c r="BU424" s="319"/>
      <c r="BV424" s="319"/>
      <c r="BW424" s="319"/>
      <c r="BX424" s="319"/>
      <c r="BY424" s="319"/>
      <c r="BZ424" s="319"/>
      <c r="CA424" s="319"/>
      <c r="CB424" s="320"/>
      <c r="CC424" s="321"/>
      <c r="CD424" s="321"/>
      <c r="CE424" s="321"/>
      <c r="CF424" s="321"/>
      <c r="CG424" s="321"/>
      <c r="CH424" s="322"/>
      <c r="CI424" s="52">
        <f t="shared" si="19"/>
        <v>0</v>
      </c>
    </row>
    <row r="425" spans="1:87" ht="35.1" customHeight="1" x14ac:dyDescent="0.25">
      <c r="A425" s="31">
        <f t="shared" si="20"/>
        <v>413</v>
      </c>
      <c r="B425" s="308"/>
      <c r="C425" s="308"/>
      <c r="D425" s="309"/>
      <c r="E425" s="309"/>
      <c r="F425" s="309"/>
      <c r="G425" s="310"/>
      <c r="H425" s="311"/>
      <c r="I425" s="40"/>
      <c r="J425" s="59"/>
      <c r="K425" s="312"/>
      <c r="L425" s="312"/>
      <c r="M425" s="313"/>
      <c r="N425" s="313"/>
      <c r="O425" s="314"/>
      <c r="P425" s="314"/>
      <c r="Q425" s="315"/>
      <c r="R425" s="315"/>
      <c r="S425" s="306"/>
      <c r="T425" s="307"/>
      <c r="U425" s="306"/>
      <c r="V425" s="307"/>
      <c r="W425" s="304"/>
      <c r="X425" s="305"/>
      <c r="Y425" s="304"/>
      <c r="Z425" s="305"/>
      <c r="AA425" s="306"/>
      <c r="AB425" s="307"/>
      <c r="AC425" s="306"/>
      <c r="AD425" s="307"/>
      <c r="AE425" s="304"/>
      <c r="AF425" s="305"/>
      <c r="AG425" s="304"/>
      <c r="AH425" s="305"/>
      <c r="AI425" s="306"/>
      <c r="AJ425" s="307"/>
      <c r="AK425" s="306"/>
      <c r="AL425" s="307"/>
      <c r="AM425" s="304"/>
      <c r="AN425" s="305"/>
      <c r="AO425" s="304"/>
      <c r="AP425" s="305"/>
      <c r="AQ425" s="306"/>
      <c r="AR425" s="307"/>
      <c r="AS425" s="306"/>
      <c r="AT425" s="307"/>
      <c r="AU425" s="304"/>
      <c r="AV425" s="305"/>
      <c r="AW425" s="304"/>
      <c r="AX425" s="305"/>
      <c r="AY425" s="306"/>
      <c r="AZ425" s="307"/>
      <c r="BA425" s="306"/>
      <c r="BB425" s="307"/>
      <c r="BC425" s="304"/>
      <c r="BD425" s="305"/>
      <c r="BE425" s="304"/>
      <c r="BF425" s="305"/>
      <c r="BG425" s="306"/>
      <c r="BH425" s="307"/>
      <c r="BI425" s="306"/>
      <c r="BJ425" s="307"/>
      <c r="BK425" s="304"/>
      <c r="BL425" s="305"/>
      <c r="BM425" s="304"/>
      <c r="BN425" s="305"/>
      <c r="BO425" s="316"/>
      <c r="BP425" s="316"/>
      <c r="BQ425" s="316"/>
      <c r="BR425" s="55"/>
      <c r="BS425" s="317"/>
      <c r="BT425" s="318"/>
      <c r="BU425" s="319"/>
      <c r="BV425" s="319"/>
      <c r="BW425" s="319"/>
      <c r="BX425" s="319"/>
      <c r="BY425" s="319"/>
      <c r="BZ425" s="319"/>
      <c r="CA425" s="319"/>
      <c r="CB425" s="320"/>
      <c r="CC425" s="321"/>
      <c r="CD425" s="321"/>
      <c r="CE425" s="321"/>
      <c r="CF425" s="321"/>
      <c r="CG425" s="321"/>
      <c r="CH425" s="322"/>
      <c r="CI425" s="52">
        <f t="shared" si="19"/>
        <v>0</v>
      </c>
    </row>
    <row r="426" spans="1:87" ht="35.1" customHeight="1" x14ac:dyDescent="0.25">
      <c r="A426" s="31">
        <f t="shared" si="20"/>
        <v>414</v>
      </c>
      <c r="B426" s="323"/>
      <c r="C426" s="323"/>
      <c r="D426" s="308"/>
      <c r="E426" s="308"/>
      <c r="F426" s="308"/>
      <c r="G426" s="324"/>
      <c r="H426" s="325"/>
      <c r="I426" s="40"/>
      <c r="J426" s="60"/>
      <c r="K426" s="312"/>
      <c r="L426" s="312"/>
      <c r="M426" s="326"/>
      <c r="N426" s="326"/>
      <c r="O426" s="314"/>
      <c r="P426" s="314"/>
      <c r="Q426" s="327"/>
      <c r="R426" s="327"/>
      <c r="S426" s="306"/>
      <c r="T426" s="307"/>
      <c r="U426" s="306"/>
      <c r="V426" s="307"/>
      <c r="W426" s="328"/>
      <c r="X426" s="329"/>
      <c r="Y426" s="328"/>
      <c r="Z426" s="329"/>
      <c r="AA426" s="306"/>
      <c r="AB426" s="307"/>
      <c r="AC426" s="306"/>
      <c r="AD426" s="307"/>
      <c r="AE426" s="328"/>
      <c r="AF426" s="329"/>
      <c r="AG426" s="328"/>
      <c r="AH426" s="329"/>
      <c r="AI426" s="306"/>
      <c r="AJ426" s="307"/>
      <c r="AK426" s="306"/>
      <c r="AL426" s="307"/>
      <c r="AM426" s="328"/>
      <c r="AN426" s="329"/>
      <c r="AO426" s="328"/>
      <c r="AP426" s="329"/>
      <c r="AQ426" s="306"/>
      <c r="AR426" s="307"/>
      <c r="AS426" s="306"/>
      <c r="AT426" s="307"/>
      <c r="AU426" s="328"/>
      <c r="AV426" s="329"/>
      <c r="AW426" s="328"/>
      <c r="AX426" s="329"/>
      <c r="AY426" s="306"/>
      <c r="AZ426" s="307"/>
      <c r="BA426" s="306"/>
      <c r="BB426" s="307"/>
      <c r="BC426" s="328"/>
      <c r="BD426" s="329"/>
      <c r="BE426" s="328"/>
      <c r="BF426" s="329"/>
      <c r="BG426" s="306"/>
      <c r="BH426" s="307"/>
      <c r="BI426" s="306"/>
      <c r="BJ426" s="307"/>
      <c r="BK426" s="328"/>
      <c r="BL426" s="329"/>
      <c r="BM426" s="328"/>
      <c r="BN426" s="329"/>
      <c r="BO426" s="316"/>
      <c r="BP426" s="316"/>
      <c r="BQ426" s="316"/>
      <c r="BR426" s="55"/>
      <c r="BS426" s="330"/>
      <c r="BT426" s="331"/>
      <c r="BU426" s="319"/>
      <c r="BV426" s="319"/>
      <c r="BW426" s="319"/>
      <c r="BX426" s="319"/>
      <c r="BY426" s="319"/>
      <c r="BZ426" s="319"/>
      <c r="CA426" s="319"/>
      <c r="CB426" s="320"/>
      <c r="CC426" s="321"/>
      <c r="CD426" s="321"/>
      <c r="CE426" s="321"/>
      <c r="CF426" s="321"/>
      <c r="CG426" s="321"/>
      <c r="CH426" s="322"/>
      <c r="CI426" s="52">
        <f t="shared" si="19"/>
        <v>0</v>
      </c>
    </row>
    <row r="427" spans="1:87" ht="35.1" customHeight="1" x14ac:dyDescent="0.25">
      <c r="A427" s="31">
        <f t="shared" si="20"/>
        <v>415</v>
      </c>
      <c r="B427" s="308"/>
      <c r="C427" s="308"/>
      <c r="D427" s="309"/>
      <c r="E427" s="309"/>
      <c r="F427" s="309"/>
      <c r="G427" s="310"/>
      <c r="H427" s="311"/>
      <c r="I427" s="40"/>
      <c r="J427" s="59"/>
      <c r="K427" s="312"/>
      <c r="L427" s="312"/>
      <c r="M427" s="313"/>
      <c r="N427" s="313"/>
      <c r="O427" s="314"/>
      <c r="P427" s="314"/>
      <c r="Q427" s="315"/>
      <c r="R427" s="315"/>
      <c r="S427" s="306"/>
      <c r="T427" s="307"/>
      <c r="U427" s="306"/>
      <c r="V427" s="307"/>
      <c r="W427" s="304"/>
      <c r="X427" s="305"/>
      <c r="Y427" s="304"/>
      <c r="Z427" s="305"/>
      <c r="AA427" s="306"/>
      <c r="AB427" s="307"/>
      <c r="AC427" s="306"/>
      <c r="AD427" s="307"/>
      <c r="AE427" s="304"/>
      <c r="AF427" s="305"/>
      <c r="AG427" s="304"/>
      <c r="AH427" s="305"/>
      <c r="AI427" s="306"/>
      <c r="AJ427" s="307"/>
      <c r="AK427" s="306"/>
      <c r="AL427" s="307"/>
      <c r="AM427" s="304"/>
      <c r="AN427" s="305"/>
      <c r="AO427" s="304"/>
      <c r="AP427" s="305"/>
      <c r="AQ427" s="306"/>
      <c r="AR427" s="307"/>
      <c r="AS427" s="306"/>
      <c r="AT427" s="307"/>
      <c r="AU427" s="304"/>
      <c r="AV427" s="305"/>
      <c r="AW427" s="304"/>
      <c r="AX427" s="305"/>
      <c r="AY427" s="306"/>
      <c r="AZ427" s="307"/>
      <c r="BA427" s="306"/>
      <c r="BB427" s="307"/>
      <c r="BC427" s="304"/>
      <c r="BD427" s="305"/>
      <c r="BE427" s="304"/>
      <c r="BF427" s="305"/>
      <c r="BG427" s="306"/>
      <c r="BH427" s="307"/>
      <c r="BI427" s="306"/>
      <c r="BJ427" s="307"/>
      <c r="BK427" s="304"/>
      <c r="BL427" s="305"/>
      <c r="BM427" s="304"/>
      <c r="BN427" s="305"/>
      <c r="BO427" s="316"/>
      <c r="BP427" s="316"/>
      <c r="BQ427" s="316"/>
      <c r="BR427" s="55"/>
      <c r="BS427" s="317"/>
      <c r="BT427" s="318"/>
      <c r="BU427" s="319"/>
      <c r="BV427" s="319"/>
      <c r="BW427" s="319"/>
      <c r="BX427" s="319"/>
      <c r="BY427" s="319"/>
      <c r="BZ427" s="319"/>
      <c r="CA427" s="319"/>
      <c r="CB427" s="320"/>
      <c r="CC427" s="321"/>
      <c r="CD427" s="321"/>
      <c r="CE427" s="321"/>
      <c r="CF427" s="321"/>
      <c r="CG427" s="321"/>
      <c r="CH427" s="322"/>
      <c r="CI427" s="52">
        <f t="shared" si="19"/>
        <v>0</v>
      </c>
    </row>
    <row r="428" spans="1:87" ht="35.1" customHeight="1" x14ac:dyDescent="0.25">
      <c r="A428" s="31">
        <f t="shared" si="20"/>
        <v>416</v>
      </c>
      <c r="B428" s="323"/>
      <c r="C428" s="323"/>
      <c r="D428" s="308"/>
      <c r="E428" s="308"/>
      <c r="F428" s="308"/>
      <c r="G428" s="324"/>
      <c r="H428" s="325"/>
      <c r="I428" s="40"/>
      <c r="J428" s="60"/>
      <c r="K428" s="312"/>
      <c r="L428" s="312"/>
      <c r="M428" s="326"/>
      <c r="N428" s="326"/>
      <c r="O428" s="314"/>
      <c r="P428" s="314"/>
      <c r="Q428" s="327"/>
      <c r="R428" s="327"/>
      <c r="S428" s="306"/>
      <c r="T428" s="307"/>
      <c r="U428" s="306"/>
      <c r="V428" s="307"/>
      <c r="W428" s="328"/>
      <c r="X428" s="329"/>
      <c r="Y428" s="328"/>
      <c r="Z428" s="329"/>
      <c r="AA428" s="306"/>
      <c r="AB428" s="307"/>
      <c r="AC428" s="306"/>
      <c r="AD428" s="307"/>
      <c r="AE428" s="328"/>
      <c r="AF428" s="329"/>
      <c r="AG428" s="328"/>
      <c r="AH428" s="329"/>
      <c r="AI428" s="306"/>
      <c r="AJ428" s="307"/>
      <c r="AK428" s="306"/>
      <c r="AL428" s="307"/>
      <c r="AM428" s="328"/>
      <c r="AN428" s="329"/>
      <c r="AO428" s="328"/>
      <c r="AP428" s="329"/>
      <c r="AQ428" s="306"/>
      <c r="AR428" s="307"/>
      <c r="AS428" s="306"/>
      <c r="AT428" s="307"/>
      <c r="AU428" s="328"/>
      <c r="AV428" s="329"/>
      <c r="AW428" s="328"/>
      <c r="AX428" s="329"/>
      <c r="AY428" s="306"/>
      <c r="AZ428" s="307"/>
      <c r="BA428" s="306"/>
      <c r="BB428" s="307"/>
      <c r="BC428" s="328"/>
      <c r="BD428" s="329"/>
      <c r="BE428" s="328"/>
      <c r="BF428" s="329"/>
      <c r="BG428" s="306"/>
      <c r="BH428" s="307"/>
      <c r="BI428" s="306"/>
      <c r="BJ428" s="307"/>
      <c r="BK428" s="328"/>
      <c r="BL428" s="329"/>
      <c r="BM428" s="328"/>
      <c r="BN428" s="329"/>
      <c r="BO428" s="316"/>
      <c r="BP428" s="316"/>
      <c r="BQ428" s="316"/>
      <c r="BR428" s="55"/>
      <c r="BS428" s="330"/>
      <c r="BT428" s="331"/>
      <c r="BU428" s="319"/>
      <c r="BV428" s="319"/>
      <c r="BW428" s="319"/>
      <c r="BX428" s="319"/>
      <c r="BY428" s="319"/>
      <c r="BZ428" s="319"/>
      <c r="CA428" s="319"/>
      <c r="CB428" s="320"/>
      <c r="CC428" s="321"/>
      <c r="CD428" s="321"/>
      <c r="CE428" s="321"/>
      <c r="CF428" s="321"/>
      <c r="CG428" s="321"/>
      <c r="CH428" s="322"/>
      <c r="CI428" s="52">
        <f t="shared" si="19"/>
        <v>0</v>
      </c>
    </row>
    <row r="429" spans="1:87" ht="35.1" customHeight="1" x14ac:dyDescent="0.25">
      <c r="A429" s="31">
        <f t="shared" si="20"/>
        <v>417</v>
      </c>
      <c r="B429" s="308"/>
      <c r="C429" s="308"/>
      <c r="D429" s="309"/>
      <c r="E429" s="309"/>
      <c r="F429" s="309"/>
      <c r="G429" s="310"/>
      <c r="H429" s="311"/>
      <c r="I429" s="40"/>
      <c r="J429" s="59"/>
      <c r="K429" s="312"/>
      <c r="L429" s="312"/>
      <c r="M429" s="313"/>
      <c r="N429" s="313"/>
      <c r="O429" s="314"/>
      <c r="P429" s="314"/>
      <c r="Q429" s="315"/>
      <c r="R429" s="315"/>
      <c r="S429" s="306"/>
      <c r="T429" s="307"/>
      <c r="U429" s="306"/>
      <c r="V429" s="307"/>
      <c r="W429" s="304"/>
      <c r="X429" s="305"/>
      <c r="Y429" s="304"/>
      <c r="Z429" s="305"/>
      <c r="AA429" s="306"/>
      <c r="AB429" s="307"/>
      <c r="AC429" s="306"/>
      <c r="AD429" s="307"/>
      <c r="AE429" s="304"/>
      <c r="AF429" s="305"/>
      <c r="AG429" s="304"/>
      <c r="AH429" s="305"/>
      <c r="AI429" s="306"/>
      <c r="AJ429" s="307"/>
      <c r="AK429" s="306"/>
      <c r="AL429" s="307"/>
      <c r="AM429" s="304"/>
      <c r="AN429" s="305"/>
      <c r="AO429" s="304"/>
      <c r="AP429" s="305"/>
      <c r="AQ429" s="306"/>
      <c r="AR429" s="307"/>
      <c r="AS429" s="306"/>
      <c r="AT429" s="307"/>
      <c r="AU429" s="304"/>
      <c r="AV429" s="305"/>
      <c r="AW429" s="304"/>
      <c r="AX429" s="305"/>
      <c r="AY429" s="306"/>
      <c r="AZ429" s="307"/>
      <c r="BA429" s="306"/>
      <c r="BB429" s="307"/>
      <c r="BC429" s="304"/>
      <c r="BD429" s="305"/>
      <c r="BE429" s="304"/>
      <c r="BF429" s="305"/>
      <c r="BG429" s="306"/>
      <c r="BH429" s="307"/>
      <c r="BI429" s="306"/>
      <c r="BJ429" s="307"/>
      <c r="BK429" s="304"/>
      <c r="BL429" s="305"/>
      <c r="BM429" s="304"/>
      <c r="BN429" s="305"/>
      <c r="BO429" s="316"/>
      <c r="BP429" s="316"/>
      <c r="BQ429" s="316"/>
      <c r="BR429" s="55"/>
      <c r="BS429" s="317"/>
      <c r="BT429" s="318"/>
      <c r="BU429" s="319"/>
      <c r="BV429" s="319"/>
      <c r="BW429" s="319"/>
      <c r="BX429" s="319"/>
      <c r="BY429" s="319"/>
      <c r="BZ429" s="319"/>
      <c r="CA429" s="319"/>
      <c r="CB429" s="320"/>
      <c r="CC429" s="321"/>
      <c r="CD429" s="321"/>
      <c r="CE429" s="321"/>
      <c r="CF429" s="321"/>
      <c r="CG429" s="321"/>
      <c r="CH429" s="322"/>
      <c r="CI429" s="52">
        <f t="shared" si="19"/>
        <v>0</v>
      </c>
    </row>
    <row r="430" spans="1:87" ht="35.1" customHeight="1" x14ac:dyDescent="0.25">
      <c r="A430" s="31">
        <f t="shared" si="20"/>
        <v>418</v>
      </c>
      <c r="B430" s="323"/>
      <c r="C430" s="323"/>
      <c r="D430" s="308"/>
      <c r="E430" s="308"/>
      <c r="F430" s="308"/>
      <c r="G430" s="324"/>
      <c r="H430" s="325"/>
      <c r="I430" s="40"/>
      <c r="J430" s="60"/>
      <c r="K430" s="312"/>
      <c r="L430" s="312"/>
      <c r="M430" s="326"/>
      <c r="N430" s="326"/>
      <c r="O430" s="314"/>
      <c r="P430" s="314"/>
      <c r="Q430" s="327"/>
      <c r="R430" s="327"/>
      <c r="S430" s="306"/>
      <c r="T430" s="307"/>
      <c r="U430" s="306"/>
      <c r="V430" s="307"/>
      <c r="W430" s="328"/>
      <c r="X430" s="329"/>
      <c r="Y430" s="328"/>
      <c r="Z430" s="329"/>
      <c r="AA430" s="306"/>
      <c r="AB430" s="307"/>
      <c r="AC430" s="306"/>
      <c r="AD430" s="307"/>
      <c r="AE430" s="328"/>
      <c r="AF430" s="329"/>
      <c r="AG430" s="328"/>
      <c r="AH430" s="329"/>
      <c r="AI430" s="306"/>
      <c r="AJ430" s="307"/>
      <c r="AK430" s="306"/>
      <c r="AL430" s="307"/>
      <c r="AM430" s="328"/>
      <c r="AN430" s="329"/>
      <c r="AO430" s="328"/>
      <c r="AP430" s="329"/>
      <c r="AQ430" s="306"/>
      <c r="AR430" s="307"/>
      <c r="AS430" s="306"/>
      <c r="AT430" s="307"/>
      <c r="AU430" s="328"/>
      <c r="AV430" s="329"/>
      <c r="AW430" s="328"/>
      <c r="AX430" s="329"/>
      <c r="AY430" s="306"/>
      <c r="AZ430" s="307"/>
      <c r="BA430" s="306"/>
      <c r="BB430" s="307"/>
      <c r="BC430" s="328"/>
      <c r="BD430" s="329"/>
      <c r="BE430" s="328"/>
      <c r="BF430" s="329"/>
      <c r="BG430" s="306"/>
      <c r="BH430" s="307"/>
      <c r="BI430" s="306"/>
      <c r="BJ430" s="307"/>
      <c r="BK430" s="328"/>
      <c r="BL430" s="329"/>
      <c r="BM430" s="328"/>
      <c r="BN430" s="329"/>
      <c r="BO430" s="316"/>
      <c r="BP430" s="316"/>
      <c r="BQ430" s="316"/>
      <c r="BR430" s="55"/>
      <c r="BS430" s="330"/>
      <c r="BT430" s="331"/>
      <c r="BU430" s="319"/>
      <c r="BV430" s="319"/>
      <c r="BW430" s="319"/>
      <c r="BX430" s="319"/>
      <c r="BY430" s="319"/>
      <c r="BZ430" s="319"/>
      <c r="CA430" s="319"/>
      <c r="CB430" s="320"/>
      <c r="CC430" s="321"/>
      <c r="CD430" s="321"/>
      <c r="CE430" s="321"/>
      <c r="CF430" s="321"/>
      <c r="CG430" s="321"/>
      <c r="CH430" s="322"/>
      <c r="CI430" s="52">
        <f t="shared" si="19"/>
        <v>0</v>
      </c>
    </row>
    <row r="431" spans="1:87" ht="35.1" customHeight="1" x14ac:dyDescent="0.25">
      <c r="A431" s="31">
        <f t="shared" si="20"/>
        <v>419</v>
      </c>
      <c r="B431" s="308"/>
      <c r="C431" s="308"/>
      <c r="D431" s="309"/>
      <c r="E431" s="309"/>
      <c r="F431" s="309"/>
      <c r="G431" s="310"/>
      <c r="H431" s="311"/>
      <c r="I431" s="40"/>
      <c r="J431" s="59"/>
      <c r="K431" s="312"/>
      <c r="L431" s="312"/>
      <c r="M431" s="313"/>
      <c r="N431" s="313"/>
      <c r="O431" s="314"/>
      <c r="P431" s="314"/>
      <c r="Q431" s="315"/>
      <c r="R431" s="315"/>
      <c r="S431" s="306"/>
      <c r="T431" s="307"/>
      <c r="U431" s="306"/>
      <c r="V431" s="307"/>
      <c r="W431" s="304"/>
      <c r="X431" s="305"/>
      <c r="Y431" s="304"/>
      <c r="Z431" s="305"/>
      <c r="AA431" s="306"/>
      <c r="AB431" s="307"/>
      <c r="AC431" s="306"/>
      <c r="AD431" s="307"/>
      <c r="AE431" s="304"/>
      <c r="AF431" s="305"/>
      <c r="AG431" s="304"/>
      <c r="AH431" s="305"/>
      <c r="AI431" s="306"/>
      <c r="AJ431" s="307"/>
      <c r="AK431" s="306"/>
      <c r="AL431" s="307"/>
      <c r="AM431" s="304"/>
      <c r="AN431" s="305"/>
      <c r="AO431" s="304"/>
      <c r="AP431" s="305"/>
      <c r="AQ431" s="306"/>
      <c r="AR431" s="307"/>
      <c r="AS431" s="306"/>
      <c r="AT431" s="307"/>
      <c r="AU431" s="304"/>
      <c r="AV431" s="305"/>
      <c r="AW431" s="304"/>
      <c r="AX431" s="305"/>
      <c r="AY431" s="306"/>
      <c r="AZ431" s="307"/>
      <c r="BA431" s="306"/>
      <c r="BB431" s="307"/>
      <c r="BC431" s="304"/>
      <c r="BD431" s="305"/>
      <c r="BE431" s="304"/>
      <c r="BF431" s="305"/>
      <c r="BG431" s="306"/>
      <c r="BH431" s="307"/>
      <c r="BI431" s="306"/>
      <c r="BJ431" s="307"/>
      <c r="BK431" s="304"/>
      <c r="BL431" s="305"/>
      <c r="BM431" s="304"/>
      <c r="BN431" s="305"/>
      <c r="BO431" s="316"/>
      <c r="BP431" s="316"/>
      <c r="BQ431" s="316"/>
      <c r="BR431" s="55"/>
      <c r="BS431" s="317"/>
      <c r="BT431" s="318"/>
      <c r="BU431" s="319"/>
      <c r="BV431" s="319"/>
      <c r="BW431" s="319"/>
      <c r="BX431" s="319"/>
      <c r="BY431" s="319"/>
      <c r="BZ431" s="319"/>
      <c r="CA431" s="319"/>
      <c r="CB431" s="320"/>
      <c r="CC431" s="321"/>
      <c r="CD431" s="321"/>
      <c r="CE431" s="321"/>
      <c r="CF431" s="321"/>
      <c r="CG431" s="321"/>
      <c r="CH431" s="322"/>
      <c r="CI431" s="52">
        <f t="shared" si="19"/>
        <v>0</v>
      </c>
    </row>
    <row r="432" spans="1:87" ht="35.1" customHeight="1" x14ac:dyDescent="0.25">
      <c r="A432" s="31">
        <f t="shared" si="20"/>
        <v>420</v>
      </c>
      <c r="B432" s="323"/>
      <c r="C432" s="323"/>
      <c r="D432" s="308"/>
      <c r="E432" s="308"/>
      <c r="F432" s="308"/>
      <c r="G432" s="324"/>
      <c r="H432" s="325"/>
      <c r="I432" s="40"/>
      <c r="J432" s="60"/>
      <c r="K432" s="312"/>
      <c r="L432" s="312"/>
      <c r="M432" s="326"/>
      <c r="N432" s="326"/>
      <c r="O432" s="314"/>
      <c r="P432" s="314"/>
      <c r="Q432" s="327"/>
      <c r="R432" s="327"/>
      <c r="S432" s="306"/>
      <c r="T432" s="307"/>
      <c r="U432" s="306"/>
      <c r="V432" s="307"/>
      <c r="W432" s="328"/>
      <c r="X432" s="329"/>
      <c r="Y432" s="328"/>
      <c r="Z432" s="329"/>
      <c r="AA432" s="306"/>
      <c r="AB432" s="307"/>
      <c r="AC432" s="306"/>
      <c r="AD432" s="307"/>
      <c r="AE432" s="328"/>
      <c r="AF432" s="329"/>
      <c r="AG432" s="328"/>
      <c r="AH432" s="329"/>
      <c r="AI432" s="306"/>
      <c r="AJ432" s="307"/>
      <c r="AK432" s="306"/>
      <c r="AL432" s="307"/>
      <c r="AM432" s="328"/>
      <c r="AN432" s="329"/>
      <c r="AO432" s="328"/>
      <c r="AP432" s="329"/>
      <c r="AQ432" s="306"/>
      <c r="AR432" s="307"/>
      <c r="AS432" s="306"/>
      <c r="AT432" s="307"/>
      <c r="AU432" s="328"/>
      <c r="AV432" s="329"/>
      <c r="AW432" s="328"/>
      <c r="AX432" s="329"/>
      <c r="AY432" s="306"/>
      <c r="AZ432" s="307"/>
      <c r="BA432" s="306"/>
      <c r="BB432" s="307"/>
      <c r="BC432" s="328"/>
      <c r="BD432" s="329"/>
      <c r="BE432" s="328"/>
      <c r="BF432" s="329"/>
      <c r="BG432" s="306"/>
      <c r="BH432" s="307"/>
      <c r="BI432" s="306"/>
      <c r="BJ432" s="307"/>
      <c r="BK432" s="328"/>
      <c r="BL432" s="329"/>
      <c r="BM432" s="328"/>
      <c r="BN432" s="329"/>
      <c r="BO432" s="316"/>
      <c r="BP432" s="316"/>
      <c r="BQ432" s="316"/>
      <c r="BR432" s="55"/>
      <c r="BS432" s="330"/>
      <c r="BT432" s="331"/>
      <c r="BU432" s="319"/>
      <c r="BV432" s="319"/>
      <c r="BW432" s="319"/>
      <c r="BX432" s="319"/>
      <c r="BY432" s="319"/>
      <c r="BZ432" s="319"/>
      <c r="CA432" s="319"/>
      <c r="CB432" s="320"/>
      <c r="CC432" s="321"/>
      <c r="CD432" s="321"/>
      <c r="CE432" s="321"/>
      <c r="CF432" s="321"/>
      <c r="CG432" s="321"/>
      <c r="CH432" s="322"/>
      <c r="CI432" s="52">
        <f t="shared" si="19"/>
        <v>0</v>
      </c>
    </row>
    <row r="433" spans="1:87" ht="35.1" customHeight="1" x14ac:dyDescent="0.25">
      <c r="A433" s="31">
        <f>ROW(A421)</f>
        <v>421</v>
      </c>
      <c r="B433" s="308"/>
      <c r="C433" s="308"/>
      <c r="D433" s="309"/>
      <c r="E433" s="309"/>
      <c r="F433" s="309"/>
      <c r="G433" s="310"/>
      <c r="H433" s="311"/>
      <c r="I433" s="40"/>
      <c r="J433" s="59"/>
      <c r="K433" s="312"/>
      <c r="L433" s="312"/>
      <c r="M433" s="313"/>
      <c r="N433" s="313"/>
      <c r="O433" s="314"/>
      <c r="P433" s="314"/>
      <c r="Q433" s="315"/>
      <c r="R433" s="315"/>
      <c r="S433" s="306"/>
      <c r="T433" s="307"/>
      <c r="U433" s="306"/>
      <c r="V433" s="307"/>
      <c r="W433" s="304"/>
      <c r="X433" s="305"/>
      <c r="Y433" s="304"/>
      <c r="Z433" s="305"/>
      <c r="AA433" s="306"/>
      <c r="AB433" s="307"/>
      <c r="AC433" s="306"/>
      <c r="AD433" s="307"/>
      <c r="AE433" s="304"/>
      <c r="AF433" s="305"/>
      <c r="AG433" s="304"/>
      <c r="AH433" s="305"/>
      <c r="AI433" s="306"/>
      <c r="AJ433" s="307"/>
      <c r="AK433" s="306"/>
      <c r="AL433" s="307"/>
      <c r="AM433" s="304"/>
      <c r="AN433" s="305"/>
      <c r="AO433" s="304"/>
      <c r="AP433" s="305"/>
      <c r="AQ433" s="306"/>
      <c r="AR433" s="307"/>
      <c r="AS433" s="306"/>
      <c r="AT433" s="307"/>
      <c r="AU433" s="304"/>
      <c r="AV433" s="305"/>
      <c r="AW433" s="304"/>
      <c r="AX433" s="305"/>
      <c r="AY433" s="306"/>
      <c r="AZ433" s="307"/>
      <c r="BA433" s="306"/>
      <c r="BB433" s="307"/>
      <c r="BC433" s="304"/>
      <c r="BD433" s="305"/>
      <c r="BE433" s="304"/>
      <c r="BF433" s="305"/>
      <c r="BG433" s="306"/>
      <c r="BH433" s="307"/>
      <c r="BI433" s="306"/>
      <c r="BJ433" s="307"/>
      <c r="BK433" s="304"/>
      <c r="BL433" s="305"/>
      <c r="BM433" s="304"/>
      <c r="BN433" s="305"/>
      <c r="BO433" s="332"/>
      <c r="BP433" s="333"/>
      <c r="BQ433" s="334"/>
      <c r="BR433" s="55"/>
      <c r="BS433" s="317"/>
      <c r="BT433" s="318"/>
      <c r="BU433" s="319"/>
      <c r="BV433" s="319"/>
      <c r="BW433" s="319"/>
      <c r="BX433" s="319"/>
      <c r="BY433" s="319"/>
      <c r="BZ433" s="319"/>
      <c r="CA433" s="319"/>
      <c r="CB433" s="320"/>
      <c r="CC433" s="321"/>
      <c r="CD433" s="321"/>
      <c r="CE433" s="321"/>
      <c r="CF433" s="321"/>
      <c r="CG433" s="321"/>
      <c r="CH433" s="322"/>
      <c r="CI433" s="52">
        <f t="shared" si="19"/>
        <v>0</v>
      </c>
    </row>
    <row r="434" spans="1:87" ht="35.1" customHeight="1" x14ac:dyDescent="0.25">
      <c r="A434" s="31">
        <f t="shared" ref="A434:A460" si="21">ROW(A422)</f>
        <v>422</v>
      </c>
      <c r="B434" s="323"/>
      <c r="C434" s="323"/>
      <c r="D434" s="308"/>
      <c r="E434" s="308"/>
      <c r="F434" s="308"/>
      <c r="G434" s="324"/>
      <c r="H434" s="325"/>
      <c r="I434" s="40"/>
      <c r="J434" s="60"/>
      <c r="K434" s="312"/>
      <c r="L434" s="312"/>
      <c r="M434" s="326"/>
      <c r="N434" s="326"/>
      <c r="O434" s="314"/>
      <c r="P434" s="314"/>
      <c r="Q434" s="327"/>
      <c r="R434" s="327"/>
      <c r="S434" s="306"/>
      <c r="T434" s="307"/>
      <c r="U434" s="306"/>
      <c r="V434" s="307"/>
      <c r="W434" s="328"/>
      <c r="X434" s="329"/>
      <c r="Y434" s="328"/>
      <c r="Z434" s="329"/>
      <c r="AA434" s="306"/>
      <c r="AB434" s="307"/>
      <c r="AC434" s="306"/>
      <c r="AD434" s="307"/>
      <c r="AE434" s="328"/>
      <c r="AF434" s="329"/>
      <c r="AG434" s="328"/>
      <c r="AH434" s="329"/>
      <c r="AI434" s="306"/>
      <c r="AJ434" s="307"/>
      <c r="AK434" s="306"/>
      <c r="AL434" s="307"/>
      <c r="AM434" s="328"/>
      <c r="AN434" s="329"/>
      <c r="AO434" s="328"/>
      <c r="AP434" s="329"/>
      <c r="AQ434" s="306"/>
      <c r="AR434" s="307"/>
      <c r="AS434" s="306"/>
      <c r="AT434" s="307"/>
      <c r="AU434" s="328"/>
      <c r="AV434" s="329"/>
      <c r="AW434" s="328"/>
      <c r="AX434" s="329"/>
      <c r="AY434" s="306"/>
      <c r="AZ434" s="307"/>
      <c r="BA434" s="306"/>
      <c r="BB434" s="307"/>
      <c r="BC434" s="328"/>
      <c r="BD434" s="329"/>
      <c r="BE434" s="328"/>
      <c r="BF434" s="329"/>
      <c r="BG434" s="306"/>
      <c r="BH434" s="307"/>
      <c r="BI434" s="306"/>
      <c r="BJ434" s="307"/>
      <c r="BK434" s="328"/>
      <c r="BL434" s="329"/>
      <c r="BM434" s="328"/>
      <c r="BN434" s="329"/>
      <c r="BO434" s="316"/>
      <c r="BP434" s="316"/>
      <c r="BQ434" s="316"/>
      <c r="BR434" s="55"/>
      <c r="BS434" s="330"/>
      <c r="BT434" s="331"/>
      <c r="BU434" s="319"/>
      <c r="BV434" s="319"/>
      <c r="BW434" s="319"/>
      <c r="BX434" s="319"/>
      <c r="BY434" s="319"/>
      <c r="BZ434" s="319"/>
      <c r="CA434" s="319"/>
      <c r="CB434" s="320"/>
      <c r="CC434" s="321"/>
      <c r="CD434" s="321"/>
      <c r="CE434" s="321"/>
      <c r="CF434" s="321"/>
      <c r="CG434" s="321"/>
      <c r="CH434" s="322"/>
      <c r="CI434" s="52">
        <f t="shared" si="19"/>
        <v>0</v>
      </c>
    </row>
    <row r="435" spans="1:87" ht="35.1" customHeight="1" x14ac:dyDescent="0.25">
      <c r="A435" s="31">
        <f t="shared" si="21"/>
        <v>423</v>
      </c>
      <c r="B435" s="308"/>
      <c r="C435" s="308"/>
      <c r="D435" s="309"/>
      <c r="E435" s="309"/>
      <c r="F435" s="309"/>
      <c r="G435" s="310"/>
      <c r="H435" s="311"/>
      <c r="I435" s="40"/>
      <c r="J435" s="59"/>
      <c r="K435" s="312"/>
      <c r="L435" s="312"/>
      <c r="M435" s="313"/>
      <c r="N435" s="313"/>
      <c r="O435" s="314"/>
      <c r="P435" s="314"/>
      <c r="Q435" s="315"/>
      <c r="R435" s="315"/>
      <c r="S435" s="306"/>
      <c r="T435" s="307"/>
      <c r="U435" s="306"/>
      <c r="V435" s="307"/>
      <c r="W435" s="304"/>
      <c r="X435" s="305"/>
      <c r="Y435" s="304"/>
      <c r="Z435" s="305"/>
      <c r="AA435" s="306"/>
      <c r="AB435" s="307"/>
      <c r="AC435" s="306"/>
      <c r="AD435" s="307"/>
      <c r="AE435" s="304"/>
      <c r="AF435" s="305"/>
      <c r="AG435" s="304"/>
      <c r="AH435" s="305"/>
      <c r="AI435" s="306"/>
      <c r="AJ435" s="307"/>
      <c r="AK435" s="306"/>
      <c r="AL435" s="307"/>
      <c r="AM435" s="304"/>
      <c r="AN435" s="305"/>
      <c r="AO435" s="304"/>
      <c r="AP435" s="305"/>
      <c r="AQ435" s="306"/>
      <c r="AR435" s="307"/>
      <c r="AS435" s="306"/>
      <c r="AT435" s="307"/>
      <c r="AU435" s="304"/>
      <c r="AV435" s="305"/>
      <c r="AW435" s="304"/>
      <c r="AX435" s="305"/>
      <c r="AY435" s="306"/>
      <c r="AZ435" s="307"/>
      <c r="BA435" s="306"/>
      <c r="BB435" s="307"/>
      <c r="BC435" s="304"/>
      <c r="BD435" s="305"/>
      <c r="BE435" s="304"/>
      <c r="BF435" s="305"/>
      <c r="BG435" s="306"/>
      <c r="BH435" s="307"/>
      <c r="BI435" s="306"/>
      <c r="BJ435" s="307"/>
      <c r="BK435" s="304"/>
      <c r="BL435" s="305"/>
      <c r="BM435" s="304"/>
      <c r="BN435" s="305"/>
      <c r="BO435" s="316"/>
      <c r="BP435" s="316"/>
      <c r="BQ435" s="316"/>
      <c r="BR435" s="55"/>
      <c r="BS435" s="317"/>
      <c r="BT435" s="318"/>
      <c r="BU435" s="319"/>
      <c r="BV435" s="319"/>
      <c r="BW435" s="319"/>
      <c r="BX435" s="319"/>
      <c r="BY435" s="319"/>
      <c r="BZ435" s="319"/>
      <c r="CA435" s="319"/>
      <c r="CB435" s="320"/>
      <c r="CC435" s="321"/>
      <c r="CD435" s="321"/>
      <c r="CE435" s="321"/>
      <c r="CF435" s="321"/>
      <c r="CG435" s="321"/>
      <c r="CH435" s="322"/>
      <c r="CI435" s="52">
        <f t="shared" si="19"/>
        <v>0</v>
      </c>
    </row>
    <row r="436" spans="1:87" ht="35.1" customHeight="1" x14ac:dyDescent="0.25">
      <c r="A436" s="31">
        <f t="shared" si="21"/>
        <v>424</v>
      </c>
      <c r="B436" s="323"/>
      <c r="C436" s="323"/>
      <c r="D436" s="308"/>
      <c r="E436" s="308"/>
      <c r="F436" s="308"/>
      <c r="G436" s="324"/>
      <c r="H436" s="325"/>
      <c r="I436" s="40"/>
      <c r="J436" s="60"/>
      <c r="K436" s="312"/>
      <c r="L436" s="312"/>
      <c r="M436" s="326"/>
      <c r="N436" s="326"/>
      <c r="O436" s="314"/>
      <c r="P436" s="314"/>
      <c r="Q436" s="327"/>
      <c r="R436" s="327"/>
      <c r="S436" s="306"/>
      <c r="T436" s="307"/>
      <c r="U436" s="306"/>
      <c r="V436" s="307"/>
      <c r="W436" s="328"/>
      <c r="X436" s="329"/>
      <c r="Y436" s="328"/>
      <c r="Z436" s="329"/>
      <c r="AA436" s="306"/>
      <c r="AB436" s="307"/>
      <c r="AC436" s="306"/>
      <c r="AD436" s="307"/>
      <c r="AE436" s="328"/>
      <c r="AF436" s="329"/>
      <c r="AG436" s="328"/>
      <c r="AH436" s="329"/>
      <c r="AI436" s="306"/>
      <c r="AJ436" s="307"/>
      <c r="AK436" s="306"/>
      <c r="AL436" s="307"/>
      <c r="AM436" s="328"/>
      <c r="AN436" s="329"/>
      <c r="AO436" s="328"/>
      <c r="AP436" s="329"/>
      <c r="AQ436" s="306"/>
      <c r="AR436" s="307"/>
      <c r="AS436" s="306"/>
      <c r="AT436" s="307"/>
      <c r="AU436" s="328"/>
      <c r="AV436" s="329"/>
      <c r="AW436" s="328"/>
      <c r="AX436" s="329"/>
      <c r="AY436" s="306"/>
      <c r="AZ436" s="307"/>
      <c r="BA436" s="306"/>
      <c r="BB436" s="307"/>
      <c r="BC436" s="328"/>
      <c r="BD436" s="329"/>
      <c r="BE436" s="328"/>
      <c r="BF436" s="329"/>
      <c r="BG436" s="306"/>
      <c r="BH436" s="307"/>
      <c r="BI436" s="306"/>
      <c r="BJ436" s="307"/>
      <c r="BK436" s="328"/>
      <c r="BL436" s="329"/>
      <c r="BM436" s="328"/>
      <c r="BN436" s="329"/>
      <c r="BO436" s="316"/>
      <c r="BP436" s="316"/>
      <c r="BQ436" s="316"/>
      <c r="BR436" s="55"/>
      <c r="BS436" s="330"/>
      <c r="BT436" s="331"/>
      <c r="BU436" s="319"/>
      <c r="BV436" s="319"/>
      <c r="BW436" s="319"/>
      <c r="BX436" s="319"/>
      <c r="BY436" s="319"/>
      <c r="BZ436" s="319"/>
      <c r="CA436" s="319"/>
      <c r="CB436" s="320"/>
      <c r="CC436" s="321"/>
      <c r="CD436" s="321"/>
      <c r="CE436" s="321"/>
      <c r="CF436" s="321"/>
      <c r="CG436" s="321"/>
      <c r="CH436" s="322"/>
      <c r="CI436" s="52">
        <f t="shared" si="19"/>
        <v>0</v>
      </c>
    </row>
    <row r="437" spans="1:87" ht="35.1" customHeight="1" x14ac:dyDescent="0.25">
      <c r="A437" s="31">
        <f t="shared" si="21"/>
        <v>425</v>
      </c>
      <c r="B437" s="308"/>
      <c r="C437" s="308"/>
      <c r="D437" s="309"/>
      <c r="E437" s="309"/>
      <c r="F437" s="309"/>
      <c r="G437" s="310"/>
      <c r="H437" s="311"/>
      <c r="I437" s="40"/>
      <c r="J437" s="59"/>
      <c r="K437" s="312"/>
      <c r="L437" s="312"/>
      <c r="M437" s="313"/>
      <c r="N437" s="313"/>
      <c r="O437" s="314"/>
      <c r="P437" s="314"/>
      <c r="Q437" s="315"/>
      <c r="R437" s="315"/>
      <c r="S437" s="306"/>
      <c r="T437" s="307"/>
      <c r="U437" s="306"/>
      <c r="V437" s="307"/>
      <c r="W437" s="304"/>
      <c r="X437" s="305"/>
      <c r="Y437" s="304"/>
      <c r="Z437" s="305"/>
      <c r="AA437" s="306"/>
      <c r="AB437" s="307"/>
      <c r="AC437" s="306"/>
      <c r="AD437" s="307"/>
      <c r="AE437" s="304"/>
      <c r="AF437" s="305"/>
      <c r="AG437" s="304"/>
      <c r="AH437" s="305"/>
      <c r="AI437" s="306"/>
      <c r="AJ437" s="307"/>
      <c r="AK437" s="306"/>
      <c r="AL437" s="307"/>
      <c r="AM437" s="304"/>
      <c r="AN437" s="305"/>
      <c r="AO437" s="304"/>
      <c r="AP437" s="305"/>
      <c r="AQ437" s="306"/>
      <c r="AR437" s="307"/>
      <c r="AS437" s="306"/>
      <c r="AT437" s="307"/>
      <c r="AU437" s="304"/>
      <c r="AV437" s="305"/>
      <c r="AW437" s="304"/>
      <c r="AX437" s="305"/>
      <c r="AY437" s="306"/>
      <c r="AZ437" s="307"/>
      <c r="BA437" s="306"/>
      <c r="BB437" s="307"/>
      <c r="BC437" s="304"/>
      <c r="BD437" s="305"/>
      <c r="BE437" s="304"/>
      <c r="BF437" s="305"/>
      <c r="BG437" s="306"/>
      <c r="BH437" s="307"/>
      <c r="BI437" s="306"/>
      <c r="BJ437" s="307"/>
      <c r="BK437" s="304"/>
      <c r="BL437" s="305"/>
      <c r="BM437" s="304"/>
      <c r="BN437" s="305"/>
      <c r="BO437" s="316"/>
      <c r="BP437" s="316"/>
      <c r="BQ437" s="316"/>
      <c r="BR437" s="55"/>
      <c r="BS437" s="317"/>
      <c r="BT437" s="318"/>
      <c r="BU437" s="319"/>
      <c r="BV437" s="319"/>
      <c r="BW437" s="319"/>
      <c r="BX437" s="319"/>
      <c r="BY437" s="319"/>
      <c r="BZ437" s="319"/>
      <c r="CA437" s="319"/>
      <c r="CB437" s="320"/>
      <c r="CC437" s="321"/>
      <c r="CD437" s="321"/>
      <c r="CE437" s="321"/>
      <c r="CF437" s="321"/>
      <c r="CG437" s="321"/>
      <c r="CH437" s="322"/>
      <c r="CI437" s="52">
        <f t="shared" si="19"/>
        <v>0</v>
      </c>
    </row>
    <row r="438" spans="1:87" ht="35.1" customHeight="1" x14ac:dyDescent="0.25">
      <c r="A438" s="31">
        <f t="shared" si="21"/>
        <v>426</v>
      </c>
      <c r="B438" s="323"/>
      <c r="C438" s="323"/>
      <c r="D438" s="308"/>
      <c r="E438" s="308"/>
      <c r="F438" s="308"/>
      <c r="G438" s="324"/>
      <c r="H438" s="325"/>
      <c r="I438" s="40"/>
      <c r="J438" s="60"/>
      <c r="K438" s="312"/>
      <c r="L438" s="312"/>
      <c r="M438" s="326"/>
      <c r="N438" s="326"/>
      <c r="O438" s="314"/>
      <c r="P438" s="314"/>
      <c r="Q438" s="327"/>
      <c r="R438" s="327"/>
      <c r="S438" s="306"/>
      <c r="T438" s="307"/>
      <c r="U438" s="306"/>
      <c r="V438" s="307"/>
      <c r="W438" s="328"/>
      <c r="X438" s="329"/>
      <c r="Y438" s="328"/>
      <c r="Z438" s="329"/>
      <c r="AA438" s="306"/>
      <c r="AB438" s="307"/>
      <c r="AC438" s="306"/>
      <c r="AD438" s="307"/>
      <c r="AE438" s="328"/>
      <c r="AF438" s="329"/>
      <c r="AG438" s="328"/>
      <c r="AH438" s="329"/>
      <c r="AI438" s="306"/>
      <c r="AJ438" s="307"/>
      <c r="AK438" s="306"/>
      <c r="AL438" s="307"/>
      <c r="AM438" s="328"/>
      <c r="AN438" s="329"/>
      <c r="AO438" s="328"/>
      <c r="AP438" s="329"/>
      <c r="AQ438" s="306"/>
      <c r="AR438" s="307"/>
      <c r="AS438" s="306"/>
      <c r="AT438" s="307"/>
      <c r="AU438" s="328"/>
      <c r="AV438" s="329"/>
      <c r="AW438" s="328"/>
      <c r="AX438" s="329"/>
      <c r="AY438" s="306"/>
      <c r="AZ438" s="307"/>
      <c r="BA438" s="306"/>
      <c r="BB438" s="307"/>
      <c r="BC438" s="328"/>
      <c r="BD438" s="329"/>
      <c r="BE438" s="328"/>
      <c r="BF438" s="329"/>
      <c r="BG438" s="306"/>
      <c r="BH438" s="307"/>
      <c r="BI438" s="306"/>
      <c r="BJ438" s="307"/>
      <c r="BK438" s="328"/>
      <c r="BL438" s="329"/>
      <c r="BM438" s="328"/>
      <c r="BN438" s="329"/>
      <c r="BO438" s="316"/>
      <c r="BP438" s="316"/>
      <c r="BQ438" s="316"/>
      <c r="BR438" s="55"/>
      <c r="BS438" s="330"/>
      <c r="BT438" s="331"/>
      <c r="BU438" s="319"/>
      <c r="BV438" s="319"/>
      <c r="BW438" s="319"/>
      <c r="BX438" s="319"/>
      <c r="BY438" s="319"/>
      <c r="BZ438" s="319"/>
      <c r="CA438" s="319"/>
      <c r="CB438" s="320"/>
      <c r="CC438" s="321"/>
      <c r="CD438" s="321"/>
      <c r="CE438" s="321"/>
      <c r="CF438" s="321"/>
      <c r="CG438" s="321"/>
      <c r="CH438" s="322"/>
      <c r="CI438" s="52">
        <f t="shared" si="19"/>
        <v>0</v>
      </c>
    </row>
    <row r="439" spans="1:87" ht="35.1" customHeight="1" x14ac:dyDescent="0.25">
      <c r="A439" s="31">
        <f t="shared" si="21"/>
        <v>427</v>
      </c>
      <c r="B439" s="308"/>
      <c r="C439" s="308"/>
      <c r="D439" s="309"/>
      <c r="E439" s="309"/>
      <c r="F439" s="309"/>
      <c r="G439" s="310"/>
      <c r="H439" s="311"/>
      <c r="I439" s="40"/>
      <c r="J439" s="59"/>
      <c r="K439" s="312"/>
      <c r="L439" s="312"/>
      <c r="M439" s="313"/>
      <c r="N439" s="313"/>
      <c r="O439" s="314"/>
      <c r="P439" s="314"/>
      <c r="Q439" s="315"/>
      <c r="R439" s="315"/>
      <c r="S439" s="306"/>
      <c r="T439" s="307"/>
      <c r="U439" s="306"/>
      <c r="V439" s="307"/>
      <c r="W439" s="304"/>
      <c r="X439" s="305"/>
      <c r="Y439" s="304"/>
      <c r="Z439" s="305"/>
      <c r="AA439" s="306"/>
      <c r="AB439" s="307"/>
      <c r="AC439" s="306"/>
      <c r="AD439" s="307"/>
      <c r="AE439" s="304"/>
      <c r="AF439" s="305"/>
      <c r="AG439" s="304"/>
      <c r="AH439" s="305"/>
      <c r="AI439" s="306"/>
      <c r="AJ439" s="307"/>
      <c r="AK439" s="306"/>
      <c r="AL439" s="307"/>
      <c r="AM439" s="304"/>
      <c r="AN439" s="305"/>
      <c r="AO439" s="304"/>
      <c r="AP439" s="305"/>
      <c r="AQ439" s="306"/>
      <c r="AR439" s="307"/>
      <c r="AS439" s="306"/>
      <c r="AT439" s="307"/>
      <c r="AU439" s="304"/>
      <c r="AV439" s="305"/>
      <c r="AW439" s="304"/>
      <c r="AX439" s="305"/>
      <c r="AY439" s="306"/>
      <c r="AZ439" s="307"/>
      <c r="BA439" s="306"/>
      <c r="BB439" s="307"/>
      <c r="BC439" s="304"/>
      <c r="BD439" s="305"/>
      <c r="BE439" s="304"/>
      <c r="BF439" s="305"/>
      <c r="BG439" s="306"/>
      <c r="BH439" s="307"/>
      <c r="BI439" s="306"/>
      <c r="BJ439" s="307"/>
      <c r="BK439" s="304"/>
      <c r="BL439" s="305"/>
      <c r="BM439" s="304"/>
      <c r="BN439" s="305"/>
      <c r="BO439" s="316"/>
      <c r="BP439" s="316"/>
      <c r="BQ439" s="316"/>
      <c r="BR439" s="55"/>
      <c r="BS439" s="317"/>
      <c r="BT439" s="318"/>
      <c r="BU439" s="319"/>
      <c r="BV439" s="319"/>
      <c r="BW439" s="319"/>
      <c r="BX439" s="319"/>
      <c r="BY439" s="319"/>
      <c r="BZ439" s="319"/>
      <c r="CA439" s="319"/>
      <c r="CB439" s="320"/>
      <c r="CC439" s="321"/>
      <c r="CD439" s="321"/>
      <c r="CE439" s="321"/>
      <c r="CF439" s="321"/>
      <c r="CG439" s="321"/>
      <c r="CH439" s="322"/>
      <c r="CI439" s="52">
        <f t="shared" si="19"/>
        <v>0</v>
      </c>
    </row>
    <row r="440" spans="1:87" ht="35.1" customHeight="1" x14ac:dyDescent="0.25">
      <c r="A440" s="31">
        <f t="shared" si="21"/>
        <v>428</v>
      </c>
      <c r="B440" s="323"/>
      <c r="C440" s="323"/>
      <c r="D440" s="308"/>
      <c r="E440" s="308"/>
      <c r="F440" s="308"/>
      <c r="G440" s="324"/>
      <c r="H440" s="325"/>
      <c r="I440" s="40"/>
      <c r="J440" s="60"/>
      <c r="K440" s="312"/>
      <c r="L440" s="312"/>
      <c r="M440" s="326"/>
      <c r="N440" s="326"/>
      <c r="O440" s="314"/>
      <c r="P440" s="314"/>
      <c r="Q440" s="327"/>
      <c r="R440" s="327"/>
      <c r="S440" s="306"/>
      <c r="T440" s="307"/>
      <c r="U440" s="306"/>
      <c r="V440" s="307"/>
      <c r="W440" s="328"/>
      <c r="X440" s="329"/>
      <c r="Y440" s="328"/>
      <c r="Z440" s="329"/>
      <c r="AA440" s="306"/>
      <c r="AB440" s="307"/>
      <c r="AC440" s="306"/>
      <c r="AD440" s="307"/>
      <c r="AE440" s="328"/>
      <c r="AF440" s="329"/>
      <c r="AG440" s="328"/>
      <c r="AH440" s="329"/>
      <c r="AI440" s="306"/>
      <c r="AJ440" s="307"/>
      <c r="AK440" s="306"/>
      <c r="AL440" s="307"/>
      <c r="AM440" s="328"/>
      <c r="AN440" s="329"/>
      <c r="AO440" s="328"/>
      <c r="AP440" s="329"/>
      <c r="AQ440" s="306"/>
      <c r="AR440" s="307"/>
      <c r="AS440" s="306"/>
      <c r="AT440" s="307"/>
      <c r="AU440" s="328"/>
      <c r="AV440" s="329"/>
      <c r="AW440" s="328"/>
      <c r="AX440" s="329"/>
      <c r="AY440" s="306"/>
      <c r="AZ440" s="307"/>
      <c r="BA440" s="306"/>
      <c r="BB440" s="307"/>
      <c r="BC440" s="328"/>
      <c r="BD440" s="329"/>
      <c r="BE440" s="328"/>
      <c r="BF440" s="329"/>
      <c r="BG440" s="306"/>
      <c r="BH440" s="307"/>
      <c r="BI440" s="306"/>
      <c r="BJ440" s="307"/>
      <c r="BK440" s="328"/>
      <c r="BL440" s="329"/>
      <c r="BM440" s="328"/>
      <c r="BN440" s="329"/>
      <c r="BO440" s="316"/>
      <c r="BP440" s="316"/>
      <c r="BQ440" s="316"/>
      <c r="BR440" s="55"/>
      <c r="BS440" s="330"/>
      <c r="BT440" s="331"/>
      <c r="BU440" s="319"/>
      <c r="BV440" s="319"/>
      <c r="BW440" s="319"/>
      <c r="BX440" s="319"/>
      <c r="BY440" s="319"/>
      <c r="BZ440" s="319"/>
      <c r="CA440" s="319"/>
      <c r="CB440" s="320"/>
      <c r="CC440" s="321"/>
      <c r="CD440" s="321"/>
      <c r="CE440" s="321"/>
      <c r="CF440" s="321"/>
      <c r="CG440" s="321"/>
      <c r="CH440" s="322"/>
      <c r="CI440" s="52">
        <f t="shared" si="19"/>
        <v>0</v>
      </c>
    </row>
    <row r="441" spans="1:87" ht="35.1" customHeight="1" x14ac:dyDescent="0.25">
      <c r="A441" s="31">
        <f t="shared" si="21"/>
        <v>429</v>
      </c>
      <c r="B441" s="308"/>
      <c r="C441" s="308"/>
      <c r="D441" s="309"/>
      <c r="E441" s="309"/>
      <c r="F441" s="309"/>
      <c r="G441" s="310"/>
      <c r="H441" s="311"/>
      <c r="I441" s="40"/>
      <c r="J441" s="59"/>
      <c r="K441" s="312"/>
      <c r="L441" s="312"/>
      <c r="M441" s="313"/>
      <c r="N441" s="313"/>
      <c r="O441" s="314"/>
      <c r="P441" s="314"/>
      <c r="Q441" s="315"/>
      <c r="R441" s="315"/>
      <c r="S441" s="306"/>
      <c r="T441" s="307"/>
      <c r="U441" s="306"/>
      <c r="V441" s="307"/>
      <c r="W441" s="304"/>
      <c r="X441" s="305"/>
      <c r="Y441" s="304"/>
      <c r="Z441" s="305"/>
      <c r="AA441" s="306"/>
      <c r="AB441" s="307"/>
      <c r="AC441" s="306"/>
      <c r="AD441" s="307"/>
      <c r="AE441" s="304"/>
      <c r="AF441" s="305"/>
      <c r="AG441" s="304"/>
      <c r="AH441" s="305"/>
      <c r="AI441" s="306"/>
      <c r="AJ441" s="307"/>
      <c r="AK441" s="306"/>
      <c r="AL441" s="307"/>
      <c r="AM441" s="304"/>
      <c r="AN441" s="305"/>
      <c r="AO441" s="304"/>
      <c r="AP441" s="305"/>
      <c r="AQ441" s="306"/>
      <c r="AR441" s="307"/>
      <c r="AS441" s="306"/>
      <c r="AT441" s="307"/>
      <c r="AU441" s="304"/>
      <c r="AV441" s="305"/>
      <c r="AW441" s="304"/>
      <c r="AX441" s="305"/>
      <c r="AY441" s="306"/>
      <c r="AZ441" s="307"/>
      <c r="BA441" s="306"/>
      <c r="BB441" s="307"/>
      <c r="BC441" s="304"/>
      <c r="BD441" s="305"/>
      <c r="BE441" s="304"/>
      <c r="BF441" s="305"/>
      <c r="BG441" s="306"/>
      <c r="BH441" s="307"/>
      <c r="BI441" s="306"/>
      <c r="BJ441" s="307"/>
      <c r="BK441" s="304"/>
      <c r="BL441" s="305"/>
      <c r="BM441" s="304"/>
      <c r="BN441" s="305"/>
      <c r="BO441" s="316"/>
      <c r="BP441" s="316"/>
      <c r="BQ441" s="316"/>
      <c r="BR441" s="55"/>
      <c r="BS441" s="317"/>
      <c r="BT441" s="318"/>
      <c r="BU441" s="319"/>
      <c r="BV441" s="319"/>
      <c r="BW441" s="319"/>
      <c r="BX441" s="319"/>
      <c r="BY441" s="319"/>
      <c r="BZ441" s="319"/>
      <c r="CA441" s="319"/>
      <c r="CB441" s="320"/>
      <c r="CC441" s="321"/>
      <c r="CD441" s="321"/>
      <c r="CE441" s="321"/>
      <c r="CF441" s="321"/>
      <c r="CG441" s="321"/>
      <c r="CH441" s="322"/>
      <c r="CI441" s="52">
        <f t="shared" si="19"/>
        <v>0</v>
      </c>
    </row>
    <row r="442" spans="1:87" ht="35.1" customHeight="1" x14ac:dyDescent="0.25">
      <c r="A442" s="31">
        <f t="shared" si="21"/>
        <v>430</v>
      </c>
      <c r="B442" s="323"/>
      <c r="C442" s="323"/>
      <c r="D442" s="308"/>
      <c r="E442" s="308"/>
      <c r="F442" s="308"/>
      <c r="G442" s="324"/>
      <c r="H442" s="325"/>
      <c r="I442" s="40"/>
      <c r="J442" s="60"/>
      <c r="K442" s="312"/>
      <c r="L442" s="312"/>
      <c r="M442" s="326"/>
      <c r="N442" s="326"/>
      <c r="O442" s="314"/>
      <c r="P442" s="314"/>
      <c r="Q442" s="327"/>
      <c r="R442" s="327"/>
      <c r="S442" s="306"/>
      <c r="T442" s="307"/>
      <c r="U442" s="306"/>
      <c r="V442" s="307"/>
      <c r="W442" s="328"/>
      <c r="X442" s="329"/>
      <c r="Y442" s="328"/>
      <c r="Z442" s="329"/>
      <c r="AA442" s="306"/>
      <c r="AB442" s="307"/>
      <c r="AC442" s="306"/>
      <c r="AD442" s="307"/>
      <c r="AE442" s="328"/>
      <c r="AF442" s="329"/>
      <c r="AG442" s="328"/>
      <c r="AH442" s="329"/>
      <c r="AI442" s="306"/>
      <c r="AJ442" s="307"/>
      <c r="AK442" s="306"/>
      <c r="AL442" s="307"/>
      <c r="AM442" s="328"/>
      <c r="AN442" s="329"/>
      <c r="AO442" s="328"/>
      <c r="AP442" s="329"/>
      <c r="AQ442" s="306"/>
      <c r="AR442" s="307"/>
      <c r="AS442" s="306"/>
      <c r="AT442" s="307"/>
      <c r="AU442" s="328"/>
      <c r="AV442" s="329"/>
      <c r="AW442" s="328"/>
      <c r="AX442" s="329"/>
      <c r="AY442" s="306"/>
      <c r="AZ442" s="307"/>
      <c r="BA442" s="306"/>
      <c r="BB442" s="307"/>
      <c r="BC442" s="328"/>
      <c r="BD442" s="329"/>
      <c r="BE442" s="328"/>
      <c r="BF442" s="329"/>
      <c r="BG442" s="306"/>
      <c r="BH442" s="307"/>
      <c r="BI442" s="306"/>
      <c r="BJ442" s="307"/>
      <c r="BK442" s="328"/>
      <c r="BL442" s="329"/>
      <c r="BM442" s="328"/>
      <c r="BN442" s="329"/>
      <c r="BO442" s="316"/>
      <c r="BP442" s="316"/>
      <c r="BQ442" s="316"/>
      <c r="BR442" s="55"/>
      <c r="BS442" s="330"/>
      <c r="BT442" s="331"/>
      <c r="BU442" s="319"/>
      <c r="BV442" s="319"/>
      <c r="BW442" s="319"/>
      <c r="BX442" s="319"/>
      <c r="BY442" s="319"/>
      <c r="BZ442" s="319"/>
      <c r="CA442" s="319"/>
      <c r="CB442" s="320"/>
      <c r="CC442" s="321"/>
      <c r="CD442" s="321"/>
      <c r="CE442" s="321"/>
      <c r="CF442" s="321"/>
      <c r="CG442" s="321"/>
      <c r="CH442" s="322"/>
      <c r="CI442" s="52">
        <f t="shared" si="19"/>
        <v>0</v>
      </c>
    </row>
    <row r="443" spans="1:87" ht="35.1" customHeight="1" x14ac:dyDescent="0.25">
      <c r="A443" s="31">
        <f t="shared" si="21"/>
        <v>431</v>
      </c>
      <c r="B443" s="308"/>
      <c r="C443" s="308"/>
      <c r="D443" s="309"/>
      <c r="E443" s="309"/>
      <c r="F443" s="309"/>
      <c r="G443" s="310"/>
      <c r="H443" s="311"/>
      <c r="I443" s="40"/>
      <c r="J443" s="59"/>
      <c r="K443" s="312"/>
      <c r="L443" s="312"/>
      <c r="M443" s="313"/>
      <c r="N443" s="313"/>
      <c r="O443" s="314"/>
      <c r="P443" s="314"/>
      <c r="Q443" s="315"/>
      <c r="R443" s="315"/>
      <c r="S443" s="306"/>
      <c r="T443" s="307"/>
      <c r="U443" s="306"/>
      <c r="V443" s="307"/>
      <c r="W443" s="304"/>
      <c r="X443" s="305"/>
      <c r="Y443" s="304"/>
      <c r="Z443" s="305"/>
      <c r="AA443" s="306"/>
      <c r="AB443" s="307"/>
      <c r="AC443" s="306"/>
      <c r="AD443" s="307"/>
      <c r="AE443" s="304"/>
      <c r="AF443" s="305"/>
      <c r="AG443" s="304"/>
      <c r="AH443" s="305"/>
      <c r="AI443" s="306"/>
      <c r="AJ443" s="307"/>
      <c r="AK443" s="306"/>
      <c r="AL443" s="307"/>
      <c r="AM443" s="304"/>
      <c r="AN443" s="305"/>
      <c r="AO443" s="304"/>
      <c r="AP443" s="305"/>
      <c r="AQ443" s="306"/>
      <c r="AR443" s="307"/>
      <c r="AS443" s="306"/>
      <c r="AT443" s="307"/>
      <c r="AU443" s="304"/>
      <c r="AV443" s="305"/>
      <c r="AW443" s="304"/>
      <c r="AX443" s="305"/>
      <c r="AY443" s="306"/>
      <c r="AZ443" s="307"/>
      <c r="BA443" s="306"/>
      <c r="BB443" s="307"/>
      <c r="BC443" s="304"/>
      <c r="BD443" s="305"/>
      <c r="BE443" s="304"/>
      <c r="BF443" s="305"/>
      <c r="BG443" s="306"/>
      <c r="BH443" s="307"/>
      <c r="BI443" s="306"/>
      <c r="BJ443" s="307"/>
      <c r="BK443" s="304"/>
      <c r="BL443" s="305"/>
      <c r="BM443" s="304"/>
      <c r="BN443" s="305"/>
      <c r="BO443" s="316"/>
      <c r="BP443" s="316"/>
      <c r="BQ443" s="316"/>
      <c r="BR443" s="55"/>
      <c r="BS443" s="317"/>
      <c r="BT443" s="318"/>
      <c r="BU443" s="319"/>
      <c r="BV443" s="319"/>
      <c r="BW443" s="319"/>
      <c r="BX443" s="319"/>
      <c r="BY443" s="319"/>
      <c r="BZ443" s="319"/>
      <c r="CA443" s="319"/>
      <c r="CB443" s="320"/>
      <c r="CC443" s="321"/>
      <c r="CD443" s="321"/>
      <c r="CE443" s="321"/>
      <c r="CF443" s="321"/>
      <c r="CG443" s="321"/>
      <c r="CH443" s="322"/>
      <c r="CI443" s="52">
        <f t="shared" si="19"/>
        <v>0</v>
      </c>
    </row>
    <row r="444" spans="1:87" ht="35.1" customHeight="1" x14ac:dyDescent="0.25">
      <c r="A444" s="31">
        <f t="shared" si="21"/>
        <v>432</v>
      </c>
      <c r="B444" s="323"/>
      <c r="C444" s="323"/>
      <c r="D444" s="308"/>
      <c r="E444" s="308"/>
      <c r="F444" s="308"/>
      <c r="G444" s="324"/>
      <c r="H444" s="325"/>
      <c r="I444" s="40"/>
      <c r="J444" s="60"/>
      <c r="K444" s="312"/>
      <c r="L444" s="312"/>
      <c r="M444" s="326"/>
      <c r="N444" s="326"/>
      <c r="O444" s="314"/>
      <c r="P444" s="314"/>
      <c r="Q444" s="327"/>
      <c r="R444" s="327"/>
      <c r="S444" s="306"/>
      <c r="T444" s="307"/>
      <c r="U444" s="306"/>
      <c r="V444" s="307"/>
      <c r="W444" s="328"/>
      <c r="X444" s="329"/>
      <c r="Y444" s="328"/>
      <c r="Z444" s="329"/>
      <c r="AA444" s="306"/>
      <c r="AB444" s="307"/>
      <c r="AC444" s="306"/>
      <c r="AD444" s="307"/>
      <c r="AE444" s="328"/>
      <c r="AF444" s="329"/>
      <c r="AG444" s="328"/>
      <c r="AH444" s="329"/>
      <c r="AI444" s="306"/>
      <c r="AJ444" s="307"/>
      <c r="AK444" s="306"/>
      <c r="AL444" s="307"/>
      <c r="AM444" s="328"/>
      <c r="AN444" s="329"/>
      <c r="AO444" s="328"/>
      <c r="AP444" s="329"/>
      <c r="AQ444" s="306"/>
      <c r="AR444" s="307"/>
      <c r="AS444" s="306"/>
      <c r="AT444" s="307"/>
      <c r="AU444" s="328"/>
      <c r="AV444" s="329"/>
      <c r="AW444" s="328"/>
      <c r="AX444" s="329"/>
      <c r="AY444" s="306"/>
      <c r="AZ444" s="307"/>
      <c r="BA444" s="306"/>
      <c r="BB444" s="307"/>
      <c r="BC444" s="328"/>
      <c r="BD444" s="329"/>
      <c r="BE444" s="328"/>
      <c r="BF444" s="329"/>
      <c r="BG444" s="306"/>
      <c r="BH444" s="307"/>
      <c r="BI444" s="306"/>
      <c r="BJ444" s="307"/>
      <c r="BK444" s="328"/>
      <c r="BL444" s="329"/>
      <c r="BM444" s="328"/>
      <c r="BN444" s="329"/>
      <c r="BO444" s="316"/>
      <c r="BP444" s="316"/>
      <c r="BQ444" s="316"/>
      <c r="BR444" s="55"/>
      <c r="BS444" s="330"/>
      <c r="BT444" s="331"/>
      <c r="BU444" s="319"/>
      <c r="BV444" s="319"/>
      <c r="BW444" s="319"/>
      <c r="BX444" s="319"/>
      <c r="BY444" s="319"/>
      <c r="BZ444" s="319"/>
      <c r="CA444" s="319"/>
      <c r="CB444" s="320"/>
      <c r="CC444" s="321"/>
      <c r="CD444" s="321"/>
      <c r="CE444" s="321"/>
      <c r="CF444" s="321"/>
      <c r="CG444" s="321"/>
      <c r="CH444" s="322"/>
      <c r="CI444" s="52">
        <f t="shared" si="19"/>
        <v>0</v>
      </c>
    </row>
    <row r="445" spans="1:87" ht="35.1" customHeight="1" x14ac:dyDescent="0.25">
      <c r="A445" s="31">
        <f t="shared" si="21"/>
        <v>433</v>
      </c>
      <c r="B445" s="308"/>
      <c r="C445" s="308"/>
      <c r="D445" s="309"/>
      <c r="E445" s="309"/>
      <c r="F445" s="309"/>
      <c r="G445" s="310"/>
      <c r="H445" s="311"/>
      <c r="I445" s="40"/>
      <c r="J445" s="59"/>
      <c r="K445" s="312"/>
      <c r="L445" s="312"/>
      <c r="M445" s="313"/>
      <c r="N445" s="313"/>
      <c r="O445" s="314"/>
      <c r="P445" s="314"/>
      <c r="Q445" s="315"/>
      <c r="R445" s="315"/>
      <c r="S445" s="306"/>
      <c r="T445" s="307"/>
      <c r="U445" s="306"/>
      <c r="V445" s="307"/>
      <c r="W445" s="304"/>
      <c r="X445" s="305"/>
      <c r="Y445" s="304"/>
      <c r="Z445" s="305"/>
      <c r="AA445" s="306"/>
      <c r="AB445" s="307"/>
      <c r="AC445" s="306"/>
      <c r="AD445" s="307"/>
      <c r="AE445" s="304"/>
      <c r="AF445" s="305"/>
      <c r="AG445" s="304"/>
      <c r="AH445" s="305"/>
      <c r="AI445" s="306"/>
      <c r="AJ445" s="307"/>
      <c r="AK445" s="306"/>
      <c r="AL445" s="307"/>
      <c r="AM445" s="304"/>
      <c r="AN445" s="305"/>
      <c r="AO445" s="304"/>
      <c r="AP445" s="305"/>
      <c r="AQ445" s="306"/>
      <c r="AR445" s="307"/>
      <c r="AS445" s="306"/>
      <c r="AT445" s="307"/>
      <c r="AU445" s="304"/>
      <c r="AV445" s="305"/>
      <c r="AW445" s="304"/>
      <c r="AX445" s="305"/>
      <c r="AY445" s="306"/>
      <c r="AZ445" s="307"/>
      <c r="BA445" s="306"/>
      <c r="BB445" s="307"/>
      <c r="BC445" s="304"/>
      <c r="BD445" s="305"/>
      <c r="BE445" s="304"/>
      <c r="BF445" s="305"/>
      <c r="BG445" s="306"/>
      <c r="BH445" s="307"/>
      <c r="BI445" s="306"/>
      <c r="BJ445" s="307"/>
      <c r="BK445" s="304"/>
      <c r="BL445" s="305"/>
      <c r="BM445" s="304"/>
      <c r="BN445" s="305"/>
      <c r="BO445" s="316"/>
      <c r="BP445" s="316"/>
      <c r="BQ445" s="316"/>
      <c r="BR445" s="55"/>
      <c r="BS445" s="317"/>
      <c r="BT445" s="318"/>
      <c r="BU445" s="319"/>
      <c r="BV445" s="319"/>
      <c r="BW445" s="319"/>
      <c r="BX445" s="319"/>
      <c r="BY445" s="319"/>
      <c r="BZ445" s="319"/>
      <c r="CA445" s="319"/>
      <c r="CB445" s="320"/>
      <c r="CC445" s="321"/>
      <c r="CD445" s="321"/>
      <c r="CE445" s="321"/>
      <c r="CF445" s="321"/>
      <c r="CG445" s="321"/>
      <c r="CH445" s="322"/>
      <c r="CI445" s="52">
        <f t="shared" si="19"/>
        <v>0</v>
      </c>
    </row>
    <row r="446" spans="1:87" ht="35.1" customHeight="1" x14ac:dyDescent="0.25">
      <c r="A446" s="31">
        <f t="shared" si="21"/>
        <v>434</v>
      </c>
      <c r="B446" s="323"/>
      <c r="C446" s="323"/>
      <c r="D446" s="308"/>
      <c r="E446" s="308"/>
      <c r="F446" s="308"/>
      <c r="G446" s="324"/>
      <c r="H446" s="325"/>
      <c r="I446" s="40"/>
      <c r="J446" s="60"/>
      <c r="K446" s="312"/>
      <c r="L446" s="312"/>
      <c r="M446" s="326"/>
      <c r="N446" s="326"/>
      <c r="O446" s="314"/>
      <c r="P446" s="314"/>
      <c r="Q446" s="327"/>
      <c r="R446" s="327"/>
      <c r="S446" s="306"/>
      <c r="T446" s="307"/>
      <c r="U446" s="306"/>
      <c r="V446" s="307"/>
      <c r="W446" s="328"/>
      <c r="X446" s="329"/>
      <c r="Y446" s="328"/>
      <c r="Z446" s="329"/>
      <c r="AA446" s="306"/>
      <c r="AB446" s="307"/>
      <c r="AC446" s="306"/>
      <c r="AD446" s="307"/>
      <c r="AE446" s="328"/>
      <c r="AF446" s="329"/>
      <c r="AG446" s="328"/>
      <c r="AH446" s="329"/>
      <c r="AI446" s="306"/>
      <c r="AJ446" s="307"/>
      <c r="AK446" s="306"/>
      <c r="AL446" s="307"/>
      <c r="AM446" s="328"/>
      <c r="AN446" s="329"/>
      <c r="AO446" s="328"/>
      <c r="AP446" s="329"/>
      <c r="AQ446" s="306"/>
      <c r="AR446" s="307"/>
      <c r="AS446" s="306"/>
      <c r="AT446" s="307"/>
      <c r="AU446" s="328"/>
      <c r="AV446" s="329"/>
      <c r="AW446" s="328"/>
      <c r="AX446" s="329"/>
      <c r="AY446" s="306"/>
      <c r="AZ446" s="307"/>
      <c r="BA446" s="306"/>
      <c r="BB446" s="307"/>
      <c r="BC446" s="328"/>
      <c r="BD446" s="329"/>
      <c r="BE446" s="328"/>
      <c r="BF446" s="329"/>
      <c r="BG446" s="306"/>
      <c r="BH446" s="307"/>
      <c r="BI446" s="306"/>
      <c r="BJ446" s="307"/>
      <c r="BK446" s="328"/>
      <c r="BL446" s="329"/>
      <c r="BM446" s="328"/>
      <c r="BN446" s="329"/>
      <c r="BO446" s="316"/>
      <c r="BP446" s="316"/>
      <c r="BQ446" s="316"/>
      <c r="BR446" s="55"/>
      <c r="BS446" s="330"/>
      <c r="BT446" s="331"/>
      <c r="BU446" s="319"/>
      <c r="BV446" s="319"/>
      <c r="BW446" s="319"/>
      <c r="BX446" s="319"/>
      <c r="BY446" s="319"/>
      <c r="BZ446" s="319"/>
      <c r="CA446" s="319"/>
      <c r="CB446" s="320"/>
      <c r="CC446" s="321"/>
      <c r="CD446" s="321"/>
      <c r="CE446" s="321"/>
      <c r="CF446" s="321"/>
      <c r="CG446" s="321"/>
      <c r="CH446" s="322"/>
      <c r="CI446" s="52">
        <f t="shared" si="19"/>
        <v>0</v>
      </c>
    </row>
    <row r="447" spans="1:87" ht="35.1" customHeight="1" x14ac:dyDescent="0.25">
      <c r="A447" s="31">
        <f>ROW(A435)</f>
        <v>435</v>
      </c>
      <c r="B447" s="308"/>
      <c r="C447" s="308"/>
      <c r="D447" s="309"/>
      <c r="E447" s="309"/>
      <c r="F447" s="309"/>
      <c r="G447" s="310"/>
      <c r="H447" s="311"/>
      <c r="I447" s="40"/>
      <c r="J447" s="59"/>
      <c r="K447" s="312"/>
      <c r="L447" s="312"/>
      <c r="M447" s="313"/>
      <c r="N447" s="313"/>
      <c r="O447" s="314"/>
      <c r="P447" s="314"/>
      <c r="Q447" s="315"/>
      <c r="R447" s="315"/>
      <c r="S447" s="306"/>
      <c r="T447" s="307"/>
      <c r="U447" s="306"/>
      <c r="V447" s="307"/>
      <c r="W447" s="304"/>
      <c r="X447" s="305"/>
      <c r="Y447" s="304"/>
      <c r="Z447" s="305"/>
      <c r="AA447" s="306"/>
      <c r="AB447" s="307"/>
      <c r="AC447" s="306"/>
      <c r="AD447" s="307"/>
      <c r="AE447" s="304"/>
      <c r="AF447" s="305"/>
      <c r="AG447" s="304"/>
      <c r="AH447" s="305"/>
      <c r="AI447" s="306"/>
      <c r="AJ447" s="307"/>
      <c r="AK447" s="306"/>
      <c r="AL447" s="307"/>
      <c r="AM447" s="304"/>
      <c r="AN447" s="305"/>
      <c r="AO447" s="304"/>
      <c r="AP447" s="305"/>
      <c r="AQ447" s="306"/>
      <c r="AR447" s="307"/>
      <c r="AS447" s="306"/>
      <c r="AT447" s="307"/>
      <c r="AU447" s="304"/>
      <c r="AV447" s="305"/>
      <c r="AW447" s="304"/>
      <c r="AX447" s="305"/>
      <c r="AY447" s="306"/>
      <c r="AZ447" s="307"/>
      <c r="BA447" s="306"/>
      <c r="BB447" s="307"/>
      <c r="BC447" s="304"/>
      <c r="BD447" s="305"/>
      <c r="BE447" s="304"/>
      <c r="BF447" s="305"/>
      <c r="BG447" s="306"/>
      <c r="BH447" s="307"/>
      <c r="BI447" s="306"/>
      <c r="BJ447" s="307"/>
      <c r="BK447" s="304"/>
      <c r="BL447" s="305"/>
      <c r="BM447" s="304"/>
      <c r="BN447" s="305"/>
      <c r="BO447" s="332"/>
      <c r="BP447" s="333"/>
      <c r="BQ447" s="334"/>
      <c r="BR447" s="55"/>
      <c r="BS447" s="317"/>
      <c r="BT447" s="318"/>
      <c r="BU447" s="319"/>
      <c r="BV447" s="319"/>
      <c r="BW447" s="319"/>
      <c r="BX447" s="319"/>
      <c r="BY447" s="319"/>
      <c r="BZ447" s="319"/>
      <c r="CA447" s="319"/>
      <c r="CB447" s="320"/>
      <c r="CC447" s="321"/>
      <c r="CD447" s="321"/>
      <c r="CE447" s="321"/>
      <c r="CF447" s="321"/>
      <c r="CG447" s="321"/>
      <c r="CH447" s="322"/>
      <c r="CI447" s="52">
        <f t="shared" si="19"/>
        <v>0</v>
      </c>
    </row>
    <row r="448" spans="1:87" ht="35.1" customHeight="1" x14ac:dyDescent="0.25">
      <c r="A448" s="31">
        <f t="shared" si="21"/>
        <v>436</v>
      </c>
      <c r="B448" s="323"/>
      <c r="C448" s="323"/>
      <c r="D448" s="308"/>
      <c r="E448" s="308"/>
      <c r="F448" s="308"/>
      <c r="G448" s="324"/>
      <c r="H448" s="325"/>
      <c r="I448" s="40"/>
      <c r="J448" s="60"/>
      <c r="K448" s="312"/>
      <c r="L448" s="312"/>
      <c r="M448" s="326"/>
      <c r="N448" s="326"/>
      <c r="O448" s="314"/>
      <c r="P448" s="314"/>
      <c r="Q448" s="327"/>
      <c r="R448" s="327"/>
      <c r="S448" s="306"/>
      <c r="T448" s="307"/>
      <c r="U448" s="306"/>
      <c r="V448" s="307"/>
      <c r="W448" s="328"/>
      <c r="X448" s="329"/>
      <c r="Y448" s="328"/>
      <c r="Z448" s="329"/>
      <c r="AA448" s="306"/>
      <c r="AB448" s="307"/>
      <c r="AC448" s="306"/>
      <c r="AD448" s="307"/>
      <c r="AE448" s="328"/>
      <c r="AF448" s="329"/>
      <c r="AG448" s="328"/>
      <c r="AH448" s="329"/>
      <c r="AI448" s="306"/>
      <c r="AJ448" s="307"/>
      <c r="AK448" s="306"/>
      <c r="AL448" s="307"/>
      <c r="AM448" s="328"/>
      <c r="AN448" s="329"/>
      <c r="AO448" s="328"/>
      <c r="AP448" s="329"/>
      <c r="AQ448" s="306"/>
      <c r="AR448" s="307"/>
      <c r="AS448" s="306"/>
      <c r="AT448" s="307"/>
      <c r="AU448" s="328"/>
      <c r="AV448" s="329"/>
      <c r="AW448" s="328"/>
      <c r="AX448" s="329"/>
      <c r="AY448" s="306"/>
      <c r="AZ448" s="307"/>
      <c r="BA448" s="306"/>
      <c r="BB448" s="307"/>
      <c r="BC448" s="328"/>
      <c r="BD448" s="329"/>
      <c r="BE448" s="328"/>
      <c r="BF448" s="329"/>
      <c r="BG448" s="306"/>
      <c r="BH448" s="307"/>
      <c r="BI448" s="306"/>
      <c r="BJ448" s="307"/>
      <c r="BK448" s="328"/>
      <c r="BL448" s="329"/>
      <c r="BM448" s="328"/>
      <c r="BN448" s="329"/>
      <c r="BO448" s="316"/>
      <c r="BP448" s="316"/>
      <c r="BQ448" s="316"/>
      <c r="BR448" s="55"/>
      <c r="BS448" s="330"/>
      <c r="BT448" s="331"/>
      <c r="BU448" s="319"/>
      <c r="BV448" s="319"/>
      <c r="BW448" s="319"/>
      <c r="BX448" s="319"/>
      <c r="BY448" s="319"/>
      <c r="BZ448" s="319"/>
      <c r="CA448" s="319"/>
      <c r="CB448" s="320"/>
      <c r="CC448" s="321"/>
      <c r="CD448" s="321"/>
      <c r="CE448" s="321"/>
      <c r="CF448" s="321"/>
      <c r="CG448" s="321"/>
      <c r="CH448" s="322"/>
      <c r="CI448" s="52">
        <f t="shared" si="19"/>
        <v>0</v>
      </c>
    </row>
    <row r="449" spans="1:87" ht="35.1" customHeight="1" x14ac:dyDescent="0.25">
      <c r="A449" s="31">
        <f t="shared" si="21"/>
        <v>437</v>
      </c>
      <c r="B449" s="308"/>
      <c r="C449" s="308"/>
      <c r="D449" s="309"/>
      <c r="E449" s="309"/>
      <c r="F449" s="309"/>
      <c r="G449" s="310"/>
      <c r="H449" s="311"/>
      <c r="I449" s="40"/>
      <c r="J449" s="59"/>
      <c r="K449" s="312"/>
      <c r="L449" s="312"/>
      <c r="M449" s="313"/>
      <c r="N449" s="313"/>
      <c r="O449" s="314"/>
      <c r="P449" s="314"/>
      <c r="Q449" s="315"/>
      <c r="R449" s="315"/>
      <c r="S449" s="306"/>
      <c r="T449" s="307"/>
      <c r="U449" s="306"/>
      <c r="V449" s="307"/>
      <c r="W449" s="304"/>
      <c r="X449" s="305"/>
      <c r="Y449" s="304"/>
      <c r="Z449" s="305"/>
      <c r="AA449" s="306"/>
      <c r="AB449" s="307"/>
      <c r="AC449" s="306"/>
      <c r="AD449" s="307"/>
      <c r="AE449" s="304"/>
      <c r="AF449" s="305"/>
      <c r="AG449" s="304"/>
      <c r="AH449" s="305"/>
      <c r="AI449" s="306"/>
      <c r="AJ449" s="307"/>
      <c r="AK449" s="306"/>
      <c r="AL449" s="307"/>
      <c r="AM449" s="304"/>
      <c r="AN449" s="305"/>
      <c r="AO449" s="304"/>
      <c r="AP449" s="305"/>
      <c r="AQ449" s="306"/>
      <c r="AR449" s="307"/>
      <c r="AS449" s="306"/>
      <c r="AT449" s="307"/>
      <c r="AU449" s="304"/>
      <c r="AV449" s="305"/>
      <c r="AW449" s="304"/>
      <c r="AX449" s="305"/>
      <c r="AY449" s="306"/>
      <c r="AZ449" s="307"/>
      <c r="BA449" s="306"/>
      <c r="BB449" s="307"/>
      <c r="BC449" s="304"/>
      <c r="BD449" s="305"/>
      <c r="BE449" s="304"/>
      <c r="BF449" s="305"/>
      <c r="BG449" s="306"/>
      <c r="BH449" s="307"/>
      <c r="BI449" s="306"/>
      <c r="BJ449" s="307"/>
      <c r="BK449" s="304"/>
      <c r="BL449" s="305"/>
      <c r="BM449" s="304"/>
      <c r="BN449" s="305"/>
      <c r="BO449" s="316"/>
      <c r="BP449" s="316"/>
      <c r="BQ449" s="316"/>
      <c r="BR449" s="55"/>
      <c r="BS449" s="317"/>
      <c r="BT449" s="318"/>
      <c r="BU449" s="319"/>
      <c r="BV449" s="319"/>
      <c r="BW449" s="319"/>
      <c r="BX449" s="319"/>
      <c r="BY449" s="319"/>
      <c r="BZ449" s="319"/>
      <c r="CA449" s="319"/>
      <c r="CB449" s="320"/>
      <c r="CC449" s="321"/>
      <c r="CD449" s="321"/>
      <c r="CE449" s="321"/>
      <c r="CF449" s="321"/>
      <c r="CG449" s="321"/>
      <c r="CH449" s="322"/>
      <c r="CI449" s="52">
        <f t="shared" si="19"/>
        <v>0</v>
      </c>
    </row>
    <row r="450" spans="1:87" ht="35.1" customHeight="1" x14ac:dyDescent="0.25">
      <c r="A450" s="31">
        <f t="shared" si="21"/>
        <v>438</v>
      </c>
      <c r="B450" s="323"/>
      <c r="C450" s="323"/>
      <c r="D450" s="308"/>
      <c r="E450" s="308"/>
      <c r="F450" s="308"/>
      <c r="G450" s="324"/>
      <c r="H450" s="325"/>
      <c r="I450" s="40"/>
      <c r="J450" s="60"/>
      <c r="K450" s="312"/>
      <c r="L450" s="312"/>
      <c r="M450" s="326"/>
      <c r="N450" s="326"/>
      <c r="O450" s="314"/>
      <c r="P450" s="314"/>
      <c r="Q450" s="327"/>
      <c r="R450" s="327"/>
      <c r="S450" s="306"/>
      <c r="T450" s="307"/>
      <c r="U450" s="306"/>
      <c r="V450" s="307"/>
      <c r="W450" s="328"/>
      <c r="X450" s="329"/>
      <c r="Y450" s="328"/>
      <c r="Z450" s="329"/>
      <c r="AA450" s="306"/>
      <c r="AB450" s="307"/>
      <c r="AC450" s="306"/>
      <c r="AD450" s="307"/>
      <c r="AE450" s="328"/>
      <c r="AF450" s="329"/>
      <c r="AG450" s="328"/>
      <c r="AH450" s="329"/>
      <c r="AI450" s="306"/>
      <c r="AJ450" s="307"/>
      <c r="AK450" s="306"/>
      <c r="AL450" s="307"/>
      <c r="AM450" s="328"/>
      <c r="AN450" s="329"/>
      <c r="AO450" s="328"/>
      <c r="AP450" s="329"/>
      <c r="AQ450" s="306"/>
      <c r="AR450" s="307"/>
      <c r="AS450" s="306"/>
      <c r="AT450" s="307"/>
      <c r="AU450" s="328"/>
      <c r="AV450" s="329"/>
      <c r="AW450" s="328"/>
      <c r="AX450" s="329"/>
      <c r="AY450" s="306"/>
      <c r="AZ450" s="307"/>
      <c r="BA450" s="306"/>
      <c r="BB450" s="307"/>
      <c r="BC450" s="328"/>
      <c r="BD450" s="329"/>
      <c r="BE450" s="328"/>
      <c r="BF450" s="329"/>
      <c r="BG450" s="306"/>
      <c r="BH450" s="307"/>
      <c r="BI450" s="306"/>
      <c r="BJ450" s="307"/>
      <c r="BK450" s="328"/>
      <c r="BL450" s="329"/>
      <c r="BM450" s="328"/>
      <c r="BN450" s="329"/>
      <c r="BO450" s="316"/>
      <c r="BP450" s="316"/>
      <c r="BQ450" s="316"/>
      <c r="BR450" s="55"/>
      <c r="BS450" s="330"/>
      <c r="BT450" s="331"/>
      <c r="BU450" s="319"/>
      <c r="BV450" s="319"/>
      <c r="BW450" s="319"/>
      <c r="BX450" s="319"/>
      <c r="BY450" s="319"/>
      <c r="BZ450" s="319"/>
      <c r="CA450" s="319"/>
      <c r="CB450" s="320"/>
      <c r="CC450" s="321"/>
      <c r="CD450" s="321"/>
      <c r="CE450" s="321"/>
      <c r="CF450" s="321"/>
      <c r="CG450" s="321"/>
      <c r="CH450" s="322"/>
      <c r="CI450" s="52">
        <f t="shared" si="19"/>
        <v>0</v>
      </c>
    </row>
    <row r="451" spans="1:87" ht="35.1" customHeight="1" x14ac:dyDescent="0.25">
      <c r="A451" s="31">
        <f t="shared" si="21"/>
        <v>439</v>
      </c>
      <c r="B451" s="308"/>
      <c r="C451" s="308"/>
      <c r="D451" s="309"/>
      <c r="E451" s="309"/>
      <c r="F451" s="309"/>
      <c r="G451" s="310"/>
      <c r="H451" s="311"/>
      <c r="I451" s="40"/>
      <c r="J451" s="59"/>
      <c r="K451" s="312"/>
      <c r="L451" s="312"/>
      <c r="M451" s="313"/>
      <c r="N451" s="313"/>
      <c r="O451" s="314"/>
      <c r="P451" s="314"/>
      <c r="Q451" s="315"/>
      <c r="R451" s="315"/>
      <c r="S451" s="306"/>
      <c r="T451" s="307"/>
      <c r="U451" s="306"/>
      <c r="V451" s="307"/>
      <c r="W451" s="304"/>
      <c r="X451" s="305"/>
      <c r="Y451" s="304"/>
      <c r="Z451" s="305"/>
      <c r="AA451" s="306"/>
      <c r="AB451" s="307"/>
      <c r="AC451" s="306"/>
      <c r="AD451" s="307"/>
      <c r="AE451" s="304"/>
      <c r="AF451" s="305"/>
      <c r="AG451" s="304"/>
      <c r="AH451" s="305"/>
      <c r="AI451" s="306"/>
      <c r="AJ451" s="307"/>
      <c r="AK451" s="306"/>
      <c r="AL451" s="307"/>
      <c r="AM451" s="304"/>
      <c r="AN451" s="305"/>
      <c r="AO451" s="304"/>
      <c r="AP451" s="305"/>
      <c r="AQ451" s="306"/>
      <c r="AR451" s="307"/>
      <c r="AS451" s="306"/>
      <c r="AT451" s="307"/>
      <c r="AU451" s="304"/>
      <c r="AV451" s="305"/>
      <c r="AW451" s="304"/>
      <c r="AX451" s="305"/>
      <c r="AY451" s="306"/>
      <c r="AZ451" s="307"/>
      <c r="BA451" s="306"/>
      <c r="BB451" s="307"/>
      <c r="BC451" s="304"/>
      <c r="BD451" s="305"/>
      <c r="BE451" s="304"/>
      <c r="BF451" s="305"/>
      <c r="BG451" s="306"/>
      <c r="BH451" s="307"/>
      <c r="BI451" s="306"/>
      <c r="BJ451" s="307"/>
      <c r="BK451" s="304"/>
      <c r="BL451" s="305"/>
      <c r="BM451" s="304"/>
      <c r="BN451" s="305"/>
      <c r="BO451" s="316"/>
      <c r="BP451" s="316"/>
      <c r="BQ451" s="316"/>
      <c r="BR451" s="55"/>
      <c r="BS451" s="317"/>
      <c r="BT451" s="318"/>
      <c r="BU451" s="319"/>
      <c r="BV451" s="319"/>
      <c r="BW451" s="319"/>
      <c r="BX451" s="319"/>
      <c r="BY451" s="319"/>
      <c r="BZ451" s="319"/>
      <c r="CA451" s="319"/>
      <c r="CB451" s="320"/>
      <c r="CC451" s="321"/>
      <c r="CD451" s="321"/>
      <c r="CE451" s="321"/>
      <c r="CF451" s="321"/>
      <c r="CG451" s="321"/>
      <c r="CH451" s="322"/>
      <c r="CI451" s="52">
        <f t="shared" si="19"/>
        <v>0</v>
      </c>
    </row>
    <row r="452" spans="1:87" ht="35.1" customHeight="1" x14ac:dyDescent="0.25">
      <c r="A452" s="31">
        <f t="shared" si="21"/>
        <v>440</v>
      </c>
      <c r="B452" s="323"/>
      <c r="C452" s="323"/>
      <c r="D452" s="308"/>
      <c r="E452" s="308"/>
      <c r="F452" s="308"/>
      <c r="G452" s="324"/>
      <c r="H452" s="325"/>
      <c r="I452" s="40"/>
      <c r="J452" s="60"/>
      <c r="K452" s="312"/>
      <c r="L452" s="312"/>
      <c r="M452" s="326"/>
      <c r="N452" s="326"/>
      <c r="O452" s="314"/>
      <c r="P452" s="314"/>
      <c r="Q452" s="327"/>
      <c r="R452" s="327"/>
      <c r="S452" s="306"/>
      <c r="T452" s="307"/>
      <c r="U452" s="306"/>
      <c r="V452" s="307"/>
      <c r="W452" s="328"/>
      <c r="X452" s="329"/>
      <c r="Y452" s="328"/>
      <c r="Z452" s="329"/>
      <c r="AA452" s="306"/>
      <c r="AB452" s="307"/>
      <c r="AC452" s="306"/>
      <c r="AD452" s="307"/>
      <c r="AE452" s="328"/>
      <c r="AF452" s="329"/>
      <c r="AG452" s="328"/>
      <c r="AH452" s="329"/>
      <c r="AI452" s="306"/>
      <c r="AJ452" s="307"/>
      <c r="AK452" s="306"/>
      <c r="AL452" s="307"/>
      <c r="AM452" s="328"/>
      <c r="AN452" s="329"/>
      <c r="AO452" s="328"/>
      <c r="AP452" s="329"/>
      <c r="AQ452" s="306"/>
      <c r="AR452" s="307"/>
      <c r="AS452" s="306"/>
      <c r="AT452" s="307"/>
      <c r="AU452" s="328"/>
      <c r="AV452" s="329"/>
      <c r="AW452" s="328"/>
      <c r="AX452" s="329"/>
      <c r="AY452" s="306"/>
      <c r="AZ452" s="307"/>
      <c r="BA452" s="306"/>
      <c r="BB452" s="307"/>
      <c r="BC452" s="328"/>
      <c r="BD452" s="329"/>
      <c r="BE452" s="328"/>
      <c r="BF452" s="329"/>
      <c r="BG452" s="306"/>
      <c r="BH452" s="307"/>
      <c r="BI452" s="306"/>
      <c r="BJ452" s="307"/>
      <c r="BK452" s="328"/>
      <c r="BL452" s="329"/>
      <c r="BM452" s="328"/>
      <c r="BN452" s="329"/>
      <c r="BO452" s="316"/>
      <c r="BP452" s="316"/>
      <c r="BQ452" s="316"/>
      <c r="BR452" s="55"/>
      <c r="BS452" s="330"/>
      <c r="BT452" s="331"/>
      <c r="BU452" s="319"/>
      <c r="BV452" s="319"/>
      <c r="BW452" s="319"/>
      <c r="BX452" s="319"/>
      <c r="BY452" s="319"/>
      <c r="BZ452" s="319"/>
      <c r="CA452" s="319"/>
      <c r="CB452" s="320"/>
      <c r="CC452" s="321"/>
      <c r="CD452" s="321"/>
      <c r="CE452" s="321"/>
      <c r="CF452" s="321"/>
      <c r="CG452" s="321"/>
      <c r="CH452" s="322"/>
      <c r="CI452" s="52">
        <f t="shared" si="19"/>
        <v>0</v>
      </c>
    </row>
    <row r="453" spans="1:87" ht="35.1" customHeight="1" x14ac:dyDescent="0.25">
      <c r="A453" s="31">
        <f t="shared" si="21"/>
        <v>441</v>
      </c>
      <c r="B453" s="308"/>
      <c r="C453" s="308"/>
      <c r="D453" s="309"/>
      <c r="E453" s="309"/>
      <c r="F453" s="309"/>
      <c r="G453" s="310"/>
      <c r="H453" s="311"/>
      <c r="I453" s="40"/>
      <c r="J453" s="59"/>
      <c r="K453" s="312"/>
      <c r="L453" s="312"/>
      <c r="M453" s="313"/>
      <c r="N453" s="313"/>
      <c r="O453" s="314"/>
      <c r="P453" s="314"/>
      <c r="Q453" s="315"/>
      <c r="R453" s="315"/>
      <c r="S453" s="306"/>
      <c r="T453" s="307"/>
      <c r="U453" s="306"/>
      <c r="V453" s="307"/>
      <c r="W453" s="304"/>
      <c r="X453" s="305"/>
      <c r="Y453" s="304"/>
      <c r="Z453" s="305"/>
      <c r="AA453" s="306"/>
      <c r="AB453" s="307"/>
      <c r="AC453" s="306"/>
      <c r="AD453" s="307"/>
      <c r="AE453" s="304"/>
      <c r="AF453" s="305"/>
      <c r="AG453" s="304"/>
      <c r="AH453" s="305"/>
      <c r="AI453" s="306"/>
      <c r="AJ453" s="307"/>
      <c r="AK453" s="306"/>
      <c r="AL453" s="307"/>
      <c r="AM453" s="304"/>
      <c r="AN453" s="305"/>
      <c r="AO453" s="304"/>
      <c r="AP453" s="305"/>
      <c r="AQ453" s="306"/>
      <c r="AR453" s="307"/>
      <c r="AS453" s="306"/>
      <c r="AT453" s="307"/>
      <c r="AU453" s="304"/>
      <c r="AV453" s="305"/>
      <c r="AW453" s="304"/>
      <c r="AX453" s="305"/>
      <c r="AY453" s="306"/>
      <c r="AZ453" s="307"/>
      <c r="BA453" s="306"/>
      <c r="BB453" s="307"/>
      <c r="BC453" s="304"/>
      <c r="BD453" s="305"/>
      <c r="BE453" s="304"/>
      <c r="BF453" s="305"/>
      <c r="BG453" s="306"/>
      <c r="BH453" s="307"/>
      <c r="BI453" s="306"/>
      <c r="BJ453" s="307"/>
      <c r="BK453" s="304"/>
      <c r="BL453" s="305"/>
      <c r="BM453" s="304"/>
      <c r="BN453" s="305"/>
      <c r="BO453" s="316"/>
      <c r="BP453" s="316"/>
      <c r="BQ453" s="316"/>
      <c r="BR453" s="55"/>
      <c r="BS453" s="317"/>
      <c r="BT453" s="318"/>
      <c r="BU453" s="319"/>
      <c r="BV453" s="319"/>
      <c r="BW453" s="319"/>
      <c r="BX453" s="319"/>
      <c r="BY453" s="319"/>
      <c r="BZ453" s="319"/>
      <c r="CA453" s="319"/>
      <c r="CB453" s="320"/>
      <c r="CC453" s="321"/>
      <c r="CD453" s="321"/>
      <c r="CE453" s="321"/>
      <c r="CF453" s="321"/>
      <c r="CG453" s="321"/>
      <c r="CH453" s="322"/>
      <c r="CI453" s="52">
        <f t="shared" si="19"/>
        <v>0</v>
      </c>
    </row>
    <row r="454" spans="1:87" ht="35.1" customHeight="1" x14ac:dyDescent="0.25">
      <c r="A454" s="31">
        <f t="shared" si="21"/>
        <v>442</v>
      </c>
      <c r="B454" s="323"/>
      <c r="C454" s="323"/>
      <c r="D454" s="308"/>
      <c r="E454" s="308"/>
      <c r="F454" s="308"/>
      <c r="G454" s="324"/>
      <c r="H454" s="325"/>
      <c r="I454" s="40"/>
      <c r="J454" s="60"/>
      <c r="K454" s="312"/>
      <c r="L454" s="312"/>
      <c r="M454" s="326"/>
      <c r="N454" s="326"/>
      <c r="O454" s="314"/>
      <c r="P454" s="314"/>
      <c r="Q454" s="327"/>
      <c r="R454" s="327"/>
      <c r="S454" s="306"/>
      <c r="T454" s="307"/>
      <c r="U454" s="306"/>
      <c r="V454" s="307"/>
      <c r="W454" s="328"/>
      <c r="X454" s="329"/>
      <c r="Y454" s="328"/>
      <c r="Z454" s="329"/>
      <c r="AA454" s="306"/>
      <c r="AB454" s="307"/>
      <c r="AC454" s="306"/>
      <c r="AD454" s="307"/>
      <c r="AE454" s="328"/>
      <c r="AF454" s="329"/>
      <c r="AG454" s="328"/>
      <c r="AH454" s="329"/>
      <c r="AI454" s="306"/>
      <c r="AJ454" s="307"/>
      <c r="AK454" s="306"/>
      <c r="AL454" s="307"/>
      <c r="AM454" s="328"/>
      <c r="AN454" s="329"/>
      <c r="AO454" s="328"/>
      <c r="AP454" s="329"/>
      <c r="AQ454" s="306"/>
      <c r="AR454" s="307"/>
      <c r="AS454" s="306"/>
      <c r="AT454" s="307"/>
      <c r="AU454" s="328"/>
      <c r="AV454" s="329"/>
      <c r="AW454" s="328"/>
      <c r="AX454" s="329"/>
      <c r="AY454" s="306"/>
      <c r="AZ454" s="307"/>
      <c r="BA454" s="306"/>
      <c r="BB454" s="307"/>
      <c r="BC454" s="328"/>
      <c r="BD454" s="329"/>
      <c r="BE454" s="328"/>
      <c r="BF454" s="329"/>
      <c r="BG454" s="306"/>
      <c r="BH454" s="307"/>
      <c r="BI454" s="306"/>
      <c r="BJ454" s="307"/>
      <c r="BK454" s="328"/>
      <c r="BL454" s="329"/>
      <c r="BM454" s="328"/>
      <c r="BN454" s="329"/>
      <c r="BO454" s="316"/>
      <c r="BP454" s="316"/>
      <c r="BQ454" s="316"/>
      <c r="BR454" s="55"/>
      <c r="BS454" s="330"/>
      <c r="BT454" s="331"/>
      <c r="BU454" s="319"/>
      <c r="BV454" s="319"/>
      <c r="BW454" s="319"/>
      <c r="BX454" s="319"/>
      <c r="BY454" s="319"/>
      <c r="BZ454" s="319"/>
      <c r="CA454" s="319"/>
      <c r="CB454" s="320"/>
      <c r="CC454" s="321"/>
      <c r="CD454" s="321"/>
      <c r="CE454" s="321"/>
      <c r="CF454" s="321"/>
      <c r="CG454" s="321"/>
      <c r="CH454" s="322"/>
      <c r="CI454" s="52">
        <f t="shared" si="19"/>
        <v>0</v>
      </c>
    </row>
    <row r="455" spans="1:87" ht="35.1" customHeight="1" x14ac:dyDescent="0.25">
      <c r="A455" s="31">
        <f t="shared" si="21"/>
        <v>443</v>
      </c>
      <c r="B455" s="308"/>
      <c r="C455" s="308"/>
      <c r="D455" s="309"/>
      <c r="E455" s="309"/>
      <c r="F455" s="309"/>
      <c r="G455" s="310"/>
      <c r="H455" s="311"/>
      <c r="I455" s="40"/>
      <c r="J455" s="59"/>
      <c r="K455" s="312"/>
      <c r="L455" s="312"/>
      <c r="M455" s="313"/>
      <c r="N455" s="313"/>
      <c r="O455" s="314"/>
      <c r="P455" s="314"/>
      <c r="Q455" s="315"/>
      <c r="R455" s="315"/>
      <c r="S455" s="306"/>
      <c r="T455" s="307"/>
      <c r="U455" s="306"/>
      <c r="V455" s="307"/>
      <c r="W455" s="304"/>
      <c r="X455" s="305"/>
      <c r="Y455" s="304"/>
      <c r="Z455" s="305"/>
      <c r="AA455" s="306"/>
      <c r="AB455" s="307"/>
      <c r="AC455" s="306"/>
      <c r="AD455" s="307"/>
      <c r="AE455" s="304"/>
      <c r="AF455" s="305"/>
      <c r="AG455" s="304"/>
      <c r="AH455" s="305"/>
      <c r="AI455" s="306"/>
      <c r="AJ455" s="307"/>
      <c r="AK455" s="306"/>
      <c r="AL455" s="307"/>
      <c r="AM455" s="304"/>
      <c r="AN455" s="305"/>
      <c r="AO455" s="304"/>
      <c r="AP455" s="305"/>
      <c r="AQ455" s="306"/>
      <c r="AR455" s="307"/>
      <c r="AS455" s="306"/>
      <c r="AT455" s="307"/>
      <c r="AU455" s="304"/>
      <c r="AV455" s="305"/>
      <c r="AW455" s="304"/>
      <c r="AX455" s="305"/>
      <c r="AY455" s="306"/>
      <c r="AZ455" s="307"/>
      <c r="BA455" s="306"/>
      <c r="BB455" s="307"/>
      <c r="BC455" s="304"/>
      <c r="BD455" s="305"/>
      <c r="BE455" s="304"/>
      <c r="BF455" s="305"/>
      <c r="BG455" s="306"/>
      <c r="BH455" s="307"/>
      <c r="BI455" s="306"/>
      <c r="BJ455" s="307"/>
      <c r="BK455" s="304"/>
      <c r="BL455" s="305"/>
      <c r="BM455" s="304"/>
      <c r="BN455" s="305"/>
      <c r="BO455" s="316"/>
      <c r="BP455" s="316"/>
      <c r="BQ455" s="316"/>
      <c r="BR455" s="55"/>
      <c r="BS455" s="317"/>
      <c r="BT455" s="318"/>
      <c r="BU455" s="319"/>
      <c r="BV455" s="319"/>
      <c r="BW455" s="319"/>
      <c r="BX455" s="319"/>
      <c r="BY455" s="319"/>
      <c r="BZ455" s="319"/>
      <c r="CA455" s="319"/>
      <c r="CB455" s="320"/>
      <c r="CC455" s="321"/>
      <c r="CD455" s="321"/>
      <c r="CE455" s="321"/>
      <c r="CF455" s="321"/>
      <c r="CG455" s="321"/>
      <c r="CH455" s="322"/>
      <c r="CI455" s="52">
        <f t="shared" si="19"/>
        <v>0</v>
      </c>
    </row>
    <row r="456" spans="1:87" ht="35.1" customHeight="1" x14ac:dyDescent="0.25">
      <c r="A456" s="31">
        <f t="shared" si="21"/>
        <v>444</v>
      </c>
      <c r="B456" s="323"/>
      <c r="C456" s="323"/>
      <c r="D456" s="308"/>
      <c r="E456" s="308"/>
      <c r="F456" s="308"/>
      <c r="G456" s="324"/>
      <c r="H456" s="325"/>
      <c r="I456" s="40"/>
      <c r="J456" s="60"/>
      <c r="K456" s="312"/>
      <c r="L456" s="312"/>
      <c r="M456" s="326"/>
      <c r="N456" s="326"/>
      <c r="O456" s="314"/>
      <c r="P456" s="314"/>
      <c r="Q456" s="327"/>
      <c r="R456" s="327"/>
      <c r="S456" s="306"/>
      <c r="T456" s="307"/>
      <c r="U456" s="306"/>
      <c r="V456" s="307"/>
      <c r="W456" s="328"/>
      <c r="X456" s="329"/>
      <c r="Y456" s="328"/>
      <c r="Z456" s="329"/>
      <c r="AA456" s="306"/>
      <c r="AB456" s="307"/>
      <c r="AC456" s="306"/>
      <c r="AD456" s="307"/>
      <c r="AE456" s="328"/>
      <c r="AF456" s="329"/>
      <c r="AG456" s="328"/>
      <c r="AH456" s="329"/>
      <c r="AI456" s="306"/>
      <c r="AJ456" s="307"/>
      <c r="AK456" s="306"/>
      <c r="AL456" s="307"/>
      <c r="AM456" s="328"/>
      <c r="AN456" s="329"/>
      <c r="AO456" s="328"/>
      <c r="AP456" s="329"/>
      <c r="AQ456" s="306"/>
      <c r="AR456" s="307"/>
      <c r="AS456" s="306"/>
      <c r="AT456" s="307"/>
      <c r="AU456" s="328"/>
      <c r="AV456" s="329"/>
      <c r="AW456" s="328"/>
      <c r="AX456" s="329"/>
      <c r="AY456" s="306"/>
      <c r="AZ456" s="307"/>
      <c r="BA456" s="306"/>
      <c r="BB456" s="307"/>
      <c r="BC456" s="328"/>
      <c r="BD456" s="329"/>
      <c r="BE456" s="328"/>
      <c r="BF456" s="329"/>
      <c r="BG456" s="306"/>
      <c r="BH456" s="307"/>
      <c r="BI456" s="306"/>
      <c r="BJ456" s="307"/>
      <c r="BK456" s="328"/>
      <c r="BL456" s="329"/>
      <c r="BM456" s="328"/>
      <c r="BN456" s="329"/>
      <c r="BO456" s="316"/>
      <c r="BP456" s="316"/>
      <c r="BQ456" s="316"/>
      <c r="BR456" s="55"/>
      <c r="BS456" s="330"/>
      <c r="BT456" s="331"/>
      <c r="BU456" s="319"/>
      <c r="BV456" s="319"/>
      <c r="BW456" s="319"/>
      <c r="BX456" s="319"/>
      <c r="BY456" s="319"/>
      <c r="BZ456" s="319"/>
      <c r="CA456" s="319"/>
      <c r="CB456" s="320"/>
      <c r="CC456" s="321"/>
      <c r="CD456" s="321"/>
      <c r="CE456" s="321"/>
      <c r="CF456" s="321"/>
      <c r="CG456" s="321"/>
      <c r="CH456" s="322"/>
      <c r="CI456" s="52">
        <f t="shared" si="19"/>
        <v>0</v>
      </c>
    </row>
    <row r="457" spans="1:87" ht="35.1" customHeight="1" x14ac:dyDescent="0.25">
      <c r="A457" s="31">
        <f t="shared" si="21"/>
        <v>445</v>
      </c>
      <c r="B457" s="308"/>
      <c r="C457" s="308"/>
      <c r="D457" s="309"/>
      <c r="E457" s="309"/>
      <c r="F457" s="309"/>
      <c r="G457" s="310"/>
      <c r="H457" s="311"/>
      <c r="I457" s="40"/>
      <c r="J457" s="59"/>
      <c r="K457" s="312"/>
      <c r="L457" s="312"/>
      <c r="M457" s="313"/>
      <c r="N457" s="313"/>
      <c r="O457" s="314"/>
      <c r="P457" s="314"/>
      <c r="Q457" s="315"/>
      <c r="R457" s="315"/>
      <c r="S457" s="306"/>
      <c r="T457" s="307"/>
      <c r="U457" s="306"/>
      <c r="V457" s="307"/>
      <c r="W457" s="304"/>
      <c r="X457" s="305"/>
      <c r="Y457" s="304"/>
      <c r="Z457" s="305"/>
      <c r="AA457" s="306"/>
      <c r="AB457" s="307"/>
      <c r="AC457" s="306"/>
      <c r="AD457" s="307"/>
      <c r="AE457" s="304"/>
      <c r="AF457" s="305"/>
      <c r="AG457" s="304"/>
      <c r="AH457" s="305"/>
      <c r="AI457" s="306"/>
      <c r="AJ457" s="307"/>
      <c r="AK457" s="306"/>
      <c r="AL457" s="307"/>
      <c r="AM457" s="304"/>
      <c r="AN457" s="305"/>
      <c r="AO457" s="304"/>
      <c r="AP457" s="305"/>
      <c r="AQ457" s="306"/>
      <c r="AR457" s="307"/>
      <c r="AS457" s="306"/>
      <c r="AT457" s="307"/>
      <c r="AU457" s="304"/>
      <c r="AV457" s="305"/>
      <c r="AW457" s="304"/>
      <c r="AX457" s="305"/>
      <c r="AY457" s="306"/>
      <c r="AZ457" s="307"/>
      <c r="BA457" s="306"/>
      <c r="BB457" s="307"/>
      <c r="BC457" s="304"/>
      <c r="BD457" s="305"/>
      <c r="BE457" s="304"/>
      <c r="BF457" s="305"/>
      <c r="BG457" s="306"/>
      <c r="BH457" s="307"/>
      <c r="BI457" s="306"/>
      <c r="BJ457" s="307"/>
      <c r="BK457" s="304"/>
      <c r="BL457" s="305"/>
      <c r="BM457" s="304"/>
      <c r="BN457" s="305"/>
      <c r="BO457" s="316"/>
      <c r="BP457" s="316"/>
      <c r="BQ457" s="316"/>
      <c r="BR457" s="55"/>
      <c r="BS457" s="317"/>
      <c r="BT457" s="318"/>
      <c r="BU457" s="319"/>
      <c r="BV457" s="319"/>
      <c r="BW457" s="319"/>
      <c r="BX457" s="319"/>
      <c r="BY457" s="319"/>
      <c r="BZ457" s="319"/>
      <c r="CA457" s="319"/>
      <c r="CB457" s="320"/>
      <c r="CC457" s="321"/>
      <c r="CD457" s="321"/>
      <c r="CE457" s="321"/>
      <c r="CF457" s="321"/>
      <c r="CG457" s="321"/>
      <c r="CH457" s="322"/>
      <c r="CI457" s="52">
        <f t="shared" si="19"/>
        <v>0</v>
      </c>
    </row>
    <row r="458" spans="1:87" ht="35.1" customHeight="1" x14ac:dyDescent="0.25">
      <c r="A458" s="31">
        <f t="shared" si="21"/>
        <v>446</v>
      </c>
      <c r="B458" s="323"/>
      <c r="C458" s="323"/>
      <c r="D458" s="308"/>
      <c r="E458" s="308"/>
      <c r="F458" s="308"/>
      <c r="G458" s="324"/>
      <c r="H458" s="325"/>
      <c r="I458" s="40"/>
      <c r="J458" s="60"/>
      <c r="K458" s="312"/>
      <c r="L458" s="312"/>
      <c r="M458" s="326"/>
      <c r="N458" s="326"/>
      <c r="O458" s="314"/>
      <c r="P458" s="314"/>
      <c r="Q458" s="327"/>
      <c r="R458" s="327"/>
      <c r="S458" s="306"/>
      <c r="T458" s="307"/>
      <c r="U458" s="306"/>
      <c r="V458" s="307"/>
      <c r="W458" s="328"/>
      <c r="X458" s="329"/>
      <c r="Y458" s="328"/>
      <c r="Z458" s="329"/>
      <c r="AA458" s="306"/>
      <c r="AB458" s="307"/>
      <c r="AC458" s="306"/>
      <c r="AD458" s="307"/>
      <c r="AE458" s="328"/>
      <c r="AF458" s="329"/>
      <c r="AG458" s="328"/>
      <c r="AH458" s="329"/>
      <c r="AI458" s="306"/>
      <c r="AJ458" s="307"/>
      <c r="AK458" s="306"/>
      <c r="AL458" s="307"/>
      <c r="AM458" s="328"/>
      <c r="AN458" s="329"/>
      <c r="AO458" s="328"/>
      <c r="AP458" s="329"/>
      <c r="AQ458" s="306"/>
      <c r="AR458" s="307"/>
      <c r="AS458" s="306"/>
      <c r="AT458" s="307"/>
      <c r="AU458" s="328"/>
      <c r="AV458" s="329"/>
      <c r="AW458" s="328"/>
      <c r="AX458" s="329"/>
      <c r="AY458" s="306"/>
      <c r="AZ458" s="307"/>
      <c r="BA458" s="306"/>
      <c r="BB458" s="307"/>
      <c r="BC458" s="328"/>
      <c r="BD458" s="329"/>
      <c r="BE458" s="328"/>
      <c r="BF458" s="329"/>
      <c r="BG458" s="306"/>
      <c r="BH458" s="307"/>
      <c r="BI458" s="306"/>
      <c r="BJ458" s="307"/>
      <c r="BK458" s="328"/>
      <c r="BL458" s="329"/>
      <c r="BM458" s="328"/>
      <c r="BN458" s="329"/>
      <c r="BO458" s="316"/>
      <c r="BP458" s="316"/>
      <c r="BQ458" s="316"/>
      <c r="BR458" s="55"/>
      <c r="BS458" s="330"/>
      <c r="BT458" s="331"/>
      <c r="BU458" s="319"/>
      <c r="BV458" s="319"/>
      <c r="BW458" s="319"/>
      <c r="BX458" s="319"/>
      <c r="BY458" s="319"/>
      <c r="BZ458" s="319"/>
      <c r="CA458" s="319"/>
      <c r="CB458" s="320"/>
      <c r="CC458" s="321"/>
      <c r="CD458" s="321"/>
      <c r="CE458" s="321"/>
      <c r="CF458" s="321"/>
      <c r="CG458" s="321"/>
      <c r="CH458" s="322"/>
      <c r="CI458" s="52">
        <f t="shared" si="19"/>
        <v>0</v>
      </c>
    </row>
    <row r="459" spans="1:87" ht="35.1" customHeight="1" x14ac:dyDescent="0.25">
      <c r="A459" s="31">
        <f t="shared" si="21"/>
        <v>447</v>
      </c>
      <c r="B459" s="308"/>
      <c r="C459" s="308"/>
      <c r="D459" s="309"/>
      <c r="E459" s="309"/>
      <c r="F459" s="309"/>
      <c r="G459" s="310"/>
      <c r="H459" s="311"/>
      <c r="I459" s="40"/>
      <c r="J459" s="59"/>
      <c r="K459" s="312"/>
      <c r="L459" s="312"/>
      <c r="M459" s="313"/>
      <c r="N459" s="313"/>
      <c r="O459" s="314"/>
      <c r="P459" s="314"/>
      <c r="Q459" s="315"/>
      <c r="R459" s="315"/>
      <c r="S459" s="306"/>
      <c r="T459" s="307"/>
      <c r="U459" s="306"/>
      <c r="V459" s="307"/>
      <c r="W459" s="304"/>
      <c r="X459" s="305"/>
      <c r="Y459" s="304"/>
      <c r="Z459" s="305"/>
      <c r="AA459" s="306"/>
      <c r="AB459" s="307"/>
      <c r="AC459" s="306"/>
      <c r="AD459" s="307"/>
      <c r="AE459" s="304"/>
      <c r="AF459" s="305"/>
      <c r="AG459" s="304"/>
      <c r="AH459" s="305"/>
      <c r="AI459" s="306"/>
      <c r="AJ459" s="307"/>
      <c r="AK459" s="306"/>
      <c r="AL459" s="307"/>
      <c r="AM459" s="304"/>
      <c r="AN459" s="305"/>
      <c r="AO459" s="304"/>
      <c r="AP459" s="305"/>
      <c r="AQ459" s="306"/>
      <c r="AR459" s="307"/>
      <c r="AS459" s="306"/>
      <c r="AT459" s="307"/>
      <c r="AU459" s="304"/>
      <c r="AV459" s="305"/>
      <c r="AW459" s="304"/>
      <c r="AX459" s="305"/>
      <c r="AY459" s="306"/>
      <c r="AZ459" s="307"/>
      <c r="BA459" s="306"/>
      <c r="BB459" s="307"/>
      <c r="BC459" s="304"/>
      <c r="BD459" s="305"/>
      <c r="BE459" s="304"/>
      <c r="BF459" s="305"/>
      <c r="BG459" s="306"/>
      <c r="BH459" s="307"/>
      <c r="BI459" s="306"/>
      <c r="BJ459" s="307"/>
      <c r="BK459" s="304"/>
      <c r="BL459" s="305"/>
      <c r="BM459" s="304"/>
      <c r="BN459" s="305"/>
      <c r="BO459" s="316"/>
      <c r="BP459" s="316"/>
      <c r="BQ459" s="316"/>
      <c r="BR459" s="55"/>
      <c r="BS459" s="317"/>
      <c r="BT459" s="318"/>
      <c r="BU459" s="319"/>
      <c r="BV459" s="319"/>
      <c r="BW459" s="319"/>
      <c r="BX459" s="319"/>
      <c r="BY459" s="319"/>
      <c r="BZ459" s="319"/>
      <c r="CA459" s="319"/>
      <c r="CB459" s="320"/>
      <c r="CC459" s="321"/>
      <c r="CD459" s="321"/>
      <c r="CE459" s="321"/>
      <c r="CF459" s="321"/>
      <c r="CG459" s="321"/>
      <c r="CH459" s="322"/>
      <c r="CI459" s="52">
        <f t="shared" si="19"/>
        <v>0</v>
      </c>
    </row>
    <row r="460" spans="1:87" ht="35.1" customHeight="1" x14ac:dyDescent="0.25">
      <c r="A460" s="31">
        <f t="shared" si="21"/>
        <v>448</v>
      </c>
      <c r="B460" s="323"/>
      <c r="C460" s="323"/>
      <c r="D460" s="308"/>
      <c r="E460" s="308"/>
      <c r="F460" s="308"/>
      <c r="G460" s="324"/>
      <c r="H460" s="325"/>
      <c r="I460" s="40"/>
      <c r="J460" s="60"/>
      <c r="K460" s="312"/>
      <c r="L460" s="312"/>
      <c r="M460" s="326"/>
      <c r="N460" s="326"/>
      <c r="O460" s="314"/>
      <c r="P460" s="314"/>
      <c r="Q460" s="327"/>
      <c r="R460" s="327"/>
      <c r="S460" s="306"/>
      <c r="T460" s="307"/>
      <c r="U460" s="306"/>
      <c r="V460" s="307"/>
      <c r="W460" s="328"/>
      <c r="X460" s="329"/>
      <c r="Y460" s="328"/>
      <c r="Z460" s="329"/>
      <c r="AA460" s="306"/>
      <c r="AB460" s="307"/>
      <c r="AC460" s="306"/>
      <c r="AD460" s="307"/>
      <c r="AE460" s="328"/>
      <c r="AF460" s="329"/>
      <c r="AG460" s="328"/>
      <c r="AH460" s="329"/>
      <c r="AI460" s="306"/>
      <c r="AJ460" s="307"/>
      <c r="AK460" s="306"/>
      <c r="AL460" s="307"/>
      <c r="AM460" s="328"/>
      <c r="AN460" s="329"/>
      <c r="AO460" s="328"/>
      <c r="AP460" s="329"/>
      <c r="AQ460" s="306"/>
      <c r="AR460" s="307"/>
      <c r="AS460" s="306"/>
      <c r="AT460" s="307"/>
      <c r="AU460" s="328"/>
      <c r="AV460" s="329"/>
      <c r="AW460" s="328"/>
      <c r="AX460" s="329"/>
      <c r="AY460" s="306"/>
      <c r="AZ460" s="307"/>
      <c r="BA460" s="306"/>
      <c r="BB460" s="307"/>
      <c r="BC460" s="328"/>
      <c r="BD460" s="329"/>
      <c r="BE460" s="328"/>
      <c r="BF460" s="329"/>
      <c r="BG460" s="306"/>
      <c r="BH460" s="307"/>
      <c r="BI460" s="306"/>
      <c r="BJ460" s="307"/>
      <c r="BK460" s="328"/>
      <c r="BL460" s="329"/>
      <c r="BM460" s="328"/>
      <c r="BN460" s="329"/>
      <c r="BO460" s="316"/>
      <c r="BP460" s="316"/>
      <c r="BQ460" s="316"/>
      <c r="BR460" s="55"/>
      <c r="BS460" s="330"/>
      <c r="BT460" s="331"/>
      <c r="BU460" s="319"/>
      <c r="BV460" s="319"/>
      <c r="BW460" s="319"/>
      <c r="BX460" s="319"/>
      <c r="BY460" s="319"/>
      <c r="BZ460" s="319"/>
      <c r="CA460" s="319"/>
      <c r="CB460" s="320"/>
      <c r="CC460" s="321"/>
      <c r="CD460" s="321"/>
      <c r="CE460" s="321"/>
      <c r="CF460" s="321"/>
      <c r="CG460" s="321"/>
      <c r="CH460" s="322"/>
      <c r="CI460" s="52">
        <f t="shared" si="19"/>
        <v>0</v>
      </c>
    </row>
    <row r="461" spans="1:87" ht="35.1" customHeight="1" x14ac:dyDescent="0.25">
      <c r="A461" s="31">
        <f>ROW(A449)</f>
        <v>449</v>
      </c>
      <c r="B461" s="308"/>
      <c r="C461" s="308"/>
      <c r="D461" s="309"/>
      <c r="E461" s="309"/>
      <c r="F461" s="309"/>
      <c r="G461" s="310"/>
      <c r="H461" s="311"/>
      <c r="I461" s="40"/>
      <c r="J461" s="59"/>
      <c r="K461" s="312"/>
      <c r="L461" s="312"/>
      <c r="M461" s="313"/>
      <c r="N461" s="313"/>
      <c r="O461" s="314"/>
      <c r="P461" s="314"/>
      <c r="Q461" s="315"/>
      <c r="R461" s="315"/>
      <c r="S461" s="306"/>
      <c r="T461" s="307"/>
      <c r="U461" s="306"/>
      <c r="V461" s="307"/>
      <c r="W461" s="304"/>
      <c r="X461" s="305"/>
      <c r="Y461" s="304"/>
      <c r="Z461" s="305"/>
      <c r="AA461" s="306"/>
      <c r="AB461" s="307"/>
      <c r="AC461" s="306"/>
      <c r="AD461" s="307"/>
      <c r="AE461" s="304"/>
      <c r="AF461" s="305"/>
      <c r="AG461" s="304"/>
      <c r="AH461" s="305"/>
      <c r="AI461" s="306"/>
      <c r="AJ461" s="307"/>
      <c r="AK461" s="306"/>
      <c r="AL461" s="307"/>
      <c r="AM461" s="304"/>
      <c r="AN461" s="305"/>
      <c r="AO461" s="304"/>
      <c r="AP461" s="305"/>
      <c r="AQ461" s="306"/>
      <c r="AR461" s="307"/>
      <c r="AS461" s="306"/>
      <c r="AT461" s="307"/>
      <c r="AU461" s="304"/>
      <c r="AV461" s="305"/>
      <c r="AW461" s="304"/>
      <c r="AX461" s="305"/>
      <c r="AY461" s="306"/>
      <c r="AZ461" s="307"/>
      <c r="BA461" s="306"/>
      <c r="BB461" s="307"/>
      <c r="BC461" s="304"/>
      <c r="BD461" s="305"/>
      <c r="BE461" s="304"/>
      <c r="BF461" s="305"/>
      <c r="BG461" s="306"/>
      <c r="BH461" s="307"/>
      <c r="BI461" s="306"/>
      <c r="BJ461" s="307"/>
      <c r="BK461" s="304"/>
      <c r="BL461" s="305"/>
      <c r="BM461" s="304"/>
      <c r="BN461" s="305"/>
      <c r="BO461" s="332"/>
      <c r="BP461" s="333"/>
      <c r="BQ461" s="334"/>
      <c r="BR461" s="55"/>
      <c r="BS461" s="317"/>
      <c r="BT461" s="318"/>
      <c r="BU461" s="319"/>
      <c r="BV461" s="319"/>
      <c r="BW461" s="319"/>
      <c r="BX461" s="319"/>
      <c r="BY461" s="319"/>
      <c r="BZ461" s="319"/>
      <c r="CA461" s="319"/>
      <c r="CB461" s="320"/>
      <c r="CC461" s="321"/>
      <c r="CD461" s="321"/>
      <c r="CE461" s="321"/>
      <c r="CF461" s="321"/>
      <c r="CG461" s="321"/>
      <c r="CH461" s="322"/>
      <c r="CI461" s="52">
        <f t="shared" si="19"/>
        <v>0</v>
      </c>
    </row>
    <row r="462" spans="1:87" ht="35.1" customHeight="1" x14ac:dyDescent="0.25">
      <c r="A462" s="31">
        <f t="shared" ref="A462:A488" si="22">ROW(A450)</f>
        <v>450</v>
      </c>
      <c r="B462" s="323"/>
      <c r="C462" s="323"/>
      <c r="D462" s="308"/>
      <c r="E462" s="308"/>
      <c r="F462" s="308"/>
      <c r="G462" s="324"/>
      <c r="H462" s="325"/>
      <c r="I462" s="40"/>
      <c r="J462" s="60"/>
      <c r="K462" s="312"/>
      <c r="L462" s="312"/>
      <c r="M462" s="326"/>
      <c r="N462" s="326"/>
      <c r="O462" s="314"/>
      <c r="P462" s="314"/>
      <c r="Q462" s="327"/>
      <c r="R462" s="327"/>
      <c r="S462" s="306"/>
      <c r="T462" s="307"/>
      <c r="U462" s="306"/>
      <c r="V462" s="307"/>
      <c r="W462" s="328"/>
      <c r="X462" s="329"/>
      <c r="Y462" s="328"/>
      <c r="Z462" s="329"/>
      <c r="AA462" s="306"/>
      <c r="AB462" s="307"/>
      <c r="AC462" s="306"/>
      <c r="AD462" s="307"/>
      <c r="AE462" s="328"/>
      <c r="AF462" s="329"/>
      <c r="AG462" s="328"/>
      <c r="AH462" s="329"/>
      <c r="AI462" s="306"/>
      <c r="AJ462" s="307"/>
      <c r="AK462" s="306"/>
      <c r="AL462" s="307"/>
      <c r="AM462" s="328"/>
      <c r="AN462" s="329"/>
      <c r="AO462" s="328"/>
      <c r="AP462" s="329"/>
      <c r="AQ462" s="306"/>
      <c r="AR462" s="307"/>
      <c r="AS462" s="306"/>
      <c r="AT462" s="307"/>
      <c r="AU462" s="328"/>
      <c r="AV462" s="329"/>
      <c r="AW462" s="328"/>
      <c r="AX462" s="329"/>
      <c r="AY462" s="306"/>
      <c r="AZ462" s="307"/>
      <c r="BA462" s="306"/>
      <c r="BB462" s="307"/>
      <c r="BC462" s="328"/>
      <c r="BD462" s="329"/>
      <c r="BE462" s="328"/>
      <c r="BF462" s="329"/>
      <c r="BG462" s="306"/>
      <c r="BH462" s="307"/>
      <c r="BI462" s="306"/>
      <c r="BJ462" s="307"/>
      <c r="BK462" s="328"/>
      <c r="BL462" s="329"/>
      <c r="BM462" s="328"/>
      <c r="BN462" s="329"/>
      <c r="BO462" s="316"/>
      <c r="BP462" s="316"/>
      <c r="BQ462" s="316"/>
      <c r="BR462" s="55"/>
      <c r="BS462" s="330"/>
      <c r="BT462" s="331"/>
      <c r="BU462" s="319"/>
      <c r="BV462" s="319"/>
      <c r="BW462" s="319"/>
      <c r="BX462" s="319"/>
      <c r="BY462" s="319"/>
      <c r="BZ462" s="319"/>
      <c r="CA462" s="319"/>
      <c r="CB462" s="320"/>
      <c r="CC462" s="321"/>
      <c r="CD462" s="321"/>
      <c r="CE462" s="321"/>
      <c r="CF462" s="321"/>
      <c r="CG462" s="321"/>
      <c r="CH462" s="322"/>
      <c r="CI462" s="52">
        <f t="shared" ref="CI462:CI525" si="23">BS462-G462</f>
        <v>0</v>
      </c>
    </row>
    <row r="463" spans="1:87" ht="35.1" customHeight="1" x14ac:dyDescent="0.25">
      <c r="A463" s="31">
        <f t="shared" si="22"/>
        <v>451</v>
      </c>
      <c r="B463" s="308"/>
      <c r="C463" s="308"/>
      <c r="D463" s="309"/>
      <c r="E463" s="309"/>
      <c r="F463" s="309"/>
      <c r="G463" s="310"/>
      <c r="H463" s="311"/>
      <c r="I463" s="40"/>
      <c r="J463" s="59"/>
      <c r="K463" s="312"/>
      <c r="L463" s="312"/>
      <c r="M463" s="313"/>
      <c r="N463" s="313"/>
      <c r="O463" s="314"/>
      <c r="P463" s="314"/>
      <c r="Q463" s="315"/>
      <c r="R463" s="315"/>
      <c r="S463" s="306"/>
      <c r="T463" s="307"/>
      <c r="U463" s="306"/>
      <c r="V463" s="307"/>
      <c r="W463" s="304"/>
      <c r="X463" s="305"/>
      <c r="Y463" s="304"/>
      <c r="Z463" s="305"/>
      <c r="AA463" s="306"/>
      <c r="AB463" s="307"/>
      <c r="AC463" s="306"/>
      <c r="AD463" s="307"/>
      <c r="AE463" s="304"/>
      <c r="AF463" s="305"/>
      <c r="AG463" s="304"/>
      <c r="AH463" s="305"/>
      <c r="AI463" s="306"/>
      <c r="AJ463" s="307"/>
      <c r="AK463" s="306"/>
      <c r="AL463" s="307"/>
      <c r="AM463" s="304"/>
      <c r="AN463" s="305"/>
      <c r="AO463" s="304"/>
      <c r="AP463" s="305"/>
      <c r="AQ463" s="306"/>
      <c r="AR463" s="307"/>
      <c r="AS463" s="306"/>
      <c r="AT463" s="307"/>
      <c r="AU463" s="304"/>
      <c r="AV463" s="305"/>
      <c r="AW463" s="304"/>
      <c r="AX463" s="305"/>
      <c r="AY463" s="306"/>
      <c r="AZ463" s="307"/>
      <c r="BA463" s="306"/>
      <c r="BB463" s="307"/>
      <c r="BC463" s="304"/>
      <c r="BD463" s="305"/>
      <c r="BE463" s="304"/>
      <c r="BF463" s="305"/>
      <c r="BG463" s="306"/>
      <c r="BH463" s="307"/>
      <c r="BI463" s="306"/>
      <c r="BJ463" s="307"/>
      <c r="BK463" s="304"/>
      <c r="BL463" s="305"/>
      <c r="BM463" s="304"/>
      <c r="BN463" s="305"/>
      <c r="BO463" s="316"/>
      <c r="BP463" s="316"/>
      <c r="BQ463" s="316"/>
      <c r="BR463" s="55"/>
      <c r="BS463" s="317"/>
      <c r="BT463" s="318"/>
      <c r="BU463" s="319"/>
      <c r="BV463" s="319"/>
      <c r="BW463" s="319"/>
      <c r="BX463" s="319"/>
      <c r="BY463" s="319"/>
      <c r="BZ463" s="319"/>
      <c r="CA463" s="319"/>
      <c r="CB463" s="320"/>
      <c r="CC463" s="321"/>
      <c r="CD463" s="321"/>
      <c r="CE463" s="321"/>
      <c r="CF463" s="321"/>
      <c r="CG463" s="321"/>
      <c r="CH463" s="322"/>
      <c r="CI463" s="52">
        <f t="shared" si="23"/>
        <v>0</v>
      </c>
    </row>
    <row r="464" spans="1:87" ht="35.1" customHeight="1" x14ac:dyDescent="0.25">
      <c r="A464" s="31">
        <f t="shared" si="22"/>
        <v>452</v>
      </c>
      <c r="B464" s="323"/>
      <c r="C464" s="323"/>
      <c r="D464" s="308"/>
      <c r="E464" s="308"/>
      <c r="F464" s="308"/>
      <c r="G464" s="324"/>
      <c r="H464" s="325"/>
      <c r="I464" s="40"/>
      <c r="J464" s="60"/>
      <c r="K464" s="312"/>
      <c r="L464" s="312"/>
      <c r="M464" s="326"/>
      <c r="N464" s="326"/>
      <c r="O464" s="314"/>
      <c r="P464" s="314"/>
      <c r="Q464" s="327"/>
      <c r="R464" s="327"/>
      <c r="S464" s="306"/>
      <c r="T464" s="307"/>
      <c r="U464" s="306"/>
      <c r="V464" s="307"/>
      <c r="W464" s="328"/>
      <c r="X464" s="329"/>
      <c r="Y464" s="328"/>
      <c r="Z464" s="329"/>
      <c r="AA464" s="306"/>
      <c r="AB464" s="307"/>
      <c r="AC464" s="306"/>
      <c r="AD464" s="307"/>
      <c r="AE464" s="328"/>
      <c r="AF464" s="329"/>
      <c r="AG464" s="328"/>
      <c r="AH464" s="329"/>
      <c r="AI464" s="306"/>
      <c r="AJ464" s="307"/>
      <c r="AK464" s="306"/>
      <c r="AL464" s="307"/>
      <c r="AM464" s="328"/>
      <c r="AN464" s="329"/>
      <c r="AO464" s="328"/>
      <c r="AP464" s="329"/>
      <c r="AQ464" s="306"/>
      <c r="AR464" s="307"/>
      <c r="AS464" s="306"/>
      <c r="AT464" s="307"/>
      <c r="AU464" s="328"/>
      <c r="AV464" s="329"/>
      <c r="AW464" s="328"/>
      <c r="AX464" s="329"/>
      <c r="AY464" s="306"/>
      <c r="AZ464" s="307"/>
      <c r="BA464" s="306"/>
      <c r="BB464" s="307"/>
      <c r="BC464" s="328"/>
      <c r="BD464" s="329"/>
      <c r="BE464" s="328"/>
      <c r="BF464" s="329"/>
      <c r="BG464" s="306"/>
      <c r="BH464" s="307"/>
      <c r="BI464" s="306"/>
      <c r="BJ464" s="307"/>
      <c r="BK464" s="328"/>
      <c r="BL464" s="329"/>
      <c r="BM464" s="328"/>
      <c r="BN464" s="329"/>
      <c r="BO464" s="316"/>
      <c r="BP464" s="316"/>
      <c r="BQ464" s="316"/>
      <c r="BR464" s="55"/>
      <c r="BS464" s="330"/>
      <c r="BT464" s="331"/>
      <c r="BU464" s="319"/>
      <c r="BV464" s="319"/>
      <c r="BW464" s="319"/>
      <c r="BX464" s="319"/>
      <c r="BY464" s="319"/>
      <c r="BZ464" s="319"/>
      <c r="CA464" s="319"/>
      <c r="CB464" s="320"/>
      <c r="CC464" s="321"/>
      <c r="CD464" s="321"/>
      <c r="CE464" s="321"/>
      <c r="CF464" s="321"/>
      <c r="CG464" s="321"/>
      <c r="CH464" s="322"/>
      <c r="CI464" s="52">
        <f t="shared" si="23"/>
        <v>0</v>
      </c>
    </row>
    <row r="465" spans="1:87" ht="35.1" customHeight="1" x14ac:dyDescent="0.25">
      <c r="A465" s="31">
        <f t="shared" si="22"/>
        <v>453</v>
      </c>
      <c r="B465" s="308"/>
      <c r="C465" s="308"/>
      <c r="D465" s="309"/>
      <c r="E465" s="309"/>
      <c r="F465" s="309"/>
      <c r="G465" s="310"/>
      <c r="H465" s="311"/>
      <c r="I465" s="40"/>
      <c r="J465" s="59"/>
      <c r="K465" s="312"/>
      <c r="L465" s="312"/>
      <c r="M465" s="313"/>
      <c r="N465" s="313"/>
      <c r="O465" s="314"/>
      <c r="P465" s="314"/>
      <c r="Q465" s="315"/>
      <c r="R465" s="315"/>
      <c r="S465" s="306"/>
      <c r="T465" s="307"/>
      <c r="U465" s="306"/>
      <c r="V465" s="307"/>
      <c r="W465" s="304"/>
      <c r="X465" s="305"/>
      <c r="Y465" s="304"/>
      <c r="Z465" s="305"/>
      <c r="AA465" s="306"/>
      <c r="AB465" s="307"/>
      <c r="AC465" s="306"/>
      <c r="AD465" s="307"/>
      <c r="AE465" s="304"/>
      <c r="AF465" s="305"/>
      <c r="AG465" s="304"/>
      <c r="AH465" s="305"/>
      <c r="AI465" s="306"/>
      <c r="AJ465" s="307"/>
      <c r="AK465" s="306"/>
      <c r="AL465" s="307"/>
      <c r="AM465" s="304"/>
      <c r="AN465" s="305"/>
      <c r="AO465" s="304"/>
      <c r="AP465" s="305"/>
      <c r="AQ465" s="306"/>
      <c r="AR465" s="307"/>
      <c r="AS465" s="306"/>
      <c r="AT465" s="307"/>
      <c r="AU465" s="304"/>
      <c r="AV465" s="305"/>
      <c r="AW465" s="304"/>
      <c r="AX465" s="305"/>
      <c r="AY465" s="306"/>
      <c r="AZ465" s="307"/>
      <c r="BA465" s="306"/>
      <c r="BB465" s="307"/>
      <c r="BC465" s="304"/>
      <c r="BD465" s="305"/>
      <c r="BE465" s="304"/>
      <c r="BF465" s="305"/>
      <c r="BG465" s="306"/>
      <c r="BH465" s="307"/>
      <c r="BI465" s="306"/>
      <c r="BJ465" s="307"/>
      <c r="BK465" s="304"/>
      <c r="BL465" s="305"/>
      <c r="BM465" s="304"/>
      <c r="BN465" s="305"/>
      <c r="BO465" s="316"/>
      <c r="BP465" s="316"/>
      <c r="BQ465" s="316"/>
      <c r="BR465" s="55"/>
      <c r="BS465" s="317"/>
      <c r="BT465" s="318"/>
      <c r="BU465" s="319"/>
      <c r="BV465" s="319"/>
      <c r="BW465" s="319"/>
      <c r="BX465" s="319"/>
      <c r="BY465" s="319"/>
      <c r="BZ465" s="319"/>
      <c r="CA465" s="319"/>
      <c r="CB465" s="320"/>
      <c r="CC465" s="321"/>
      <c r="CD465" s="321"/>
      <c r="CE465" s="321"/>
      <c r="CF465" s="321"/>
      <c r="CG465" s="321"/>
      <c r="CH465" s="322"/>
      <c r="CI465" s="52">
        <f t="shared" si="23"/>
        <v>0</v>
      </c>
    </row>
    <row r="466" spans="1:87" ht="35.1" customHeight="1" x14ac:dyDescent="0.25">
      <c r="A466" s="31">
        <f t="shared" si="22"/>
        <v>454</v>
      </c>
      <c r="B466" s="323"/>
      <c r="C466" s="323"/>
      <c r="D466" s="308"/>
      <c r="E466" s="308"/>
      <c r="F466" s="308"/>
      <c r="G466" s="324"/>
      <c r="H466" s="325"/>
      <c r="I466" s="40"/>
      <c r="J466" s="60"/>
      <c r="K466" s="312"/>
      <c r="L466" s="312"/>
      <c r="M466" s="326"/>
      <c r="N466" s="326"/>
      <c r="O466" s="314"/>
      <c r="P466" s="314"/>
      <c r="Q466" s="327"/>
      <c r="R466" s="327"/>
      <c r="S466" s="306"/>
      <c r="T466" s="307"/>
      <c r="U466" s="306"/>
      <c r="V466" s="307"/>
      <c r="W466" s="328"/>
      <c r="X466" s="329"/>
      <c r="Y466" s="328"/>
      <c r="Z466" s="329"/>
      <c r="AA466" s="306"/>
      <c r="AB466" s="307"/>
      <c r="AC466" s="306"/>
      <c r="AD466" s="307"/>
      <c r="AE466" s="328"/>
      <c r="AF466" s="329"/>
      <c r="AG466" s="328"/>
      <c r="AH466" s="329"/>
      <c r="AI466" s="306"/>
      <c r="AJ466" s="307"/>
      <c r="AK466" s="306"/>
      <c r="AL466" s="307"/>
      <c r="AM466" s="328"/>
      <c r="AN466" s="329"/>
      <c r="AO466" s="328"/>
      <c r="AP466" s="329"/>
      <c r="AQ466" s="306"/>
      <c r="AR466" s="307"/>
      <c r="AS466" s="306"/>
      <c r="AT466" s="307"/>
      <c r="AU466" s="328"/>
      <c r="AV466" s="329"/>
      <c r="AW466" s="328"/>
      <c r="AX466" s="329"/>
      <c r="AY466" s="306"/>
      <c r="AZ466" s="307"/>
      <c r="BA466" s="306"/>
      <c r="BB466" s="307"/>
      <c r="BC466" s="328"/>
      <c r="BD466" s="329"/>
      <c r="BE466" s="328"/>
      <c r="BF466" s="329"/>
      <c r="BG466" s="306"/>
      <c r="BH466" s="307"/>
      <c r="BI466" s="306"/>
      <c r="BJ466" s="307"/>
      <c r="BK466" s="328"/>
      <c r="BL466" s="329"/>
      <c r="BM466" s="328"/>
      <c r="BN466" s="329"/>
      <c r="BO466" s="316"/>
      <c r="BP466" s="316"/>
      <c r="BQ466" s="316"/>
      <c r="BR466" s="55"/>
      <c r="BS466" s="330"/>
      <c r="BT466" s="331"/>
      <c r="BU466" s="319"/>
      <c r="BV466" s="319"/>
      <c r="BW466" s="319"/>
      <c r="BX466" s="319"/>
      <c r="BY466" s="319"/>
      <c r="BZ466" s="319"/>
      <c r="CA466" s="319"/>
      <c r="CB466" s="320"/>
      <c r="CC466" s="321"/>
      <c r="CD466" s="321"/>
      <c r="CE466" s="321"/>
      <c r="CF466" s="321"/>
      <c r="CG466" s="321"/>
      <c r="CH466" s="322"/>
      <c r="CI466" s="52">
        <f t="shared" si="23"/>
        <v>0</v>
      </c>
    </row>
    <row r="467" spans="1:87" ht="35.1" customHeight="1" x14ac:dyDescent="0.25">
      <c r="A467" s="31">
        <f t="shared" si="22"/>
        <v>455</v>
      </c>
      <c r="B467" s="308"/>
      <c r="C467" s="308"/>
      <c r="D467" s="309"/>
      <c r="E467" s="309"/>
      <c r="F467" s="309"/>
      <c r="G467" s="310"/>
      <c r="H467" s="311"/>
      <c r="I467" s="40"/>
      <c r="J467" s="59"/>
      <c r="K467" s="312"/>
      <c r="L467" s="312"/>
      <c r="M467" s="313"/>
      <c r="N467" s="313"/>
      <c r="O467" s="314"/>
      <c r="P467" s="314"/>
      <c r="Q467" s="315"/>
      <c r="R467" s="315"/>
      <c r="S467" s="306"/>
      <c r="T467" s="307"/>
      <c r="U467" s="306"/>
      <c r="V467" s="307"/>
      <c r="W467" s="304"/>
      <c r="X467" s="305"/>
      <c r="Y467" s="304"/>
      <c r="Z467" s="305"/>
      <c r="AA467" s="306"/>
      <c r="AB467" s="307"/>
      <c r="AC467" s="306"/>
      <c r="AD467" s="307"/>
      <c r="AE467" s="304"/>
      <c r="AF467" s="305"/>
      <c r="AG467" s="304"/>
      <c r="AH467" s="305"/>
      <c r="AI467" s="306"/>
      <c r="AJ467" s="307"/>
      <c r="AK467" s="306"/>
      <c r="AL467" s="307"/>
      <c r="AM467" s="304"/>
      <c r="AN467" s="305"/>
      <c r="AO467" s="304"/>
      <c r="AP467" s="305"/>
      <c r="AQ467" s="306"/>
      <c r="AR467" s="307"/>
      <c r="AS467" s="306"/>
      <c r="AT467" s="307"/>
      <c r="AU467" s="304"/>
      <c r="AV467" s="305"/>
      <c r="AW467" s="304"/>
      <c r="AX467" s="305"/>
      <c r="AY467" s="306"/>
      <c r="AZ467" s="307"/>
      <c r="BA467" s="306"/>
      <c r="BB467" s="307"/>
      <c r="BC467" s="304"/>
      <c r="BD467" s="305"/>
      <c r="BE467" s="304"/>
      <c r="BF467" s="305"/>
      <c r="BG467" s="306"/>
      <c r="BH467" s="307"/>
      <c r="BI467" s="306"/>
      <c r="BJ467" s="307"/>
      <c r="BK467" s="304"/>
      <c r="BL467" s="305"/>
      <c r="BM467" s="304"/>
      <c r="BN467" s="305"/>
      <c r="BO467" s="316"/>
      <c r="BP467" s="316"/>
      <c r="BQ467" s="316"/>
      <c r="BR467" s="55"/>
      <c r="BS467" s="317"/>
      <c r="BT467" s="318"/>
      <c r="BU467" s="319"/>
      <c r="BV467" s="319"/>
      <c r="BW467" s="319"/>
      <c r="BX467" s="319"/>
      <c r="BY467" s="319"/>
      <c r="BZ467" s="319"/>
      <c r="CA467" s="319"/>
      <c r="CB467" s="320"/>
      <c r="CC467" s="321"/>
      <c r="CD467" s="321"/>
      <c r="CE467" s="321"/>
      <c r="CF467" s="321"/>
      <c r="CG467" s="321"/>
      <c r="CH467" s="322"/>
      <c r="CI467" s="52">
        <f t="shared" si="23"/>
        <v>0</v>
      </c>
    </row>
    <row r="468" spans="1:87" ht="35.1" customHeight="1" x14ac:dyDescent="0.25">
      <c r="A468" s="31">
        <f t="shared" si="22"/>
        <v>456</v>
      </c>
      <c r="B468" s="323"/>
      <c r="C468" s="323"/>
      <c r="D468" s="308"/>
      <c r="E468" s="308"/>
      <c r="F468" s="308"/>
      <c r="G468" s="324"/>
      <c r="H468" s="325"/>
      <c r="I468" s="40"/>
      <c r="J468" s="60"/>
      <c r="K468" s="312"/>
      <c r="L468" s="312"/>
      <c r="M468" s="326"/>
      <c r="N468" s="326"/>
      <c r="O468" s="314"/>
      <c r="P468" s="314"/>
      <c r="Q468" s="327"/>
      <c r="R468" s="327"/>
      <c r="S468" s="306"/>
      <c r="T468" s="307"/>
      <c r="U468" s="306"/>
      <c r="V468" s="307"/>
      <c r="W468" s="328"/>
      <c r="X468" s="329"/>
      <c r="Y468" s="328"/>
      <c r="Z468" s="329"/>
      <c r="AA468" s="306"/>
      <c r="AB468" s="307"/>
      <c r="AC468" s="306"/>
      <c r="AD468" s="307"/>
      <c r="AE468" s="328"/>
      <c r="AF468" s="329"/>
      <c r="AG468" s="328"/>
      <c r="AH468" s="329"/>
      <c r="AI468" s="306"/>
      <c r="AJ468" s="307"/>
      <c r="AK468" s="306"/>
      <c r="AL468" s="307"/>
      <c r="AM468" s="328"/>
      <c r="AN468" s="329"/>
      <c r="AO468" s="328"/>
      <c r="AP468" s="329"/>
      <c r="AQ468" s="306"/>
      <c r="AR468" s="307"/>
      <c r="AS468" s="306"/>
      <c r="AT468" s="307"/>
      <c r="AU468" s="328"/>
      <c r="AV468" s="329"/>
      <c r="AW468" s="328"/>
      <c r="AX468" s="329"/>
      <c r="AY468" s="306"/>
      <c r="AZ468" s="307"/>
      <c r="BA468" s="306"/>
      <c r="BB468" s="307"/>
      <c r="BC468" s="328"/>
      <c r="BD468" s="329"/>
      <c r="BE468" s="328"/>
      <c r="BF468" s="329"/>
      <c r="BG468" s="306"/>
      <c r="BH468" s="307"/>
      <c r="BI468" s="306"/>
      <c r="BJ468" s="307"/>
      <c r="BK468" s="328"/>
      <c r="BL468" s="329"/>
      <c r="BM468" s="328"/>
      <c r="BN468" s="329"/>
      <c r="BO468" s="316"/>
      <c r="BP468" s="316"/>
      <c r="BQ468" s="316"/>
      <c r="BR468" s="55"/>
      <c r="BS468" s="330"/>
      <c r="BT468" s="331"/>
      <c r="BU468" s="319"/>
      <c r="BV468" s="319"/>
      <c r="BW468" s="319"/>
      <c r="BX468" s="319"/>
      <c r="BY468" s="319"/>
      <c r="BZ468" s="319"/>
      <c r="CA468" s="319"/>
      <c r="CB468" s="320"/>
      <c r="CC468" s="321"/>
      <c r="CD468" s="321"/>
      <c r="CE468" s="321"/>
      <c r="CF468" s="321"/>
      <c r="CG468" s="321"/>
      <c r="CH468" s="322"/>
      <c r="CI468" s="52">
        <f t="shared" si="23"/>
        <v>0</v>
      </c>
    </row>
    <row r="469" spans="1:87" ht="35.1" customHeight="1" x14ac:dyDescent="0.25">
      <c r="A469" s="31">
        <f t="shared" si="22"/>
        <v>457</v>
      </c>
      <c r="B469" s="308"/>
      <c r="C469" s="308"/>
      <c r="D469" s="309"/>
      <c r="E469" s="309"/>
      <c r="F469" s="309"/>
      <c r="G469" s="310"/>
      <c r="H469" s="311"/>
      <c r="I469" s="40"/>
      <c r="J469" s="59"/>
      <c r="K469" s="312"/>
      <c r="L469" s="312"/>
      <c r="M469" s="313"/>
      <c r="N469" s="313"/>
      <c r="O469" s="314"/>
      <c r="P469" s="314"/>
      <c r="Q469" s="315"/>
      <c r="R469" s="315"/>
      <c r="S469" s="306"/>
      <c r="T469" s="307"/>
      <c r="U469" s="306"/>
      <c r="V469" s="307"/>
      <c r="W469" s="304"/>
      <c r="X469" s="305"/>
      <c r="Y469" s="304"/>
      <c r="Z469" s="305"/>
      <c r="AA469" s="306"/>
      <c r="AB469" s="307"/>
      <c r="AC469" s="306"/>
      <c r="AD469" s="307"/>
      <c r="AE469" s="304"/>
      <c r="AF469" s="305"/>
      <c r="AG469" s="304"/>
      <c r="AH469" s="305"/>
      <c r="AI469" s="306"/>
      <c r="AJ469" s="307"/>
      <c r="AK469" s="306"/>
      <c r="AL469" s="307"/>
      <c r="AM469" s="304"/>
      <c r="AN469" s="305"/>
      <c r="AO469" s="304"/>
      <c r="AP469" s="305"/>
      <c r="AQ469" s="306"/>
      <c r="AR469" s="307"/>
      <c r="AS469" s="306"/>
      <c r="AT469" s="307"/>
      <c r="AU469" s="304"/>
      <c r="AV469" s="305"/>
      <c r="AW469" s="304"/>
      <c r="AX469" s="305"/>
      <c r="AY469" s="306"/>
      <c r="AZ469" s="307"/>
      <c r="BA469" s="306"/>
      <c r="BB469" s="307"/>
      <c r="BC469" s="304"/>
      <c r="BD469" s="305"/>
      <c r="BE469" s="304"/>
      <c r="BF469" s="305"/>
      <c r="BG469" s="306"/>
      <c r="BH469" s="307"/>
      <c r="BI469" s="306"/>
      <c r="BJ469" s="307"/>
      <c r="BK469" s="304"/>
      <c r="BL469" s="305"/>
      <c r="BM469" s="304"/>
      <c r="BN469" s="305"/>
      <c r="BO469" s="316"/>
      <c r="BP469" s="316"/>
      <c r="BQ469" s="316"/>
      <c r="BR469" s="55"/>
      <c r="BS469" s="317"/>
      <c r="BT469" s="318"/>
      <c r="BU469" s="319"/>
      <c r="BV469" s="319"/>
      <c r="BW469" s="319"/>
      <c r="BX469" s="319"/>
      <c r="BY469" s="319"/>
      <c r="BZ469" s="319"/>
      <c r="CA469" s="319"/>
      <c r="CB469" s="320"/>
      <c r="CC469" s="321"/>
      <c r="CD469" s="321"/>
      <c r="CE469" s="321"/>
      <c r="CF469" s="321"/>
      <c r="CG469" s="321"/>
      <c r="CH469" s="322"/>
      <c r="CI469" s="52">
        <f t="shared" si="23"/>
        <v>0</v>
      </c>
    </row>
    <row r="470" spans="1:87" ht="35.1" customHeight="1" x14ac:dyDescent="0.25">
      <c r="A470" s="31">
        <f t="shared" si="22"/>
        <v>458</v>
      </c>
      <c r="B470" s="323"/>
      <c r="C470" s="323"/>
      <c r="D470" s="308"/>
      <c r="E470" s="308"/>
      <c r="F470" s="308"/>
      <c r="G470" s="324"/>
      <c r="H470" s="325"/>
      <c r="I470" s="40"/>
      <c r="J470" s="60"/>
      <c r="K470" s="312"/>
      <c r="L470" s="312"/>
      <c r="M470" s="326"/>
      <c r="N470" s="326"/>
      <c r="O470" s="314"/>
      <c r="P470" s="314"/>
      <c r="Q470" s="327"/>
      <c r="R470" s="327"/>
      <c r="S470" s="306"/>
      <c r="T470" s="307"/>
      <c r="U470" s="306"/>
      <c r="V470" s="307"/>
      <c r="W470" s="328"/>
      <c r="X470" s="329"/>
      <c r="Y470" s="328"/>
      <c r="Z470" s="329"/>
      <c r="AA470" s="306"/>
      <c r="AB470" s="307"/>
      <c r="AC470" s="306"/>
      <c r="AD470" s="307"/>
      <c r="AE470" s="328"/>
      <c r="AF470" s="329"/>
      <c r="AG470" s="328"/>
      <c r="AH470" s="329"/>
      <c r="AI470" s="306"/>
      <c r="AJ470" s="307"/>
      <c r="AK470" s="306"/>
      <c r="AL470" s="307"/>
      <c r="AM470" s="328"/>
      <c r="AN470" s="329"/>
      <c r="AO470" s="328"/>
      <c r="AP470" s="329"/>
      <c r="AQ470" s="306"/>
      <c r="AR470" s="307"/>
      <c r="AS470" s="306"/>
      <c r="AT470" s="307"/>
      <c r="AU470" s="328"/>
      <c r="AV470" s="329"/>
      <c r="AW470" s="328"/>
      <c r="AX470" s="329"/>
      <c r="AY470" s="306"/>
      <c r="AZ470" s="307"/>
      <c r="BA470" s="306"/>
      <c r="BB470" s="307"/>
      <c r="BC470" s="328"/>
      <c r="BD470" s="329"/>
      <c r="BE470" s="328"/>
      <c r="BF470" s="329"/>
      <c r="BG470" s="306"/>
      <c r="BH470" s="307"/>
      <c r="BI470" s="306"/>
      <c r="BJ470" s="307"/>
      <c r="BK470" s="328"/>
      <c r="BL470" s="329"/>
      <c r="BM470" s="328"/>
      <c r="BN470" s="329"/>
      <c r="BO470" s="316"/>
      <c r="BP470" s="316"/>
      <c r="BQ470" s="316"/>
      <c r="BR470" s="55"/>
      <c r="BS470" s="330"/>
      <c r="BT470" s="331"/>
      <c r="BU470" s="319"/>
      <c r="BV470" s="319"/>
      <c r="BW470" s="319"/>
      <c r="BX470" s="319"/>
      <c r="BY470" s="319"/>
      <c r="BZ470" s="319"/>
      <c r="CA470" s="319"/>
      <c r="CB470" s="320"/>
      <c r="CC470" s="321"/>
      <c r="CD470" s="321"/>
      <c r="CE470" s="321"/>
      <c r="CF470" s="321"/>
      <c r="CG470" s="321"/>
      <c r="CH470" s="322"/>
      <c r="CI470" s="52">
        <f t="shared" si="23"/>
        <v>0</v>
      </c>
    </row>
    <row r="471" spans="1:87" ht="35.1" customHeight="1" x14ac:dyDescent="0.25">
      <c r="A471" s="31">
        <f t="shared" si="22"/>
        <v>459</v>
      </c>
      <c r="B471" s="308"/>
      <c r="C471" s="308"/>
      <c r="D471" s="309"/>
      <c r="E471" s="309"/>
      <c r="F471" s="309"/>
      <c r="G471" s="310"/>
      <c r="H471" s="311"/>
      <c r="I471" s="40"/>
      <c r="J471" s="59"/>
      <c r="K471" s="312"/>
      <c r="L471" s="312"/>
      <c r="M471" s="313"/>
      <c r="N471" s="313"/>
      <c r="O471" s="314"/>
      <c r="P471" s="314"/>
      <c r="Q471" s="315"/>
      <c r="R471" s="315"/>
      <c r="S471" s="306"/>
      <c r="T471" s="307"/>
      <c r="U471" s="306"/>
      <c r="V471" s="307"/>
      <c r="W471" s="304"/>
      <c r="X471" s="305"/>
      <c r="Y471" s="304"/>
      <c r="Z471" s="305"/>
      <c r="AA471" s="306"/>
      <c r="AB471" s="307"/>
      <c r="AC471" s="306"/>
      <c r="AD471" s="307"/>
      <c r="AE471" s="304"/>
      <c r="AF471" s="305"/>
      <c r="AG471" s="304"/>
      <c r="AH471" s="305"/>
      <c r="AI471" s="306"/>
      <c r="AJ471" s="307"/>
      <c r="AK471" s="306"/>
      <c r="AL471" s="307"/>
      <c r="AM471" s="304"/>
      <c r="AN471" s="305"/>
      <c r="AO471" s="304"/>
      <c r="AP471" s="305"/>
      <c r="AQ471" s="306"/>
      <c r="AR471" s="307"/>
      <c r="AS471" s="306"/>
      <c r="AT471" s="307"/>
      <c r="AU471" s="304"/>
      <c r="AV471" s="305"/>
      <c r="AW471" s="304"/>
      <c r="AX471" s="305"/>
      <c r="AY471" s="306"/>
      <c r="AZ471" s="307"/>
      <c r="BA471" s="306"/>
      <c r="BB471" s="307"/>
      <c r="BC471" s="304"/>
      <c r="BD471" s="305"/>
      <c r="BE471" s="304"/>
      <c r="BF471" s="305"/>
      <c r="BG471" s="306"/>
      <c r="BH471" s="307"/>
      <c r="BI471" s="306"/>
      <c r="BJ471" s="307"/>
      <c r="BK471" s="304"/>
      <c r="BL471" s="305"/>
      <c r="BM471" s="304"/>
      <c r="BN471" s="305"/>
      <c r="BO471" s="316"/>
      <c r="BP471" s="316"/>
      <c r="BQ471" s="316"/>
      <c r="BR471" s="55"/>
      <c r="BS471" s="317"/>
      <c r="BT471" s="318"/>
      <c r="BU471" s="319"/>
      <c r="BV471" s="319"/>
      <c r="BW471" s="319"/>
      <c r="BX471" s="319"/>
      <c r="BY471" s="319"/>
      <c r="BZ471" s="319"/>
      <c r="CA471" s="319"/>
      <c r="CB471" s="320"/>
      <c r="CC471" s="321"/>
      <c r="CD471" s="321"/>
      <c r="CE471" s="321"/>
      <c r="CF471" s="321"/>
      <c r="CG471" s="321"/>
      <c r="CH471" s="322"/>
      <c r="CI471" s="52">
        <f t="shared" si="23"/>
        <v>0</v>
      </c>
    </row>
    <row r="472" spans="1:87" ht="35.1" customHeight="1" x14ac:dyDescent="0.25">
      <c r="A472" s="31">
        <f t="shared" si="22"/>
        <v>460</v>
      </c>
      <c r="B472" s="323"/>
      <c r="C472" s="323"/>
      <c r="D472" s="308"/>
      <c r="E472" s="308"/>
      <c r="F472" s="308"/>
      <c r="G472" s="324"/>
      <c r="H472" s="325"/>
      <c r="I472" s="40"/>
      <c r="J472" s="60"/>
      <c r="K472" s="312"/>
      <c r="L472" s="312"/>
      <c r="M472" s="326"/>
      <c r="N472" s="326"/>
      <c r="O472" s="314"/>
      <c r="P472" s="314"/>
      <c r="Q472" s="327"/>
      <c r="R472" s="327"/>
      <c r="S472" s="306"/>
      <c r="T472" s="307"/>
      <c r="U472" s="306"/>
      <c r="V472" s="307"/>
      <c r="W472" s="328"/>
      <c r="X472" s="329"/>
      <c r="Y472" s="328"/>
      <c r="Z472" s="329"/>
      <c r="AA472" s="306"/>
      <c r="AB472" s="307"/>
      <c r="AC472" s="306"/>
      <c r="AD472" s="307"/>
      <c r="AE472" s="328"/>
      <c r="AF472" s="329"/>
      <c r="AG472" s="328"/>
      <c r="AH472" s="329"/>
      <c r="AI472" s="306"/>
      <c r="AJ472" s="307"/>
      <c r="AK472" s="306"/>
      <c r="AL472" s="307"/>
      <c r="AM472" s="328"/>
      <c r="AN472" s="329"/>
      <c r="AO472" s="328"/>
      <c r="AP472" s="329"/>
      <c r="AQ472" s="306"/>
      <c r="AR472" s="307"/>
      <c r="AS472" s="306"/>
      <c r="AT472" s="307"/>
      <c r="AU472" s="328"/>
      <c r="AV472" s="329"/>
      <c r="AW472" s="328"/>
      <c r="AX472" s="329"/>
      <c r="AY472" s="306"/>
      <c r="AZ472" s="307"/>
      <c r="BA472" s="306"/>
      <c r="BB472" s="307"/>
      <c r="BC472" s="328"/>
      <c r="BD472" s="329"/>
      <c r="BE472" s="328"/>
      <c r="BF472" s="329"/>
      <c r="BG472" s="306"/>
      <c r="BH472" s="307"/>
      <c r="BI472" s="306"/>
      <c r="BJ472" s="307"/>
      <c r="BK472" s="328"/>
      <c r="BL472" s="329"/>
      <c r="BM472" s="328"/>
      <c r="BN472" s="329"/>
      <c r="BO472" s="316"/>
      <c r="BP472" s="316"/>
      <c r="BQ472" s="316"/>
      <c r="BR472" s="55"/>
      <c r="BS472" s="330"/>
      <c r="BT472" s="331"/>
      <c r="BU472" s="319"/>
      <c r="BV472" s="319"/>
      <c r="BW472" s="319"/>
      <c r="BX472" s="319"/>
      <c r="BY472" s="319"/>
      <c r="BZ472" s="319"/>
      <c r="CA472" s="319"/>
      <c r="CB472" s="320"/>
      <c r="CC472" s="321"/>
      <c r="CD472" s="321"/>
      <c r="CE472" s="321"/>
      <c r="CF472" s="321"/>
      <c r="CG472" s="321"/>
      <c r="CH472" s="322"/>
      <c r="CI472" s="52">
        <f t="shared" si="23"/>
        <v>0</v>
      </c>
    </row>
    <row r="473" spans="1:87" ht="35.1" customHeight="1" x14ac:dyDescent="0.25">
      <c r="A473" s="31">
        <f t="shared" si="22"/>
        <v>461</v>
      </c>
      <c r="B473" s="308"/>
      <c r="C473" s="308"/>
      <c r="D473" s="309"/>
      <c r="E473" s="309"/>
      <c r="F473" s="309"/>
      <c r="G473" s="310"/>
      <c r="H473" s="311"/>
      <c r="I473" s="40"/>
      <c r="J473" s="59"/>
      <c r="K473" s="312"/>
      <c r="L473" s="312"/>
      <c r="M473" s="313"/>
      <c r="N473" s="313"/>
      <c r="O473" s="314"/>
      <c r="P473" s="314"/>
      <c r="Q473" s="315"/>
      <c r="R473" s="315"/>
      <c r="S473" s="306"/>
      <c r="T473" s="307"/>
      <c r="U473" s="306"/>
      <c r="V473" s="307"/>
      <c r="W473" s="304"/>
      <c r="X473" s="305"/>
      <c r="Y473" s="304"/>
      <c r="Z473" s="305"/>
      <c r="AA473" s="306"/>
      <c r="AB473" s="307"/>
      <c r="AC473" s="306"/>
      <c r="AD473" s="307"/>
      <c r="AE473" s="304"/>
      <c r="AF473" s="305"/>
      <c r="AG473" s="304"/>
      <c r="AH473" s="305"/>
      <c r="AI473" s="306"/>
      <c r="AJ473" s="307"/>
      <c r="AK473" s="306"/>
      <c r="AL473" s="307"/>
      <c r="AM473" s="304"/>
      <c r="AN473" s="305"/>
      <c r="AO473" s="304"/>
      <c r="AP473" s="305"/>
      <c r="AQ473" s="306"/>
      <c r="AR473" s="307"/>
      <c r="AS473" s="306"/>
      <c r="AT473" s="307"/>
      <c r="AU473" s="304"/>
      <c r="AV473" s="305"/>
      <c r="AW473" s="304"/>
      <c r="AX473" s="305"/>
      <c r="AY473" s="306"/>
      <c r="AZ473" s="307"/>
      <c r="BA473" s="306"/>
      <c r="BB473" s="307"/>
      <c r="BC473" s="304"/>
      <c r="BD473" s="305"/>
      <c r="BE473" s="304"/>
      <c r="BF473" s="305"/>
      <c r="BG473" s="306"/>
      <c r="BH473" s="307"/>
      <c r="BI473" s="306"/>
      <c r="BJ473" s="307"/>
      <c r="BK473" s="304"/>
      <c r="BL473" s="305"/>
      <c r="BM473" s="304"/>
      <c r="BN473" s="305"/>
      <c r="BO473" s="316"/>
      <c r="BP473" s="316"/>
      <c r="BQ473" s="316"/>
      <c r="BR473" s="55"/>
      <c r="BS473" s="317"/>
      <c r="BT473" s="318"/>
      <c r="BU473" s="319"/>
      <c r="BV473" s="319"/>
      <c r="BW473" s="319"/>
      <c r="BX473" s="319"/>
      <c r="BY473" s="319"/>
      <c r="BZ473" s="319"/>
      <c r="CA473" s="319"/>
      <c r="CB473" s="320"/>
      <c r="CC473" s="321"/>
      <c r="CD473" s="321"/>
      <c r="CE473" s="321"/>
      <c r="CF473" s="321"/>
      <c r="CG473" s="321"/>
      <c r="CH473" s="322"/>
      <c r="CI473" s="52">
        <f t="shared" si="23"/>
        <v>0</v>
      </c>
    </row>
    <row r="474" spans="1:87" ht="35.1" customHeight="1" x14ac:dyDescent="0.25">
      <c r="A474" s="31">
        <f t="shared" si="22"/>
        <v>462</v>
      </c>
      <c r="B474" s="323"/>
      <c r="C474" s="323"/>
      <c r="D474" s="308"/>
      <c r="E474" s="308"/>
      <c r="F474" s="308"/>
      <c r="G474" s="324"/>
      <c r="H474" s="325"/>
      <c r="I474" s="40"/>
      <c r="J474" s="60"/>
      <c r="K474" s="312"/>
      <c r="L474" s="312"/>
      <c r="M474" s="326"/>
      <c r="N474" s="326"/>
      <c r="O474" s="314"/>
      <c r="P474" s="314"/>
      <c r="Q474" s="327"/>
      <c r="R474" s="327"/>
      <c r="S474" s="306"/>
      <c r="T474" s="307"/>
      <c r="U474" s="306"/>
      <c r="V474" s="307"/>
      <c r="W474" s="328"/>
      <c r="X474" s="329"/>
      <c r="Y474" s="328"/>
      <c r="Z474" s="329"/>
      <c r="AA474" s="306"/>
      <c r="AB474" s="307"/>
      <c r="AC474" s="306"/>
      <c r="AD474" s="307"/>
      <c r="AE474" s="328"/>
      <c r="AF474" s="329"/>
      <c r="AG474" s="328"/>
      <c r="AH474" s="329"/>
      <c r="AI474" s="306"/>
      <c r="AJ474" s="307"/>
      <c r="AK474" s="306"/>
      <c r="AL474" s="307"/>
      <c r="AM474" s="328"/>
      <c r="AN474" s="329"/>
      <c r="AO474" s="328"/>
      <c r="AP474" s="329"/>
      <c r="AQ474" s="306"/>
      <c r="AR474" s="307"/>
      <c r="AS474" s="306"/>
      <c r="AT474" s="307"/>
      <c r="AU474" s="328"/>
      <c r="AV474" s="329"/>
      <c r="AW474" s="328"/>
      <c r="AX474" s="329"/>
      <c r="AY474" s="306"/>
      <c r="AZ474" s="307"/>
      <c r="BA474" s="306"/>
      <c r="BB474" s="307"/>
      <c r="BC474" s="328"/>
      <c r="BD474" s="329"/>
      <c r="BE474" s="328"/>
      <c r="BF474" s="329"/>
      <c r="BG474" s="306"/>
      <c r="BH474" s="307"/>
      <c r="BI474" s="306"/>
      <c r="BJ474" s="307"/>
      <c r="BK474" s="328"/>
      <c r="BL474" s="329"/>
      <c r="BM474" s="328"/>
      <c r="BN474" s="329"/>
      <c r="BO474" s="316"/>
      <c r="BP474" s="316"/>
      <c r="BQ474" s="316"/>
      <c r="BR474" s="55"/>
      <c r="BS474" s="330"/>
      <c r="BT474" s="331"/>
      <c r="BU474" s="319"/>
      <c r="BV474" s="319"/>
      <c r="BW474" s="319"/>
      <c r="BX474" s="319"/>
      <c r="BY474" s="319"/>
      <c r="BZ474" s="319"/>
      <c r="CA474" s="319"/>
      <c r="CB474" s="320"/>
      <c r="CC474" s="321"/>
      <c r="CD474" s="321"/>
      <c r="CE474" s="321"/>
      <c r="CF474" s="321"/>
      <c r="CG474" s="321"/>
      <c r="CH474" s="322"/>
      <c r="CI474" s="52">
        <f t="shared" si="23"/>
        <v>0</v>
      </c>
    </row>
    <row r="475" spans="1:87" ht="35.1" customHeight="1" x14ac:dyDescent="0.25">
      <c r="A475" s="31">
        <f>ROW(A463)</f>
        <v>463</v>
      </c>
      <c r="B475" s="308"/>
      <c r="C475" s="308"/>
      <c r="D475" s="309"/>
      <c r="E475" s="309"/>
      <c r="F475" s="309"/>
      <c r="G475" s="310"/>
      <c r="H475" s="311"/>
      <c r="I475" s="40"/>
      <c r="J475" s="59"/>
      <c r="K475" s="312"/>
      <c r="L475" s="312"/>
      <c r="M475" s="313"/>
      <c r="N475" s="313"/>
      <c r="O475" s="314"/>
      <c r="P475" s="314"/>
      <c r="Q475" s="315"/>
      <c r="R475" s="315"/>
      <c r="S475" s="306"/>
      <c r="T475" s="307"/>
      <c r="U475" s="306"/>
      <c r="V475" s="307"/>
      <c r="W475" s="304"/>
      <c r="X475" s="305"/>
      <c r="Y475" s="304"/>
      <c r="Z475" s="305"/>
      <c r="AA475" s="306"/>
      <c r="AB475" s="307"/>
      <c r="AC475" s="306"/>
      <c r="AD475" s="307"/>
      <c r="AE475" s="304"/>
      <c r="AF475" s="305"/>
      <c r="AG475" s="304"/>
      <c r="AH475" s="305"/>
      <c r="AI475" s="306"/>
      <c r="AJ475" s="307"/>
      <c r="AK475" s="306"/>
      <c r="AL475" s="307"/>
      <c r="AM475" s="304"/>
      <c r="AN475" s="305"/>
      <c r="AO475" s="304"/>
      <c r="AP475" s="305"/>
      <c r="AQ475" s="306"/>
      <c r="AR475" s="307"/>
      <c r="AS475" s="306"/>
      <c r="AT475" s="307"/>
      <c r="AU475" s="304"/>
      <c r="AV475" s="305"/>
      <c r="AW475" s="304"/>
      <c r="AX475" s="305"/>
      <c r="AY475" s="306"/>
      <c r="AZ475" s="307"/>
      <c r="BA475" s="306"/>
      <c r="BB475" s="307"/>
      <c r="BC475" s="304"/>
      <c r="BD475" s="305"/>
      <c r="BE475" s="304"/>
      <c r="BF475" s="305"/>
      <c r="BG475" s="306"/>
      <c r="BH475" s="307"/>
      <c r="BI475" s="306"/>
      <c r="BJ475" s="307"/>
      <c r="BK475" s="304"/>
      <c r="BL475" s="305"/>
      <c r="BM475" s="304"/>
      <c r="BN475" s="305"/>
      <c r="BO475" s="332"/>
      <c r="BP475" s="333"/>
      <c r="BQ475" s="334"/>
      <c r="BR475" s="55"/>
      <c r="BS475" s="317"/>
      <c r="BT475" s="318"/>
      <c r="BU475" s="319"/>
      <c r="BV475" s="319"/>
      <c r="BW475" s="319"/>
      <c r="BX475" s="319"/>
      <c r="BY475" s="319"/>
      <c r="BZ475" s="319"/>
      <c r="CA475" s="319"/>
      <c r="CB475" s="320"/>
      <c r="CC475" s="321"/>
      <c r="CD475" s="321"/>
      <c r="CE475" s="321"/>
      <c r="CF475" s="321"/>
      <c r="CG475" s="321"/>
      <c r="CH475" s="322"/>
      <c r="CI475" s="52">
        <f t="shared" si="23"/>
        <v>0</v>
      </c>
    </row>
    <row r="476" spans="1:87" ht="35.1" customHeight="1" x14ac:dyDescent="0.25">
      <c r="A476" s="31">
        <f t="shared" si="22"/>
        <v>464</v>
      </c>
      <c r="B476" s="323"/>
      <c r="C476" s="323"/>
      <c r="D476" s="308"/>
      <c r="E476" s="308"/>
      <c r="F476" s="308"/>
      <c r="G476" s="324"/>
      <c r="H476" s="325"/>
      <c r="I476" s="40"/>
      <c r="J476" s="60"/>
      <c r="K476" s="312"/>
      <c r="L476" s="312"/>
      <c r="M476" s="326"/>
      <c r="N476" s="326"/>
      <c r="O476" s="314"/>
      <c r="P476" s="314"/>
      <c r="Q476" s="327"/>
      <c r="R476" s="327"/>
      <c r="S476" s="306"/>
      <c r="T476" s="307"/>
      <c r="U476" s="306"/>
      <c r="V476" s="307"/>
      <c r="W476" s="328"/>
      <c r="X476" s="329"/>
      <c r="Y476" s="328"/>
      <c r="Z476" s="329"/>
      <c r="AA476" s="306"/>
      <c r="AB476" s="307"/>
      <c r="AC476" s="306"/>
      <c r="AD476" s="307"/>
      <c r="AE476" s="328"/>
      <c r="AF476" s="329"/>
      <c r="AG476" s="328"/>
      <c r="AH476" s="329"/>
      <c r="AI476" s="306"/>
      <c r="AJ476" s="307"/>
      <c r="AK476" s="306"/>
      <c r="AL476" s="307"/>
      <c r="AM476" s="328"/>
      <c r="AN476" s="329"/>
      <c r="AO476" s="328"/>
      <c r="AP476" s="329"/>
      <c r="AQ476" s="306"/>
      <c r="AR476" s="307"/>
      <c r="AS476" s="306"/>
      <c r="AT476" s="307"/>
      <c r="AU476" s="328"/>
      <c r="AV476" s="329"/>
      <c r="AW476" s="328"/>
      <c r="AX476" s="329"/>
      <c r="AY476" s="306"/>
      <c r="AZ476" s="307"/>
      <c r="BA476" s="306"/>
      <c r="BB476" s="307"/>
      <c r="BC476" s="328"/>
      <c r="BD476" s="329"/>
      <c r="BE476" s="328"/>
      <c r="BF476" s="329"/>
      <c r="BG476" s="306"/>
      <c r="BH476" s="307"/>
      <c r="BI476" s="306"/>
      <c r="BJ476" s="307"/>
      <c r="BK476" s="328"/>
      <c r="BL476" s="329"/>
      <c r="BM476" s="328"/>
      <c r="BN476" s="329"/>
      <c r="BO476" s="316"/>
      <c r="BP476" s="316"/>
      <c r="BQ476" s="316"/>
      <c r="BR476" s="55"/>
      <c r="BS476" s="330"/>
      <c r="BT476" s="331"/>
      <c r="BU476" s="319"/>
      <c r="BV476" s="319"/>
      <c r="BW476" s="319"/>
      <c r="BX476" s="319"/>
      <c r="BY476" s="319"/>
      <c r="BZ476" s="319"/>
      <c r="CA476" s="319"/>
      <c r="CB476" s="320"/>
      <c r="CC476" s="321"/>
      <c r="CD476" s="321"/>
      <c r="CE476" s="321"/>
      <c r="CF476" s="321"/>
      <c r="CG476" s="321"/>
      <c r="CH476" s="322"/>
      <c r="CI476" s="52">
        <f t="shared" si="23"/>
        <v>0</v>
      </c>
    </row>
    <row r="477" spans="1:87" ht="35.1" customHeight="1" x14ac:dyDescent="0.25">
      <c r="A477" s="31">
        <f t="shared" si="22"/>
        <v>465</v>
      </c>
      <c r="B477" s="308"/>
      <c r="C477" s="308"/>
      <c r="D477" s="309"/>
      <c r="E477" s="309"/>
      <c r="F477" s="309"/>
      <c r="G477" s="310"/>
      <c r="H477" s="311"/>
      <c r="I477" s="40"/>
      <c r="J477" s="59"/>
      <c r="K477" s="312"/>
      <c r="L477" s="312"/>
      <c r="M477" s="313"/>
      <c r="N477" s="313"/>
      <c r="O477" s="314"/>
      <c r="P477" s="314"/>
      <c r="Q477" s="315"/>
      <c r="R477" s="315"/>
      <c r="S477" s="306"/>
      <c r="T477" s="307"/>
      <c r="U477" s="306"/>
      <c r="V477" s="307"/>
      <c r="W477" s="304"/>
      <c r="X477" s="305"/>
      <c r="Y477" s="304"/>
      <c r="Z477" s="305"/>
      <c r="AA477" s="306"/>
      <c r="AB477" s="307"/>
      <c r="AC477" s="306"/>
      <c r="AD477" s="307"/>
      <c r="AE477" s="304"/>
      <c r="AF477" s="305"/>
      <c r="AG477" s="304"/>
      <c r="AH477" s="305"/>
      <c r="AI477" s="306"/>
      <c r="AJ477" s="307"/>
      <c r="AK477" s="306"/>
      <c r="AL477" s="307"/>
      <c r="AM477" s="304"/>
      <c r="AN477" s="305"/>
      <c r="AO477" s="304"/>
      <c r="AP477" s="305"/>
      <c r="AQ477" s="306"/>
      <c r="AR477" s="307"/>
      <c r="AS477" s="306"/>
      <c r="AT477" s="307"/>
      <c r="AU477" s="304"/>
      <c r="AV477" s="305"/>
      <c r="AW477" s="304"/>
      <c r="AX477" s="305"/>
      <c r="AY477" s="306"/>
      <c r="AZ477" s="307"/>
      <c r="BA477" s="306"/>
      <c r="BB477" s="307"/>
      <c r="BC477" s="304"/>
      <c r="BD477" s="305"/>
      <c r="BE477" s="304"/>
      <c r="BF477" s="305"/>
      <c r="BG477" s="306"/>
      <c r="BH477" s="307"/>
      <c r="BI477" s="306"/>
      <c r="BJ477" s="307"/>
      <c r="BK477" s="304"/>
      <c r="BL477" s="305"/>
      <c r="BM477" s="304"/>
      <c r="BN477" s="305"/>
      <c r="BO477" s="316"/>
      <c r="BP477" s="316"/>
      <c r="BQ477" s="316"/>
      <c r="BR477" s="55"/>
      <c r="BS477" s="317"/>
      <c r="BT477" s="318"/>
      <c r="BU477" s="319"/>
      <c r="BV477" s="319"/>
      <c r="BW477" s="319"/>
      <c r="BX477" s="319"/>
      <c r="BY477" s="319"/>
      <c r="BZ477" s="319"/>
      <c r="CA477" s="319"/>
      <c r="CB477" s="320"/>
      <c r="CC477" s="321"/>
      <c r="CD477" s="321"/>
      <c r="CE477" s="321"/>
      <c r="CF477" s="321"/>
      <c r="CG477" s="321"/>
      <c r="CH477" s="322"/>
      <c r="CI477" s="52">
        <f t="shared" si="23"/>
        <v>0</v>
      </c>
    </row>
    <row r="478" spans="1:87" ht="35.1" customHeight="1" x14ac:dyDescent="0.25">
      <c r="A478" s="31">
        <f t="shared" si="22"/>
        <v>466</v>
      </c>
      <c r="B478" s="323"/>
      <c r="C478" s="323"/>
      <c r="D478" s="308"/>
      <c r="E478" s="308"/>
      <c r="F478" s="308"/>
      <c r="G478" s="324"/>
      <c r="H478" s="325"/>
      <c r="I478" s="40"/>
      <c r="J478" s="60"/>
      <c r="K478" s="312"/>
      <c r="L478" s="312"/>
      <c r="M478" s="326"/>
      <c r="N478" s="326"/>
      <c r="O478" s="314"/>
      <c r="P478" s="314"/>
      <c r="Q478" s="327"/>
      <c r="R478" s="327"/>
      <c r="S478" s="306"/>
      <c r="T478" s="307"/>
      <c r="U478" s="306"/>
      <c r="V478" s="307"/>
      <c r="W478" s="328"/>
      <c r="X478" s="329"/>
      <c r="Y478" s="328"/>
      <c r="Z478" s="329"/>
      <c r="AA478" s="306"/>
      <c r="AB478" s="307"/>
      <c r="AC478" s="306"/>
      <c r="AD478" s="307"/>
      <c r="AE478" s="328"/>
      <c r="AF478" s="329"/>
      <c r="AG478" s="328"/>
      <c r="AH478" s="329"/>
      <c r="AI478" s="306"/>
      <c r="AJ478" s="307"/>
      <c r="AK478" s="306"/>
      <c r="AL478" s="307"/>
      <c r="AM478" s="328"/>
      <c r="AN478" s="329"/>
      <c r="AO478" s="328"/>
      <c r="AP478" s="329"/>
      <c r="AQ478" s="306"/>
      <c r="AR478" s="307"/>
      <c r="AS478" s="306"/>
      <c r="AT478" s="307"/>
      <c r="AU478" s="328"/>
      <c r="AV478" s="329"/>
      <c r="AW478" s="328"/>
      <c r="AX478" s="329"/>
      <c r="AY478" s="306"/>
      <c r="AZ478" s="307"/>
      <c r="BA478" s="306"/>
      <c r="BB478" s="307"/>
      <c r="BC478" s="328"/>
      <c r="BD478" s="329"/>
      <c r="BE478" s="328"/>
      <c r="BF478" s="329"/>
      <c r="BG478" s="306"/>
      <c r="BH478" s="307"/>
      <c r="BI478" s="306"/>
      <c r="BJ478" s="307"/>
      <c r="BK478" s="328"/>
      <c r="BL478" s="329"/>
      <c r="BM478" s="328"/>
      <c r="BN478" s="329"/>
      <c r="BO478" s="316"/>
      <c r="BP478" s="316"/>
      <c r="BQ478" s="316"/>
      <c r="BR478" s="55"/>
      <c r="BS478" s="330"/>
      <c r="BT478" s="331"/>
      <c r="BU478" s="319"/>
      <c r="BV478" s="319"/>
      <c r="BW478" s="319"/>
      <c r="BX478" s="319"/>
      <c r="BY478" s="319"/>
      <c r="BZ478" s="319"/>
      <c r="CA478" s="319"/>
      <c r="CB478" s="320"/>
      <c r="CC478" s="321"/>
      <c r="CD478" s="321"/>
      <c r="CE478" s="321"/>
      <c r="CF478" s="321"/>
      <c r="CG478" s="321"/>
      <c r="CH478" s="322"/>
      <c r="CI478" s="52">
        <f t="shared" si="23"/>
        <v>0</v>
      </c>
    </row>
    <row r="479" spans="1:87" ht="35.1" customHeight="1" x14ac:dyDescent="0.25">
      <c r="A479" s="31">
        <f t="shared" si="22"/>
        <v>467</v>
      </c>
      <c r="B479" s="308"/>
      <c r="C479" s="308"/>
      <c r="D479" s="309"/>
      <c r="E479" s="309"/>
      <c r="F479" s="309"/>
      <c r="G479" s="310"/>
      <c r="H479" s="311"/>
      <c r="I479" s="40"/>
      <c r="J479" s="59"/>
      <c r="K479" s="312"/>
      <c r="L479" s="312"/>
      <c r="M479" s="313"/>
      <c r="N479" s="313"/>
      <c r="O479" s="314"/>
      <c r="P479" s="314"/>
      <c r="Q479" s="315"/>
      <c r="R479" s="315"/>
      <c r="S479" s="306"/>
      <c r="T479" s="307"/>
      <c r="U479" s="306"/>
      <c r="V479" s="307"/>
      <c r="W479" s="304"/>
      <c r="X479" s="305"/>
      <c r="Y479" s="304"/>
      <c r="Z479" s="305"/>
      <c r="AA479" s="306"/>
      <c r="AB479" s="307"/>
      <c r="AC479" s="306"/>
      <c r="AD479" s="307"/>
      <c r="AE479" s="304"/>
      <c r="AF479" s="305"/>
      <c r="AG479" s="304"/>
      <c r="AH479" s="305"/>
      <c r="AI479" s="306"/>
      <c r="AJ479" s="307"/>
      <c r="AK479" s="306"/>
      <c r="AL479" s="307"/>
      <c r="AM479" s="304"/>
      <c r="AN479" s="305"/>
      <c r="AO479" s="304"/>
      <c r="AP479" s="305"/>
      <c r="AQ479" s="306"/>
      <c r="AR479" s="307"/>
      <c r="AS479" s="306"/>
      <c r="AT479" s="307"/>
      <c r="AU479" s="304"/>
      <c r="AV479" s="305"/>
      <c r="AW479" s="304"/>
      <c r="AX479" s="305"/>
      <c r="AY479" s="306"/>
      <c r="AZ479" s="307"/>
      <c r="BA479" s="306"/>
      <c r="BB479" s="307"/>
      <c r="BC479" s="304"/>
      <c r="BD479" s="305"/>
      <c r="BE479" s="304"/>
      <c r="BF479" s="305"/>
      <c r="BG479" s="306"/>
      <c r="BH479" s="307"/>
      <c r="BI479" s="306"/>
      <c r="BJ479" s="307"/>
      <c r="BK479" s="304"/>
      <c r="BL479" s="305"/>
      <c r="BM479" s="304"/>
      <c r="BN479" s="305"/>
      <c r="BO479" s="316"/>
      <c r="BP479" s="316"/>
      <c r="BQ479" s="316"/>
      <c r="BR479" s="55"/>
      <c r="BS479" s="317"/>
      <c r="BT479" s="318"/>
      <c r="BU479" s="319"/>
      <c r="BV479" s="319"/>
      <c r="BW479" s="319"/>
      <c r="BX479" s="319"/>
      <c r="BY479" s="319"/>
      <c r="BZ479" s="319"/>
      <c r="CA479" s="319"/>
      <c r="CB479" s="320"/>
      <c r="CC479" s="321"/>
      <c r="CD479" s="321"/>
      <c r="CE479" s="321"/>
      <c r="CF479" s="321"/>
      <c r="CG479" s="321"/>
      <c r="CH479" s="322"/>
      <c r="CI479" s="52">
        <f t="shared" si="23"/>
        <v>0</v>
      </c>
    </row>
    <row r="480" spans="1:87" ht="35.1" customHeight="1" x14ac:dyDescent="0.25">
      <c r="A480" s="31">
        <f t="shared" si="22"/>
        <v>468</v>
      </c>
      <c r="B480" s="323"/>
      <c r="C480" s="323"/>
      <c r="D480" s="308"/>
      <c r="E480" s="308"/>
      <c r="F480" s="308"/>
      <c r="G480" s="324"/>
      <c r="H480" s="325"/>
      <c r="I480" s="40"/>
      <c r="J480" s="60"/>
      <c r="K480" s="312"/>
      <c r="L480" s="312"/>
      <c r="M480" s="326"/>
      <c r="N480" s="326"/>
      <c r="O480" s="314"/>
      <c r="P480" s="314"/>
      <c r="Q480" s="327"/>
      <c r="R480" s="327"/>
      <c r="S480" s="306"/>
      <c r="T480" s="307"/>
      <c r="U480" s="306"/>
      <c r="V480" s="307"/>
      <c r="W480" s="328"/>
      <c r="X480" s="329"/>
      <c r="Y480" s="328"/>
      <c r="Z480" s="329"/>
      <c r="AA480" s="306"/>
      <c r="AB480" s="307"/>
      <c r="AC480" s="306"/>
      <c r="AD480" s="307"/>
      <c r="AE480" s="328"/>
      <c r="AF480" s="329"/>
      <c r="AG480" s="328"/>
      <c r="AH480" s="329"/>
      <c r="AI480" s="306"/>
      <c r="AJ480" s="307"/>
      <c r="AK480" s="306"/>
      <c r="AL480" s="307"/>
      <c r="AM480" s="328"/>
      <c r="AN480" s="329"/>
      <c r="AO480" s="328"/>
      <c r="AP480" s="329"/>
      <c r="AQ480" s="306"/>
      <c r="AR480" s="307"/>
      <c r="AS480" s="306"/>
      <c r="AT480" s="307"/>
      <c r="AU480" s="328"/>
      <c r="AV480" s="329"/>
      <c r="AW480" s="328"/>
      <c r="AX480" s="329"/>
      <c r="AY480" s="306"/>
      <c r="AZ480" s="307"/>
      <c r="BA480" s="306"/>
      <c r="BB480" s="307"/>
      <c r="BC480" s="328"/>
      <c r="BD480" s="329"/>
      <c r="BE480" s="328"/>
      <c r="BF480" s="329"/>
      <c r="BG480" s="306"/>
      <c r="BH480" s="307"/>
      <c r="BI480" s="306"/>
      <c r="BJ480" s="307"/>
      <c r="BK480" s="328"/>
      <c r="BL480" s="329"/>
      <c r="BM480" s="328"/>
      <c r="BN480" s="329"/>
      <c r="BO480" s="316"/>
      <c r="BP480" s="316"/>
      <c r="BQ480" s="316"/>
      <c r="BR480" s="55"/>
      <c r="BS480" s="330"/>
      <c r="BT480" s="331"/>
      <c r="BU480" s="319"/>
      <c r="BV480" s="319"/>
      <c r="BW480" s="319"/>
      <c r="BX480" s="319"/>
      <c r="BY480" s="319"/>
      <c r="BZ480" s="319"/>
      <c r="CA480" s="319"/>
      <c r="CB480" s="320"/>
      <c r="CC480" s="321"/>
      <c r="CD480" s="321"/>
      <c r="CE480" s="321"/>
      <c r="CF480" s="321"/>
      <c r="CG480" s="321"/>
      <c r="CH480" s="322"/>
      <c r="CI480" s="52">
        <f t="shared" si="23"/>
        <v>0</v>
      </c>
    </row>
    <row r="481" spans="1:87" ht="35.1" customHeight="1" x14ac:dyDescent="0.25">
      <c r="A481" s="31">
        <f t="shared" si="22"/>
        <v>469</v>
      </c>
      <c r="B481" s="308"/>
      <c r="C481" s="308"/>
      <c r="D481" s="309"/>
      <c r="E481" s="309"/>
      <c r="F481" s="309"/>
      <c r="G481" s="310"/>
      <c r="H481" s="311"/>
      <c r="I481" s="40"/>
      <c r="J481" s="59"/>
      <c r="K481" s="312"/>
      <c r="L481" s="312"/>
      <c r="M481" s="313"/>
      <c r="N481" s="313"/>
      <c r="O481" s="314"/>
      <c r="P481" s="314"/>
      <c r="Q481" s="315"/>
      <c r="R481" s="315"/>
      <c r="S481" s="306"/>
      <c r="T481" s="307"/>
      <c r="U481" s="306"/>
      <c r="V481" s="307"/>
      <c r="W481" s="304"/>
      <c r="X481" s="305"/>
      <c r="Y481" s="304"/>
      <c r="Z481" s="305"/>
      <c r="AA481" s="306"/>
      <c r="AB481" s="307"/>
      <c r="AC481" s="306"/>
      <c r="AD481" s="307"/>
      <c r="AE481" s="304"/>
      <c r="AF481" s="305"/>
      <c r="AG481" s="304"/>
      <c r="AH481" s="305"/>
      <c r="AI481" s="306"/>
      <c r="AJ481" s="307"/>
      <c r="AK481" s="306"/>
      <c r="AL481" s="307"/>
      <c r="AM481" s="304"/>
      <c r="AN481" s="305"/>
      <c r="AO481" s="304"/>
      <c r="AP481" s="305"/>
      <c r="AQ481" s="306"/>
      <c r="AR481" s="307"/>
      <c r="AS481" s="306"/>
      <c r="AT481" s="307"/>
      <c r="AU481" s="304"/>
      <c r="AV481" s="305"/>
      <c r="AW481" s="304"/>
      <c r="AX481" s="305"/>
      <c r="AY481" s="306"/>
      <c r="AZ481" s="307"/>
      <c r="BA481" s="306"/>
      <c r="BB481" s="307"/>
      <c r="BC481" s="304"/>
      <c r="BD481" s="305"/>
      <c r="BE481" s="304"/>
      <c r="BF481" s="305"/>
      <c r="BG481" s="306"/>
      <c r="BH481" s="307"/>
      <c r="BI481" s="306"/>
      <c r="BJ481" s="307"/>
      <c r="BK481" s="304"/>
      <c r="BL481" s="305"/>
      <c r="BM481" s="304"/>
      <c r="BN481" s="305"/>
      <c r="BO481" s="316"/>
      <c r="BP481" s="316"/>
      <c r="BQ481" s="316"/>
      <c r="BR481" s="55"/>
      <c r="BS481" s="317"/>
      <c r="BT481" s="318"/>
      <c r="BU481" s="319"/>
      <c r="BV481" s="319"/>
      <c r="BW481" s="319"/>
      <c r="BX481" s="319"/>
      <c r="BY481" s="319"/>
      <c r="BZ481" s="319"/>
      <c r="CA481" s="319"/>
      <c r="CB481" s="320"/>
      <c r="CC481" s="321"/>
      <c r="CD481" s="321"/>
      <c r="CE481" s="321"/>
      <c r="CF481" s="321"/>
      <c r="CG481" s="321"/>
      <c r="CH481" s="322"/>
      <c r="CI481" s="52">
        <f t="shared" si="23"/>
        <v>0</v>
      </c>
    </row>
    <row r="482" spans="1:87" ht="35.1" customHeight="1" x14ac:dyDescent="0.25">
      <c r="A482" s="31">
        <f t="shared" si="22"/>
        <v>470</v>
      </c>
      <c r="B482" s="323"/>
      <c r="C482" s="323"/>
      <c r="D482" s="308"/>
      <c r="E482" s="308"/>
      <c r="F482" s="308"/>
      <c r="G482" s="324"/>
      <c r="H482" s="325"/>
      <c r="I482" s="40"/>
      <c r="J482" s="60"/>
      <c r="K482" s="312"/>
      <c r="L482" s="312"/>
      <c r="M482" s="326"/>
      <c r="N482" s="326"/>
      <c r="O482" s="314"/>
      <c r="P482" s="314"/>
      <c r="Q482" s="327"/>
      <c r="R482" s="327"/>
      <c r="S482" s="306"/>
      <c r="T482" s="307"/>
      <c r="U482" s="306"/>
      <c r="V482" s="307"/>
      <c r="W482" s="328"/>
      <c r="X482" s="329"/>
      <c r="Y482" s="328"/>
      <c r="Z482" s="329"/>
      <c r="AA482" s="306"/>
      <c r="AB482" s="307"/>
      <c r="AC482" s="306"/>
      <c r="AD482" s="307"/>
      <c r="AE482" s="328"/>
      <c r="AF482" s="329"/>
      <c r="AG482" s="328"/>
      <c r="AH482" s="329"/>
      <c r="AI482" s="306"/>
      <c r="AJ482" s="307"/>
      <c r="AK482" s="306"/>
      <c r="AL482" s="307"/>
      <c r="AM482" s="328"/>
      <c r="AN482" s="329"/>
      <c r="AO482" s="328"/>
      <c r="AP482" s="329"/>
      <c r="AQ482" s="306"/>
      <c r="AR482" s="307"/>
      <c r="AS482" s="306"/>
      <c r="AT482" s="307"/>
      <c r="AU482" s="328"/>
      <c r="AV482" s="329"/>
      <c r="AW482" s="328"/>
      <c r="AX482" s="329"/>
      <c r="AY482" s="306"/>
      <c r="AZ482" s="307"/>
      <c r="BA482" s="306"/>
      <c r="BB482" s="307"/>
      <c r="BC482" s="328"/>
      <c r="BD482" s="329"/>
      <c r="BE482" s="328"/>
      <c r="BF482" s="329"/>
      <c r="BG482" s="306"/>
      <c r="BH482" s="307"/>
      <c r="BI482" s="306"/>
      <c r="BJ482" s="307"/>
      <c r="BK482" s="328"/>
      <c r="BL482" s="329"/>
      <c r="BM482" s="328"/>
      <c r="BN482" s="329"/>
      <c r="BO482" s="316"/>
      <c r="BP482" s="316"/>
      <c r="BQ482" s="316"/>
      <c r="BR482" s="55"/>
      <c r="BS482" s="330"/>
      <c r="BT482" s="331"/>
      <c r="BU482" s="319"/>
      <c r="BV482" s="319"/>
      <c r="BW482" s="319"/>
      <c r="BX482" s="319"/>
      <c r="BY482" s="319"/>
      <c r="BZ482" s="319"/>
      <c r="CA482" s="319"/>
      <c r="CB482" s="320"/>
      <c r="CC482" s="321"/>
      <c r="CD482" s="321"/>
      <c r="CE482" s="321"/>
      <c r="CF482" s="321"/>
      <c r="CG482" s="321"/>
      <c r="CH482" s="322"/>
      <c r="CI482" s="52">
        <f t="shared" si="23"/>
        <v>0</v>
      </c>
    </row>
    <row r="483" spans="1:87" ht="35.1" customHeight="1" x14ac:dyDescent="0.25">
      <c r="A483" s="31">
        <f t="shared" si="22"/>
        <v>471</v>
      </c>
      <c r="B483" s="308"/>
      <c r="C483" s="308"/>
      <c r="D483" s="309"/>
      <c r="E483" s="309"/>
      <c r="F483" s="309"/>
      <c r="G483" s="310"/>
      <c r="H483" s="311"/>
      <c r="I483" s="40"/>
      <c r="J483" s="59"/>
      <c r="K483" s="312"/>
      <c r="L483" s="312"/>
      <c r="M483" s="313"/>
      <c r="N483" s="313"/>
      <c r="O483" s="314"/>
      <c r="P483" s="314"/>
      <c r="Q483" s="315"/>
      <c r="R483" s="315"/>
      <c r="S483" s="306"/>
      <c r="T483" s="307"/>
      <c r="U483" s="306"/>
      <c r="V483" s="307"/>
      <c r="W483" s="304"/>
      <c r="X483" s="305"/>
      <c r="Y483" s="304"/>
      <c r="Z483" s="305"/>
      <c r="AA483" s="306"/>
      <c r="AB483" s="307"/>
      <c r="AC483" s="306"/>
      <c r="AD483" s="307"/>
      <c r="AE483" s="304"/>
      <c r="AF483" s="305"/>
      <c r="AG483" s="304"/>
      <c r="AH483" s="305"/>
      <c r="AI483" s="306"/>
      <c r="AJ483" s="307"/>
      <c r="AK483" s="306"/>
      <c r="AL483" s="307"/>
      <c r="AM483" s="304"/>
      <c r="AN483" s="305"/>
      <c r="AO483" s="304"/>
      <c r="AP483" s="305"/>
      <c r="AQ483" s="306"/>
      <c r="AR483" s="307"/>
      <c r="AS483" s="306"/>
      <c r="AT483" s="307"/>
      <c r="AU483" s="304"/>
      <c r="AV483" s="305"/>
      <c r="AW483" s="304"/>
      <c r="AX483" s="305"/>
      <c r="AY483" s="306"/>
      <c r="AZ483" s="307"/>
      <c r="BA483" s="306"/>
      <c r="BB483" s="307"/>
      <c r="BC483" s="304"/>
      <c r="BD483" s="305"/>
      <c r="BE483" s="304"/>
      <c r="BF483" s="305"/>
      <c r="BG483" s="306"/>
      <c r="BH483" s="307"/>
      <c r="BI483" s="306"/>
      <c r="BJ483" s="307"/>
      <c r="BK483" s="304"/>
      <c r="BL483" s="305"/>
      <c r="BM483" s="304"/>
      <c r="BN483" s="305"/>
      <c r="BO483" s="316"/>
      <c r="BP483" s="316"/>
      <c r="BQ483" s="316"/>
      <c r="BR483" s="55"/>
      <c r="BS483" s="317"/>
      <c r="BT483" s="318"/>
      <c r="BU483" s="319"/>
      <c r="BV483" s="319"/>
      <c r="BW483" s="319"/>
      <c r="BX483" s="319"/>
      <c r="BY483" s="319"/>
      <c r="BZ483" s="319"/>
      <c r="CA483" s="319"/>
      <c r="CB483" s="320"/>
      <c r="CC483" s="321"/>
      <c r="CD483" s="321"/>
      <c r="CE483" s="321"/>
      <c r="CF483" s="321"/>
      <c r="CG483" s="321"/>
      <c r="CH483" s="322"/>
      <c r="CI483" s="52">
        <f t="shared" si="23"/>
        <v>0</v>
      </c>
    </row>
    <row r="484" spans="1:87" ht="35.1" customHeight="1" x14ac:dyDescent="0.25">
      <c r="A484" s="31">
        <f t="shared" si="22"/>
        <v>472</v>
      </c>
      <c r="B484" s="323"/>
      <c r="C484" s="323"/>
      <c r="D484" s="308"/>
      <c r="E484" s="308"/>
      <c r="F484" s="308"/>
      <c r="G484" s="324"/>
      <c r="H484" s="325"/>
      <c r="I484" s="40"/>
      <c r="J484" s="60"/>
      <c r="K484" s="312"/>
      <c r="L484" s="312"/>
      <c r="M484" s="326"/>
      <c r="N484" s="326"/>
      <c r="O484" s="314"/>
      <c r="P484" s="314"/>
      <c r="Q484" s="327"/>
      <c r="R484" s="327"/>
      <c r="S484" s="306"/>
      <c r="T484" s="307"/>
      <c r="U484" s="306"/>
      <c r="V484" s="307"/>
      <c r="W484" s="328"/>
      <c r="X484" s="329"/>
      <c r="Y484" s="328"/>
      <c r="Z484" s="329"/>
      <c r="AA484" s="306"/>
      <c r="AB484" s="307"/>
      <c r="AC484" s="306"/>
      <c r="AD484" s="307"/>
      <c r="AE484" s="328"/>
      <c r="AF484" s="329"/>
      <c r="AG484" s="328"/>
      <c r="AH484" s="329"/>
      <c r="AI484" s="306"/>
      <c r="AJ484" s="307"/>
      <c r="AK484" s="306"/>
      <c r="AL484" s="307"/>
      <c r="AM484" s="328"/>
      <c r="AN484" s="329"/>
      <c r="AO484" s="328"/>
      <c r="AP484" s="329"/>
      <c r="AQ484" s="306"/>
      <c r="AR484" s="307"/>
      <c r="AS484" s="306"/>
      <c r="AT484" s="307"/>
      <c r="AU484" s="328"/>
      <c r="AV484" s="329"/>
      <c r="AW484" s="328"/>
      <c r="AX484" s="329"/>
      <c r="AY484" s="306"/>
      <c r="AZ484" s="307"/>
      <c r="BA484" s="306"/>
      <c r="BB484" s="307"/>
      <c r="BC484" s="328"/>
      <c r="BD484" s="329"/>
      <c r="BE484" s="328"/>
      <c r="BF484" s="329"/>
      <c r="BG484" s="306"/>
      <c r="BH484" s="307"/>
      <c r="BI484" s="306"/>
      <c r="BJ484" s="307"/>
      <c r="BK484" s="328"/>
      <c r="BL484" s="329"/>
      <c r="BM484" s="328"/>
      <c r="BN484" s="329"/>
      <c r="BO484" s="316"/>
      <c r="BP484" s="316"/>
      <c r="BQ484" s="316"/>
      <c r="BR484" s="55"/>
      <c r="BS484" s="330"/>
      <c r="BT484" s="331"/>
      <c r="BU484" s="319"/>
      <c r="BV484" s="319"/>
      <c r="BW484" s="319"/>
      <c r="BX484" s="319"/>
      <c r="BY484" s="319"/>
      <c r="BZ484" s="319"/>
      <c r="CA484" s="319"/>
      <c r="CB484" s="320"/>
      <c r="CC484" s="321"/>
      <c r="CD484" s="321"/>
      <c r="CE484" s="321"/>
      <c r="CF484" s="321"/>
      <c r="CG484" s="321"/>
      <c r="CH484" s="322"/>
      <c r="CI484" s="52">
        <f t="shared" si="23"/>
        <v>0</v>
      </c>
    </row>
    <row r="485" spans="1:87" ht="35.1" customHeight="1" x14ac:dyDescent="0.25">
      <c r="A485" s="31">
        <f t="shared" si="22"/>
        <v>473</v>
      </c>
      <c r="B485" s="308"/>
      <c r="C485" s="308"/>
      <c r="D485" s="309"/>
      <c r="E485" s="309"/>
      <c r="F485" s="309"/>
      <c r="G485" s="310"/>
      <c r="H485" s="311"/>
      <c r="I485" s="40"/>
      <c r="J485" s="59"/>
      <c r="K485" s="312"/>
      <c r="L485" s="312"/>
      <c r="M485" s="313"/>
      <c r="N485" s="313"/>
      <c r="O485" s="314"/>
      <c r="P485" s="314"/>
      <c r="Q485" s="315"/>
      <c r="R485" s="315"/>
      <c r="S485" s="306"/>
      <c r="T485" s="307"/>
      <c r="U485" s="306"/>
      <c r="V485" s="307"/>
      <c r="W485" s="304"/>
      <c r="X485" s="305"/>
      <c r="Y485" s="304"/>
      <c r="Z485" s="305"/>
      <c r="AA485" s="306"/>
      <c r="AB485" s="307"/>
      <c r="AC485" s="306"/>
      <c r="AD485" s="307"/>
      <c r="AE485" s="304"/>
      <c r="AF485" s="305"/>
      <c r="AG485" s="304"/>
      <c r="AH485" s="305"/>
      <c r="AI485" s="306"/>
      <c r="AJ485" s="307"/>
      <c r="AK485" s="306"/>
      <c r="AL485" s="307"/>
      <c r="AM485" s="304"/>
      <c r="AN485" s="305"/>
      <c r="AO485" s="304"/>
      <c r="AP485" s="305"/>
      <c r="AQ485" s="306"/>
      <c r="AR485" s="307"/>
      <c r="AS485" s="306"/>
      <c r="AT485" s="307"/>
      <c r="AU485" s="304"/>
      <c r="AV485" s="305"/>
      <c r="AW485" s="304"/>
      <c r="AX485" s="305"/>
      <c r="AY485" s="306"/>
      <c r="AZ485" s="307"/>
      <c r="BA485" s="306"/>
      <c r="BB485" s="307"/>
      <c r="BC485" s="304"/>
      <c r="BD485" s="305"/>
      <c r="BE485" s="304"/>
      <c r="BF485" s="305"/>
      <c r="BG485" s="306"/>
      <c r="BH485" s="307"/>
      <c r="BI485" s="306"/>
      <c r="BJ485" s="307"/>
      <c r="BK485" s="304"/>
      <c r="BL485" s="305"/>
      <c r="BM485" s="304"/>
      <c r="BN485" s="305"/>
      <c r="BO485" s="316"/>
      <c r="BP485" s="316"/>
      <c r="BQ485" s="316"/>
      <c r="BR485" s="55"/>
      <c r="BS485" s="317"/>
      <c r="BT485" s="318"/>
      <c r="BU485" s="319"/>
      <c r="BV485" s="319"/>
      <c r="BW485" s="319"/>
      <c r="BX485" s="319"/>
      <c r="BY485" s="319"/>
      <c r="BZ485" s="319"/>
      <c r="CA485" s="319"/>
      <c r="CB485" s="320"/>
      <c r="CC485" s="321"/>
      <c r="CD485" s="321"/>
      <c r="CE485" s="321"/>
      <c r="CF485" s="321"/>
      <c r="CG485" s="321"/>
      <c r="CH485" s="322"/>
      <c r="CI485" s="52">
        <f t="shared" si="23"/>
        <v>0</v>
      </c>
    </row>
    <row r="486" spans="1:87" ht="35.1" customHeight="1" x14ac:dyDescent="0.25">
      <c r="A486" s="31">
        <f t="shared" si="22"/>
        <v>474</v>
      </c>
      <c r="B486" s="323"/>
      <c r="C486" s="323"/>
      <c r="D486" s="308"/>
      <c r="E486" s="308"/>
      <c r="F486" s="308"/>
      <c r="G486" s="324"/>
      <c r="H486" s="325"/>
      <c r="I486" s="40"/>
      <c r="J486" s="60"/>
      <c r="K486" s="312"/>
      <c r="L486" s="312"/>
      <c r="M486" s="326"/>
      <c r="N486" s="326"/>
      <c r="O486" s="314"/>
      <c r="P486" s="314"/>
      <c r="Q486" s="327"/>
      <c r="R486" s="327"/>
      <c r="S486" s="306"/>
      <c r="T486" s="307"/>
      <c r="U486" s="306"/>
      <c r="V486" s="307"/>
      <c r="W486" s="328"/>
      <c r="X486" s="329"/>
      <c r="Y486" s="328"/>
      <c r="Z486" s="329"/>
      <c r="AA486" s="306"/>
      <c r="AB486" s="307"/>
      <c r="AC486" s="306"/>
      <c r="AD486" s="307"/>
      <c r="AE486" s="328"/>
      <c r="AF486" s="329"/>
      <c r="AG486" s="328"/>
      <c r="AH486" s="329"/>
      <c r="AI486" s="306"/>
      <c r="AJ486" s="307"/>
      <c r="AK486" s="306"/>
      <c r="AL486" s="307"/>
      <c r="AM486" s="328"/>
      <c r="AN486" s="329"/>
      <c r="AO486" s="328"/>
      <c r="AP486" s="329"/>
      <c r="AQ486" s="306"/>
      <c r="AR486" s="307"/>
      <c r="AS486" s="306"/>
      <c r="AT486" s="307"/>
      <c r="AU486" s="328"/>
      <c r="AV486" s="329"/>
      <c r="AW486" s="328"/>
      <c r="AX486" s="329"/>
      <c r="AY486" s="306"/>
      <c r="AZ486" s="307"/>
      <c r="BA486" s="306"/>
      <c r="BB486" s="307"/>
      <c r="BC486" s="328"/>
      <c r="BD486" s="329"/>
      <c r="BE486" s="328"/>
      <c r="BF486" s="329"/>
      <c r="BG486" s="306"/>
      <c r="BH486" s="307"/>
      <c r="BI486" s="306"/>
      <c r="BJ486" s="307"/>
      <c r="BK486" s="328"/>
      <c r="BL486" s="329"/>
      <c r="BM486" s="328"/>
      <c r="BN486" s="329"/>
      <c r="BO486" s="316"/>
      <c r="BP486" s="316"/>
      <c r="BQ486" s="316"/>
      <c r="BR486" s="55"/>
      <c r="BS486" s="330"/>
      <c r="BT486" s="331"/>
      <c r="BU486" s="319"/>
      <c r="BV486" s="319"/>
      <c r="BW486" s="319"/>
      <c r="BX486" s="319"/>
      <c r="BY486" s="319"/>
      <c r="BZ486" s="319"/>
      <c r="CA486" s="319"/>
      <c r="CB486" s="320"/>
      <c r="CC486" s="321"/>
      <c r="CD486" s="321"/>
      <c r="CE486" s="321"/>
      <c r="CF486" s="321"/>
      <c r="CG486" s="321"/>
      <c r="CH486" s="322"/>
      <c r="CI486" s="52">
        <f t="shared" si="23"/>
        <v>0</v>
      </c>
    </row>
    <row r="487" spans="1:87" ht="35.1" customHeight="1" x14ac:dyDescent="0.25">
      <c r="A487" s="31">
        <f t="shared" si="22"/>
        <v>475</v>
      </c>
      <c r="B487" s="308"/>
      <c r="C487" s="308"/>
      <c r="D487" s="309"/>
      <c r="E487" s="309"/>
      <c r="F487" s="309"/>
      <c r="G487" s="310"/>
      <c r="H487" s="311"/>
      <c r="I487" s="40"/>
      <c r="J487" s="59"/>
      <c r="K487" s="312"/>
      <c r="L487" s="312"/>
      <c r="M487" s="313"/>
      <c r="N487" s="313"/>
      <c r="O487" s="314"/>
      <c r="P487" s="314"/>
      <c r="Q487" s="315"/>
      <c r="R487" s="315"/>
      <c r="S487" s="306"/>
      <c r="T487" s="307"/>
      <c r="U487" s="306"/>
      <c r="V487" s="307"/>
      <c r="W487" s="304"/>
      <c r="X487" s="305"/>
      <c r="Y487" s="304"/>
      <c r="Z487" s="305"/>
      <c r="AA487" s="306"/>
      <c r="AB487" s="307"/>
      <c r="AC487" s="306"/>
      <c r="AD487" s="307"/>
      <c r="AE487" s="304"/>
      <c r="AF487" s="305"/>
      <c r="AG487" s="304"/>
      <c r="AH487" s="305"/>
      <c r="AI487" s="306"/>
      <c r="AJ487" s="307"/>
      <c r="AK487" s="306"/>
      <c r="AL487" s="307"/>
      <c r="AM487" s="304"/>
      <c r="AN487" s="305"/>
      <c r="AO487" s="304"/>
      <c r="AP487" s="305"/>
      <c r="AQ487" s="306"/>
      <c r="AR487" s="307"/>
      <c r="AS487" s="306"/>
      <c r="AT487" s="307"/>
      <c r="AU487" s="304"/>
      <c r="AV487" s="305"/>
      <c r="AW487" s="304"/>
      <c r="AX487" s="305"/>
      <c r="AY487" s="306"/>
      <c r="AZ487" s="307"/>
      <c r="BA487" s="306"/>
      <c r="BB487" s="307"/>
      <c r="BC487" s="304"/>
      <c r="BD487" s="305"/>
      <c r="BE487" s="304"/>
      <c r="BF487" s="305"/>
      <c r="BG487" s="306"/>
      <c r="BH487" s="307"/>
      <c r="BI487" s="306"/>
      <c r="BJ487" s="307"/>
      <c r="BK487" s="304"/>
      <c r="BL487" s="305"/>
      <c r="BM487" s="304"/>
      <c r="BN487" s="305"/>
      <c r="BO487" s="316"/>
      <c r="BP487" s="316"/>
      <c r="BQ487" s="316"/>
      <c r="BR487" s="55"/>
      <c r="BS487" s="317"/>
      <c r="BT487" s="318"/>
      <c r="BU487" s="319"/>
      <c r="BV487" s="319"/>
      <c r="BW487" s="319"/>
      <c r="BX487" s="319"/>
      <c r="BY487" s="319"/>
      <c r="BZ487" s="319"/>
      <c r="CA487" s="319"/>
      <c r="CB487" s="320"/>
      <c r="CC487" s="321"/>
      <c r="CD487" s="321"/>
      <c r="CE487" s="321"/>
      <c r="CF487" s="321"/>
      <c r="CG487" s="321"/>
      <c r="CH487" s="322"/>
      <c r="CI487" s="52">
        <f t="shared" si="23"/>
        <v>0</v>
      </c>
    </row>
    <row r="488" spans="1:87" ht="35.1" customHeight="1" x14ac:dyDescent="0.25">
      <c r="A488" s="31">
        <f t="shared" si="22"/>
        <v>476</v>
      </c>
      <c r="B488" s="323"/>
      <c r="C488" s="323"/>
      <c r="D488" s="308"/>
      <c r="E488" s="308"/>
      <c r="F488" s="308"/>
      <c r="G488" s="324"/>
      <c r="H488" s="325"/>
      <c r="I488" s="40"/>
      <c r="J488" s="60"/>
      <c r="K488" s="312"/>
      <c r="L488" s="312"/>
      <c r="M488" s="326"/>
      <c r="N488" s="326"/>
      <c r="O488" s="314"/>
      <c r="P488" s="314"/>
      <c r="Q488" s="327"/>
      <c r="R488" s="327"/>
      <c r="S488" s="306"/>
      <c r="T488" s="307"/>
      <c r="U488" s="306"/>
      <c r="V488" s="307"/>
      <c r="W488" s="328"/>
      <c r="X488" s="329"/>
      <c r="Y488" s="328"/>
      <c r="Z488" s="329"/>
      <c r="AA488" s="306"/>
      <c r="AB488" s="307"/>
      <c r="AC488" s="306"/>
      <c r="AD488" s="307"/>
      <c r="AE488" s="328"/>
      <c r="AF488" s="329"/>
      <c r="AG488" s="328"/>
      <c r="AH488" s="329"/>
      <c r="AI488" s="306"/>
      <c r="AJ488" s="307"/>
      <c r="AK488" s="306"/>
      <c r="AL488" s="307"/>
      <c r="AM488" s="328"/>
      <c r="AN488" s="329"/>
      <c r="AO488" s="328"/>
      <c r="AP488" s="329"/>
      <c r="AQ488" s="306"/>
      <c r="AR488" s="307"/>
      <c r="AS488" s="306"/>
      <c r="AT488" s="307"/>
      <c r="AU488" s="328"/>
      <c r="AV488" s="329"/>
      <c r="AW488" s="328"/>
      <c r="AX488" s="329"/>
      <c r="AY488" s="306"/>
      <c r="AZ488" s="307"/>
      <c r="BA488" s="306"/>
      <c r="BB488" s="307"/>
      <c r="BC488" s="328"/>
      <c r="BD488" s="329"/>
      <c r="BE488" s="328"/>
      <c r="BF488" s="329"/>
      <c r="BG488" s="306"/>
      <c r="BH488" s="307"/>
      <c r="BI488" s="306"/>
      <c r="BJ488" s="307"/>
      <c r="BK488" s="328"/>
      <c r="BL488" s="329"/>
      <c r="BM488" s="328"/>
      <c r="BN488" s="329"/>
      <c r="BO488" s="316"/>
      <c r="BP488" s="316"/>
      <c r="BQ488" s="316"/>
      <c r="BR488" s="55"/>
      <c r="BS488" s="330"/>
      <c r="BT488" s="331"/>
      <c r="BU488" s="319"/>
      <c r="BV488" s="319"/>
      <c r="BW488" s="319"/>
      <c r="BX488" s="319"/>
      <c r="BY488" s="319"/>
      <c r="BZ488" s="319"/>
      <c r="CA488" s="319"/>
      <c r="CB488" s="320"/>
      <c r="CC488" s="321"/>
      <c r="CD488" s="321"/>
      <c r="CE488" s="321"/>
      <c r="CF488" s="321"/>
      <c r="CG488" s="321"/>
      <c r="CH488" s="322"/>
      <c r="CI488" s="52">
        <f t="shared" si="23"/>
        <v>0</v>
      </c>
    </row>
    <row r="489" spans="1:87" ht="35.1" customHeight="1" x14ac:dyDescent="0.25">
      <c r="A489" s="31">
        <f>ROW(A477)</f>
        <v>477</v>
      </c>
      <c r="B489" s="308"/>
      <c r="C489" s="308"/>
      <c r="D489" s="309"/>
      <c r="E489" s="309"/>
      <c r="F489" s="309"/>
      <c r="G489" s="310"/>
      <c r="H489" s="311"/>
      <c r="I489" s="40"/>
      <c r="J489" s="59"/>
      <c r="K489" s="312"/>
      <c r="L489" s="312"/>
      <c r="M489" s="313"/>
      <c r="N489" s="313"/>
      <c r="O489" s="314"/>
      <c r="P489" s="314"/>
      <c r="Q489" s="315"/>
      <c r="R489" s="315"/>
      <c r="S489" s="306"/>
      <c r="T489" s="307"/>
      <c r="U489" s="306"/>
      <c r="V489" s="307"/>
      <c r="W489" s="304"/>
      <c r="X489" s="305"/>
      <c r="Y489" s="304"/>
      <c r="Z489" s="305"/>
      <c r="AA489" s="306"/>
      <c r="AB489" s="307"/>
      <c r="AC489" s="306"/>
      <c r="AD489" s="307"/>
      <c r="AE489" s="304"/>
      <c r="AF489" s="305"/>
      <c r="AG489" s="304"/>
      <c r="AH489" s="305"/>
      <c r="AI489" s="306"/>
      <c r="AJ489" s="307"/>
      <c r="AK489" s="306"/>
      <c r="AL489" s="307"/>
      <c r="AM489" s="304"/>
      <c r="AN489" s="305"/>
      <c r="AO489" s="304"/>
      <c r="AP489" s="305"/>
      <c r="AQ489" s="306"/>
      <c r="AR489" s="307"/>
      <c r="AS489" s="306"/>
      <c r="AT489" s="307"/>
      <c r="AU489" s="304"/>
      <c r="AV489" s="305"/>
      <c r="AW489" s="304"/>
      <c r="AX489" s="305"/>
      <c r="AY489" s="306"/>
      <c r="AZ489" s="307"/>
      <c r="BA489" s="306"/>
      <c r="BB489" s="307"/>
      <c r="BC489" s="304"/>
      <c r="BD489" s="305"/>
      <c r="BE489" s="304"/>
      <c r="BF489" s="305"/>
      <c r="BG489" s="306"/>
      <c r="BH489" s="307"/>
      <c r="BI489" s="306"/>
      <c r="BJ489" s="307"/>
      <c r="BK489" s="304"/>
      <c r="BL489" s="305"/>
      <c r="BM489" s="304"/>
      <c r="BN489" s="305"/>
      <c r="BO489" s="332"/>
      <c r="BP489" s="333"/>
      <c r="BQ489" s="334"/>
      <c r="BR489" s="55"/>
      <c r="BS489" s="317"/>
      <c r="BT489" s="318"/>
      <c r="BU489" s="319"/>
      <c r="BV489" s="319"/>
      <c r="BW489" s="319"/>
      <c r="BX489" s="319"/>
      <c r="BY489" s="319"/>
      <c r="BZ489" s="319"/>
      <c r="CA489" s="319"/>
      <c r="CB489" s="320"/>
      <c r="CC489" s="321"/>
      <c r="CD489" s="321"/>
      <c r="CE489" s="321"/>
      <c r="CF489" s="321"/>
      <c r="CG489" s="321"/>
      <c r="CH489" s="322"/>
      <c r="CI489" s="52">
        <f t="shared" si="23"/>
        <v>0</v>
      </c>
    </row>
    <row r="490" spans="1:87" ht="35.1" customHeight="1" x14ac:dyDescent="0.25">
      <c r="A490" s="31">
        <f t="shared" ref="A490:A516" si="24">ROW(A478)</f>
        <v>478</v>
      </c>
      <c r="B490" s="323"/>
      <c r="C490" s="323"/>
      <c r="D490" s="308"/>
      <c r="E490" s="308"/>
      <c r="F490" s="308"/>
      <c r="G490" s="324"/>
      <c r="H490" s="325"/>
      <c r="I490" s="40"/>
      <c r="J490" s="60"/>
      <c r="K490" s="312"/>
      <c r="L490" s="312"/>
      <c r="M490" s="326"/>
      <c r="N490" s="326"/>
      <c r="O490" s="314"/>
      <c r="P490" s="314"/>
      <c r="Q490" s="327"/>
      <c r="R490" s="327"/>
      <c r="S490" s="306"/>
      <c r="T490" s="307"/>
      <c r="U490" s="306"/>
      <c r="V490" s="307"/>
      <c r="W490" s="328"/>
      <c r="X490" s="329"/>
      <c r="Y490" s="328"/>
      <c r="Z490" s="329"/>
      <c r="AA490" s="306"/>
      <c r="AB490" s="307"/>
      <c r="AC490" s="306"/>
      <c r="AD490" s="307"/>
      <c r="AE490" s="328"/>
      <c r="AF490" s="329"/>
      <c r="AG490" s="328"/>
      <c r="AH490" s="329"/>
      <c r="AI490" s="306"/>
      <c r="AJ490" s="307"/>
      <c r="AK490" s="306"/>
      <c r="AL490" s="307"/>
      <c r="AM490" s="328"/>
      <c r="AN490" s="329"/>
      <c r="AO490" s="328"/>
      <c r="AP490" s="329"/>
      <c r="AQ490" s="306"/>
      <c r="AR490" s="307"/>
      <c r="AS490" s="306"/>
      <c r="AT490" s="307"/>
      <c r="AU490" s="328"/>
      <c r="AV490" s="329"/>
      <c r="AW490" s="328"/>
      <c r="AX490" s="329"/>
      <c r="AY490" s="306"/>
      <c r="AZ490" s="307"/>
      <c r="BA490" s="306"/>
      <c r="BB490" s="307"/>
      <c r="BC490" s="328"/>
      <c r="BD490" s="329"/>
      <c r="BE490" s="328"/>
      <c r="BF490" s="329"/>
      <c r="BG490" s="306"/>
      <c r="BH490" s="307"/>
      <c r="BI490" s="306"/>
      <c r="BJ490" s="307"/>
      <c r="BK490" s="328"/>
      <c r="BL490" s="329"/>
      <c r="BM490" s="328"/>
      <c r="BN490" s="329"/>
      <c r="BO490" s="316"/>
      <c r="BP490" s="316"/>
      <c r="BQ490" s="316"/>
      <c r="BR490" s="55"/>
      <c r="BS490" s="330"/>
      <c r="BT490" s="331"/>
      <c r="BU490" s="319"/>
      <c r="BV490" s="319"/>
      <c r="BW490" s="319"/>
      <c r="BX490" s="319"/>
      <c r="BY490" s="319"/>
      <c r="BZ490" s="319"/>
      <c r="CA490" s="319"/>
      <c r="CB490" s="320"/>
      <c r="CC490" s="321"/>
      <c r="CD490" s="321"/>
      <c r="CE490" s="321"/>
      <c r="CF490" s="321"/>
      <c r="CG490" s="321"/>
      <c r="CH490" s="322"/>
      <c r="CI490" s="52">
        <f t="shared" si="23"/>
        <v>0</v>
      </c>
    </row>
    <row r="491" spans="1:87" ht="35.1" customHeight="1" x14ac:dyDescent="0.25">
      <c r="A491" s="31">
        <f t="shared" si="24"/>
        <v>479</v>
      </c>
      <c r="B491" s="308"/>
      <c r="C491" s="308"/>
      <c r="D491" s="309"/>
      <c r="E491" s="309"/>
      <c r="F491" s="309"/>
      <c r="G491" s="310"/>
      <c r="H491" s="311"/>
      <c r="I491" s="40"/>
      <c r="J491" s="59"/>
      <c r="K491" s="312"/>
      <c r="L491" s="312"/>
      <c r="M491" s="313"/>
      <c r="N491" s="313"/>
      <c r="O491" s="314"/>
      <c r="P491" s="314"/>
      <c r="Q491" s="315"/>
      <c r="R491" s="315"/>
      <c r="S491" s="306"/>
      <c r="T491" s="307"/>
      <c r="U491" s="306"/>
      <c r="V491" s="307"/>
      <c r="W491" s="304"/>
      <c r="X491" s="305"/>
      <c r="Y491" s="304"/>
      <c r="Z491" s="305"/>
      <c r="AA491" s="306"/>
      <c r="AB491" s="307"/>
      <c r="AC491" s="306"/>
      <c r="AD491" s="307"/>
      <c r="AE491" s="304"/>
      <c r="AF491" s="305"/>
      <c r="AG491" s="304"/>
      <c r="AH491" s="305"/>
      <c r="AI491" s="306"/>
      <c r="AJ491" s="307"/>
      <c r="AK491" s="306"/>
      <c r="AL491" s="307"/>
      <c r="AM491" s="304"/>
      <c r="AN491" s="305"/>
      <c r="AO491" s="304"/>
      <c r="AP491" s="305"/>
      <c r="AQ491" s="306"/>
      <c r="AR491" s="307"/>
      <c r="AS491" s="306"/>
      <c r="AT491" s="307"/>
      <c r="AU491" s="304"/>
      <c r="AV491" s="305"/>
      <c r="AW491" s="304"/>
      <c r="AX491" s="305"/>
      <c r="AY491" s="306"/>
      <c r="AZ491" s="307"/>
      <c r="BA491" s="306"/>
      <c r="BB491" s="307"/>
      <c r="BC491" s="304"/>
      <c r="BD491" s="305"/>
      <c r="BE491" s="304"/>
      <c r="BF491" s="305"/>
      <c r="BG491" s="306"/>
      <c r="BH491" s="307"/>
      <c r="BI491" s="306"/>
      <c r="BJ491" s="307"/>
      <c r="BK491" s="304"/>
      <c r="BL491" s="305"/>
      <c r="BM491" s="304"/>
      <c r="BN491" s="305"/>
      <c r="BO491" s="316"/>
      <c r="BP491" s="316"/>
      <c r="BQ491" s="316"/>
      <c r="BR491" s="55"/>
      <c r="BS491" s="317"/>
      <c r="BT491" s="318"/>
      <c r="BU491" s="319"/>
      <c r="BV491" s="319"/>
      <c r="BW491" s="319"/>
      <c r="BX491" s="319"/>
      <c r="BY491" s="319"/>
      <c r="BZ491" s="319"/>
      <c r="CA491" s="319"/>
      <c r="CB491" s="320"/>
      <c r="CC491" s="321"/>
      <c r="CD491" s="321"/>
      <c r="CE491" s="321"/>
      <c r="CF491" s="321"/>
      <c r="CG491" s="321"/>
      <c r="CH491" s="322"/>
      <c r="CI491" s="52">
        <f t="shared" si="23"/>
        <v>0</v>
      </c>
    </row>
    <row r="492" spans="1:87" ht="35.1" customHeight="1" x14ac:dyDescent="0.25">
      <c r="A492" s="31">
        <f t="shared" si="24"/>
        <v>480</v>
      </c>
      <c r="B492" s="323"/>
      <c r="C492" s="323"/>
      <c r="D492" s="308"/>
      <c r="E492" s="308"/>
      <c r="F492" s="308"/>
      <c r="G492" s="324"/>
      <c r="H492" s="325"/>
      <c r="I492" s="40"/>
      <c r="J492" s="60"/>
      <c r="K492" s="312"/>
      <c r="L492" s="312"/>
      <c r="M492" s="326"/>
      <c r="N492" s="326"/>
      <c r="O492" s="314"/>
      <c r="P492" s="314"/>
      <c r="Q492" s="327"/>
      <c r="R492" s="327"/>
      <c r="S492" s="306"/>
      <c r="T492" s="307"/>
      <c r="U492" s="306"/>
      <c r="V492" s="307"/>
      <c r="W492" s="328"/>
      <c r="X492" s="329"/>
      <c r="Y492" s="328"/>
      <c r="Z492" s="329"/>
      <c r="AA492" s="306"/>
      <c r="AB492" s="307"/>
      <c r="AC492" s="306"/>
      <c r="AD492" s="307"/>
      <c r="AE492" s="328"/>
      <c r="AF492" s="329"/>
      <c r="AG492" s="328"/>
      <c r="AH492" s="329"/>
      <c r="AI492" s="306"/>
      <c r="AJ492" s="307"/>
      <c r="AK492" s="306"/>
      <c r="AL492" s="307"/>
      <c r="AM492" s="328"/>
      <c r="AN492" s="329"/>
      <c r="AO492" s="328"/>
      <c r="AP492" s="329"/>
      <c r="AQ492" s="306"/>
      <c r="AR492" s="307"/>
      <c r="AS492" s="306"/>
      <c r="AT492" s="307"/>
      <c r="AU492" s="328"/>
      <c r="AV492" s="329"/>
      <c r="AW492" s="328"/>
      <c r="AX492" s="329"/>
      <c r="AY492" s="306"/>
      <c r="AZ492" s="307"/>
      <c r="BA492" s="306"/>
      <c r="BB492" s="307"/>
      <c r="BC492" s="328"/>
      <c r="BD492" s="329"/>
      <c r="BE492" s="328"/>
      <c r="BF492" s="329"/>
      <c r="BG492" s="306"/>
      <c r="BH492" s="307"/>
      <c r="BI492" s="306"/>
      <c r="BJ492" s="307"/>
      <c r="BK492" s="328"/>
      <c r="BL492" s="329"/>
      <c r="BM492" s="328"/>
      <c r="BN492" s="329"/>
      <c r="BO492" s="316"/>
      <c r="BP492" s="316"/>
      <c r="BQ492" s="316"/>
      <c r="BR492" s="55"/>
      <c r="BS492" s="330"/>
      <c r="BT492" s="331"/>
      <c r="BU492" s="319"/>
      <c r="BV492" s="319"/>
      <c r="BW492" s="319"/>
      <c r="BX492" s="319"/>
      <c r="BY492" s="319"/>
      <c r="BZ492" s="319"/>
      <c r="CA492" s="319"/>
      <c r="CB492" s="320"/>
      <c r="CC492" s="321"/>
      <c r="CD492" s="321"/>
      <c r="CE492" s="321"/>
      <c r="CF492" s="321"/>
      <c r="CG492" s="321"/>
      <c r="CH492" s="322"/>
      <c r="CI492" s="52">
        <f t="shared" si="23"/>
        <v>0</v>
      </c>
    </row>
    <row r="493" spans="1:87" ht="35.1" customHeight="1" x14ac:dyDescent="0.25">
      <c r="A493" s="31">
        <f t="shared" si="24"/>
        <v>481</v>
      </c>
      <c r="B493" s="308"/>
      <c r="C493" s="308"/>
      <c r="D493" s="309"/>
      <c r="E493" s="309"/>
      <c r="F493" s="309"/>
      <c r="G493" s="310"/>
      <c r="H493" s="311"/>
      <c r="I493" s="40"/>
      <c r="J493" s="59"/>
      <c r="K493" s="312"/>
      <c r="L493" s="312"/>
      <c r="M493" s="313"/>
      <c r="N493" s="313"/>
      <c r="O493" s="314"/>
      <c r="P493" s="314"/>
      <c r="Q493" s="315"/>
      <c r="R493" s="315"/>
      <c r="S493" s="306"/>
      <c r="T493" s="307"/>
      <c r="U493" s="306"/>
      <c r="V493" s="307"/>
      <c r="W493" s="304"/>
      <c r="X493" s="305"/>
      <c r="Y493" s="304"/>
      <c r="Z493" s="305"/>
      <c r="AA493" s="306"/>
      <c r="AB493" s="307"/>
      <c r="AC493" s="306"/>
      <c r="AD493" s="307"/>
      <c r="AE493" s="304"/>
      <c r="AF493" s="305"/>
      <c r="AG493" s="304"/>
      <c r="AH493" s="305"/>
      <c r="AI493" s="306"/>
      <c r="AJ493" s="307"/>
      <c r="AK493" s="306"/>
      <c r="AL493" s="307"/>
      <c r="AM493" s="304"/>
      <c r="AN493" s="305"/>
      <c r="AO493" s="304"/>
      <c r="AP493" s="305"/>
      <c r="AQ493" s="306"/>
      <c r="AR493" s="307"/>
      <c r="AS493" s="306"/>
      <c r="AT493" s="307"/>
      <c r="AU493" s="304"/>
      <c r="AV493" s="305"/>
      <c r="AW493" s="304"/>
      <c r="AX493" s="305"/>
      <c r="AY493" s="306"/>
      <c r="AZ493" s="307"/>
      <c r="BA493" s="306"/>
      <c r="BB493" s="307"/>
      <c r="BC493" s="304"/>
      <c r="BD493" s="305"/>
      <c r="BE493" s="304"/>
      <c r="BF493" s="305"/>
      <c r="BG493" s="306"/>
      <c r="BH493" s="307"/>
      <c r="BI493" s="306"/>
      <c r="BJ493" s="307"/>
      <c r="BK493" s="304"/>
      <c r="BL493" s="305"/>
      <c r="BM493" s="304"/>
      <c r="BN493" s="305"/>
      <c r="BO493" s="316"/>
      <c r="BP493" s="316"/>
      <c r="BQ493" s="316"/>
      <c r="BR493" s="55"/>
      <c r="BS493" s="317"/>
      <c r="BT493" s="318"/>
      <c r="BU493" s="319"/>
      <c r="BV493" s="319"/>
      <c r="BW493" s="319"/>
      <c r="BX493" s="319"/>
      <c r="BY493" s="319"/>
      <c r="BZ493" s="319"/>
      <c r="CA493" s="319"/>
      <c r="CB493" s="320"/>
      <c r="CC493" s="321"/>
      <c r="CD493" s="321"/>
      <c r="CE493" s="321"/>
      <c r="CF493" s="321"/>
      <c r="CG493" s="321"/>
      <c r="CH493" s="322"/>
      <c r="CI493" s="52">
        <f t="shared" si="23"/>
        <v>0</v>
      </c>
    </row>
    <row r="494" spans="1:87" ht="35.1" customHeight="1" x14ac:dyDescent="0.25">
      <c r="A494" s="31">
        <f t="shared" si="24"/>
        <v>482</v>
      </c>
      <c r="B494" s="323"/>
      <c r="C494" s="323"/>
      <c r="D494" s="308"/>
      <c r="E494" s="308"/>
      <c r="F494" s="308"/>
      <c r="G494" s="324"/>
      <c r="H494" s="325"/>
      <c r="I494" s="40"/>
      <c r="J494" s="60"/>
      <c r="K494" s="312"/>
      <c r="L494" s="312"/>
      <c r="M494" s="326"/>
      <c r="N494" s="326"/>
      <c r="O494" s="314"/>
      <c r="P494" s="314"/>
      <c r="Q494" s="327"/>
      <c r="R494" s="327"/>
      <c r="S494" s="306"/>
      <c r="T494" s="307"/>
      <c r="U494" s="306"/>
      <c r="V494" s="307"/>
      <c r="W494" s="328"/>
      <c r="X494" s="329"/>
      <c r="Y494" s="328"/>
      <c r="Z494" s="329"/>
      <c r="AA494" s="306"/>
      <c r="AB494" s="307"/>
      <c r="AC494" s="306"/>
      <c r="AD494" s="307"/>
      <c r="AE494" s="328"/>
      <c r="AF494" s="329"/>
      <c r="AG494" s="328"/>
      <c r="AH494" s="329"/>
      <c r="AI494" s="306"/>
      <c r="AJ494" s="307"/>
      <c r="AK494" s="306"/>
      <c r="AL494" s="307"/>
      <c r="AM494" s="328"/>
      <c r="AN494" s="329"/>
      <c r="AO494" s="328"/>
      <c r="AP494" s="329"/>
      <c r="AQ494" s="306"/>
      <c r="AR494" s="307"/>
      <c r="AS494" s="306"/>
      <c r="AT494" s="307"/>
      <c r="AU494" s="328"/>
      <c r="AV494" s="329"/>
      <c r="AW494" s="328"/>
      <c r="AX494" s="329"/>
      <c r="AY494" s="306"/>
      <c r="AZ494" s="307"/>
      <c r="BA494" s="306"/>
      <c r="BB494" s="307"/>
      <c r="BC494" s="328"/>
      <c r="BD494" s="329"/>
      <c r="BE494" s="328"/>
      <c r="BF494" s="329"/>
      <c r="BG494" s="306"/>
      <c r="BH494" s="307"/>
      <c r="BI494" s="306"/>
      <c r="BJ494" s="307"/>
      <c r="BK494" s="328"/>
      <c r="BL494" s="329"/>
      <c r="BM494" s="328"/>
      <c r="BN494" s="329"/>
      <c r="BO494" s="316"/>
      <c r="BP494" s="316"/>
      <c r="BQ494" s="316"/>
      <c r="BR494" s="55"/>
      <c r="BS494" s="330"/>
      <c r="BT494" s="331"/>
      <c r="BU494" s="319"/>
      <c r="BV494" s="319"/>
      <c r="BW494" s="319"/>
      <c r="BX494" s="319"/>
      <c r="BY494" s="319"/>
      <c r="BZ494" s="319"/>
      <c r="CA494" s="319"/>
      <c r="CB494" s="320"/>
      <c r="CC494" s="321"/>
      <c r="CD494" s="321"/>
      <c r="CE494" s="321"/>
      <c r="CF494" s="321"/>
      <c r="CG494" s="321"/>
      <c r="CH494" s="322"/>
      <c r="CI494" s="52">
        <f t="shared" si="23"/>
        <v>0</v>
      </c>
    </row>
    <row r="495" spans="1:87" ht="35.1" customHeight="1" x14ac:dyDescent="0.25">
      <c r="A495" s="31">
        <f t="shared" si="24"/>
        <v>483</v>
      </c>
      <c r="B495" s="308"/>
      <c r="C495" s="308"/>
      <c r="D495" s="309"/>
      <c r="E495" s="309"/>
      <c r="F495" s="309"/>
      <c r="G495" s="310"/>
      <c r="H495" s="311"/>
      <c r="I495" s="40"/>
      <c r="J495" s="59"/>
      <c r="K495" s="312"/>
      <c r="L495" s="312"/>
      <c r="M495" s="313"/>
      <c r="N495" s="313"/>
      <c r="O495" s="314"/>
      <c r="P495" s="314"/>
      <c r="Q495" s="315"/>
      <c r="R495" s="315"/>
      <c r="S495" s="306"/>
      <c r="T495" s="307"/>
      <c r="U495" s="306"/>
      <c r="V495" s="307"/>
      <c r="W495" s="304"/>
      <c r="X495" s="305"/>
      <c r="Y495" s="304"/>
      <c r="Z495" s="305"/>
      <c r="AA495" s="306"/>
      <c r="AB495" s="307"/>
      <c r="AC495" s="306"/>
      <c r="AD495" s="307"/>
      <c r="AE495" s="304"/>
      <c r="AF495" s="305"/>
      <c r="AG495" s="304"/>
      <c r="AH495" s="305"/>
      <c r="AI495" s="306"/>
      <c r="AJ495" s="307"/>
      <c r="AK495" s="306"/>
      <c r="AL495" s="307"/>
      <c r="AM495" s="304"/>
      <c r="AN495" s="305"/>
      <c r="AO495" s="304"/>
      <c r="AP495" s="305"/>
      <c r="AQ495" s="306"/>
      <c r="AR495" s="307"/>
      <c r="AS495" s="306"/>
      <c r="AT495" s="307"/>
      <c r="AU495" s="304"/>
      <c r="AV495" s="305"/>
      <c r="AW495" s="304"/>
      <c r="AX495" s="305"/>
      <c r="AY495" s="306"/>
      <c r="AZ495" s="307"/>
      <c r="BA495" s="306"/>
      <c r="BB495" s="307"/>
      <c r="BC495" s="304"/>
      <c r="BD495" s="305"/>
      <c r="BE495" s="304"/>
      <c r="BF495" s="305"/>
      <c r="BG495" s="306"/>
      <c r="BH495" s="307"/>
      <c r="BI495" s="306"/>
      <c r="BJ495" s="307"/>
      <c r="BK495" s="304"/>
      <c r="BL495" s="305"/>
      <c r="BM495" s="304"/>
      <c r="BN495" s="305"/>
      <c r="BO495" s="316"/>
      <c r="BP495" s="316"/>
      <c r="BQ495" s="316"/>
      <c r="BR495" s="55"/>
      <c r="BS495" s="317"/>
      <c r="BT495" s="318"/>
      <c r="BU495" s="319"/>
      <c r="BV495" s="319"/>
      <c r="BW495" s="319"/>
      <c r="BX495" s="319"/>
      <c r="BY495" s="319"/>
      <c r="BZ495" s="319"/>
      <c r="CA495" s="319"/>
      <c r="CB495" s="320"/>
      <c r="CC495" s="321"/>
      <c r="CD495" s="321"/>
      <c r="CE495" s="321"/>
      <c r="CF495" s="321"/>
      <c r="CG495" s="321"/>
      <c r="CH495" s="322"/>
      <c r="CI495" s="52">
        <f t="shared" si="23"/>
        <v>0</v>
      </c>
    </row>
    <row r="496" spans="1:87" ht="35.1" customHeight="1" x14ac:dyDescent="0.25">
      <c r="A496" s="31">
        <f t="shared" si="24"/>
        <v>484</v>
      </c>
      <c r="B496" s="323"/>
      <c r="C496" s="323"/>
      <c r="D496" s="308"/>
      <c r="E496" s="308"/>
      <c r="F496" s="308"/>
      <c r="G496" s="324"/>
      <c r="H496" s="325"/>
      <c r="I496" s="40"/>
      <c r="J496" s="60"/>
      <c r="K496" s="312"/>
      <c r="L496" s="312"/>
      <c r="M496" s="326"/>
      <c r="N496" s="326"/>
      <c r="O496" s="314"/>
      <c r="P496" s="314"/>
      <c r="Q496" s="327"/>
      <c r="R496" s="327"/>
      <c r="S496" s="306"/>
      <c r="T496" s="307"/>
      <c r="U496" s="306"/>
      <c r="V496" s="307"/>
      <c r="W496" s="328"/>
      <c r="X496" s="329"/>
      <c r="Y496" s="328"/>
      <c r="Z496" s="329"/>
      <c r="AA496" s="306"/>
      <c r="AB496" s="307"/>
      <c r="AC496" s="306"/>
      <c r="AD496" s="307"/>
      <c r="AE496" s="328"/>
      <c r="AF496" s="329"/>
      <c r="AG496" s="328"/>
      <c r="AH496" s="329"/>
      <c r="AI496" s="306"/>
      <c r="AJ496" s="307"/>
      <c r="AK496" s="306"/>
      <c r="AL496" s="307"/>
      <c r="AM496" s="328"/>
      <c r="AN496" s="329"/>
      <c r="AO496" s="328"/>
      <c r="AP496" s="329"/>
      <c r="AQ496" s="306"/>
      <c r="AR496" s="307"/>
      <c r="AS496" s="306"/>
      <c r="AT496" s="307"/>
      <c r="AU496" s="328"/>
      <c r="AV496" s="329"/>
      <c r="AW496" s="328"/>
      <c r="AX496" s="329"/>
      <c r="AY496" s="306"/>
      <c r="AZ496" s="307"/>
      <c r="BA496" s="306"/>
      <c r="BB496" s="307"/>
      <c r="BC496" s="328"/>
      <c r="BD496" s="329"/>
      <c r="BE496" s="328"/>
      <c r="BF496" s="329"/>
      <c r="BG496" s="306"/>
      <c r="BH496" s="307"/>
      <c r="BI496" s="306"/>
      <c r="BJ496" s="307"/>
      <c r="BK496" s="328"/>
      <c r="BL496" s="329"/>
      <c r="BM496" s="328"/>
      <c r="BN496" s="329"/>
      <c r="BO496" s="316"/>
      <c r="BP496" s="316"/>
      <c r="BQ496" s="316"/>
      <c r="BR496" s="55"/>
      <c r="BS496" s="330"/>
      <c r="BT496" s="331"/>
      <c r="BU496" s="319"/>
      <c r="BV496" s="319"/>
      <c r="BW496" s="319"/>
      <c r="BX496" s="319"/>
      <c r="BY496" s="319"/>
      <c r="BZ496" s="319"/>
      <c r="CA496" s="319"/>
      <c r="CB496" s="320"/>
      <c r="CC496" s="321"/>
      <c r="CD496" s="321"/>
      <c r="CE496" s="321"/>
      <c r="CF496" s="321"/>
      <c r="CG496" s="321"/>
      <c r="CH496" s="322"/>
      <c r="CI496" s="52">
        <f t="shared" si="23"/>
        <v>0</v>
      </c>
    </row>
    <row r="497" spans="1:87" ht="35.1" customHeight="1" x14ac:dyDescent="0.25">
      <c r="A497" s="31">
        <f t="shared" si="24"/>
        <v>485</v>
      </c>
      <c r="B497" s="308"/>
      <c r="C497" s="308"/>
      <c r="D497" s="309"/>
      <c r="E497" s="309"/>
      <c r="F497" s="309"/>
      <c r="G497" s="310"/>
      <c r="H497" s="311"/>
      <c r="I497" s="40"/>
      <c r="J497" s="59"/>
      <c r="K497" s="312"/>
      <c r="L497" s="312"/>
      <c r="M497" s="313"/>
      <c r="N497" s="313"/>
      <c r="O497" s="314"/>
      <c r="P497" s="314"/>
      <c r="Q497" s="315"/>
      <c r="R497" s="315"/>
      <c r="S497" s="306"/>
      <c r="T497" s="307"/>
      <c r="U497" s="306"/>
      <c r="V497" s="307"/>
      <c r="W497" s="304"/>
      <c r="X497" s="305"/>
      <c r="Y497" s="304"/>
      <c r="Z497" s="305"/>
      <c r="AA497" s="306"/>
      <c r="AB497" s="307"/>
      <c r="AC497" s="306"/>
      <c r="AD497" s="307"/>
      <c r="AE497" s="304"/>
      <c r="AF497" s="305"/>
      <c r="AG497" s="304"/>
      <c r="AH497" s="305"/>
      <c r="AI497" s="306"/>
      <c r="AJ497" s="307"/>
      <c r="AK497" s="306"/>
      <c r="AL497" s="307"/>
      <c r="AM497" s="304"/>
      <c r="AN497" s="305"/>
      <c r="AO497" s="304"/>
      <c r="AP497" s="305"/>
      <c r="AQ497" s="306"/>
      <c r="AR497" s="307"/>
      <c r="AS497" s="306"/>
      <c r="AT497" s="307"/>
      <c r="AU497" s="304"/>
      <c r="AV497" s="305"/>
      <c r="AW497" s="304"/>
      <c r="AX497" s="305"/>
      <c r="AY497" s="306"/>
      <c r="AZ497" s="307"/>
      <c r="BA497" s="306"/>
      <c r="BB497" s="307"/>
      <c r="BC497" s="304"/>
      <c r="BD497" s="305"/>
      <c r="BE497" s="304"/>
      <c r="BF497" s="305"/>
      <c r="BG497" s="306"/>
      <c r="BH497" s="307"/>
      <c r="BI497" s="306"/>
      <c r="BJ497" s="307"/>
      <c r="BK497" s="304"/>
      <c r="BL497" s="305"/>
      <c r="BM497" s="304"/>
      <c r="BN497" s="305"/>
      <c r="BO497" s="316"/>
      <c r="BP497" s="316"/>
      <c r="BQ497" s="316"/>
      <c r="BR497" s="55"/>
      <c r="BS497" s="317"/>
      <c r="BT497" s="318"/>
      <c r="BU497" s="319"/>
      <c r="BV497" s="319"/>
      <c r="BW497" s="319"/>
      <c r="BX497" s="319"/>
      <c r="BY497" s="319"/>
      <c r="BZ497" s="319"/>
      <c r="CA497" s="319"/>
      <c r="CB497" s="320"/>
      <c r="CC497" s="321"/>
      <c r="CD497" s="321"/>
      <c r="CE497" s="321"/>
      <c r="CF497" s="321"/>
      <c r="CG497" s="321"/>
      <c r="CH497" s="322"/>
      <c r="CI497" s="52">
        <f t="shared" si="23"/>
        <v>0</v>
      </c>
    </row>
    <row r="498" spans="1:87" ht="35.1" customHeight="1" x14ac:dyDescent="0.25">
      <c r="A498" s="31">
        <f t="shared" si="24"/>
        <v>486</v>
      </c>
      <c r="B498" s="323"/>
      <c r="C498" s="323"/>
      <c r="D498" s="308"/>
      <c r="E498" s="308"/>
      <c r="F498" s="308"/>
      <c r="G498" s="324"/>
      <c r="H498" s="325"/>
      <c r="I498" s="40"/>
      <c r="J498" s="60"/>
      <c r="K498" s="312"/>
      <c r="L498" s="312"/>
      <c r="M498" s="326"/>
      <c r="N498" s="326"/>
      <c r="O498" s="314"/>
      <c r="P498" s="314"/>
      <c r="Q498" s="327"/>
      <c r="R498" s="327"/>
      <c r="S498" s="306"/>
      <c r="T498" s="307"/>
      <c r="U498" s="306"/>
      <c r="V498" s="307"/>
      <c r="W498" s="328"/>
      <c r="X498" s="329"/>
      <c r="Y498" s="328"/>
      <c r="Z498" s="329"/>
      <c r="AA498" s="306"/>
      <c r="AB498" s="307"/>
      <c r="AC498" s="306"/>
      <c r="AD498" s="307"/>
      <c r="AE498" s="328"/>
      <c r="AF498" s="329"/>
      <c r="AG498" s="328"/>
      <c r="AH498" s="329"/>
      <c r="AI498" s="306"/>
      <c r="AJ498" s="307"/>
      <c r="AK498" s="306"/>
      <c r="AL498" s="307"/>
      <c r="AM498" s="328"/>
      <c r="AN498" s="329"/>
      <c r="AO498" s="328"/>
      <c r="AP498" s="329"/>
      <c r="AQ498" s="306"/>
      <c r="AR498" s="307"/>
      <c r="AS498" s="306"/>
      <c r="AT498" s="307"/>
      <c r="AU498" s="328"/>
      <c r="AV498" s="329"/>
      <c r="AW498" s="328"/>
      <c r="AX498" s="329"/>
      <c r="AY498" s="306"/>
      <c r="AZ498" s="307"/>
      <c r="BA498" s="306"/>
      <c r="BB498" s="307"/>
      <c r="BC498" s="328"/>
      <c r="BD498" s="329"/>
      <c r="BE498" s="328"/>
      <c r="BF498" s="329"/>
      <c r="BG498" s="306"/>
      <c r="BH498" s="307"/>
      <c r="BI498" s="306"/>
      <c r="BJ498" s="307"/>
      <c r="BK498" s="328"/>
      <c r="BL498" s="329"/>
      <c r="BM498" s="328"/>
      <c r="BN498" s="329"/>
      <c r="BO498" s="316"/>
      <c r="BP498" s="316"/>
      <c r="BQ498" s="316"/>
      <c r="BR498" s="55"/>
      <c r="BS498" s="330"/>
      <c r="BT498" s="331"/>
      <c r="BU498" s="319"/>
      <c r="BV498" s="319"/>
      <c r="BW498" s="319"/>
      <c r="BX498" s="319"/>
      <c r="BY498" s="319"/>
      <c r="BZ498" s="319"/>
      <c r="CA498" s="319"/>
      <c r="CB498" s="320"/>
      <c r="CC498" s="321"/>
      <c r="CD498" s="321"/>
      <c r="CE498" s="321"/>
      <c r="CF498" s="321"/>
      <c r="CG498" s="321"/>
      <c r="CH498" s="322"/>
      <c r="CI498" s="52">
        <f t="shared" si="23"/>
        <v>0</v>
      </c>
    </row>
    <row r="499" spans="1:87" ht="35.1" customHeight="1" x14ac:dyDescent="0.25">
      <c r="A499" s="31">
        <f t="shared" si="24"/>
        <v>487</v>
      </c>
      <c r="B499" s="308"/>
      <c r="C499" s="308"/>
      <c r="D499" s="309"/>
      <c r="E499" s="309"/>
      <c r="F499" s="309"/>
      <c r="G499" s="310"/>
      <c r="H499" s="311"/>
      <c r="I499" s="40"/>
      <c r="J499" s="59"/>
      <c r="K499" s="312"/>
      <c r="L499" s="312"/>
      <c r="M499" s="313"/>
      <c r="N499" s="313"/>
      <c r="O499" s="314"/>
      <c r="P499" s="314"/>
      <c r="Q499" s="315"/>
      <c r="R499" s="315"/>
      <c r="S499" s="306"/>
      <c r="T499" s="307"/>
      <c r="U499" s="306"/>
      <c r="V499" s="307"/>
      <c r="W499" s="304"/>
      <c r="X499" s="305"/>
      <c r="Y499" s="304"/>
      <c r="Z499" s="305"/>
      <c r="AA499" s="306"/>
      <c r="AB499" s="307"/>
      <c r="AC499" s="306"/>
      <c r="AD499" s="307"/>
      <c r="AE499" s="304"/>
      <c r="AF499" s="305"/>
      <c r="AG499" s="304"/>
      <c r="AH499" s="305"/>
      <c r="AI499" s="306"/>
      <c r="AJ499" s="307"/>
      <c r="AK499" s="306"/>
      <c r="AL499" s="307"/>
      <c r="AM499" s="304"/>
      <c r="AN499" s="305"/>
      <c r="AO499" s="304"/>
      <c r="AP499" s="305"/>
      <c r="AQ499" s="306"/>
      <c r="AR499" s="307"/>
      <c r="AS499" s="306"/>
      <c r="AT499" s="307"/>
      <c r="AU499" s="304"/>
      <c r="AV499" s="305"/>
      <c r="AW499" s="304"/>
      <c r="AX499" s="305"/>
      <c r="AY499" s="306"/>
      <c r="AZ499" s="307"/>
      <c r="BA499" s="306"/>
      <c r="BB499" s="307"/>
      <c r="BC499" s="304"/>
      <c r="BD499" s="305"/>
      <c r="BE499" s="304"/>
      <c r="BF499" s="305"/>
      <c r="BG499" s="306"/>
      <c r="BH499" s="307"/>
      <c r="BI499" s="306"/>
      <c r="BJ499" s="307"/>
      <c r="BK499" s="304"/>
      <c r="BL499" s="305"/>
      <c r="BM499" s="304"/>
      <c r="BN499" s="305"/>
      <c r="BO499" s="316"/>
      <c r="BP499" s="316"/>
      <c r="BQ499" s="316"/>
      <c r="BR499" s="55"/>
      <c r="BS499" s="317"/>
      <c r="BT499" s="318"/>
      <c r="BU499" s="319"/>
      <c r="BV499" s="319"/>
      <c r="BW499" s="319"/>
      <c r="BX499" s="319"/>
      <c r="BY499" s="319"/>
      <c r="BZ499" s="319"/>
      <c r="CA499" s="319"/>
      <c r="CB499" s="320"/>
      <c r="CC499" s="321"/>
      <c r="CD499" s="321"/>
      <c r="CE499" s="321"/>
      <c r="CF499" s="321"/>
      <c r="CG499" s="321"/>
      <c r="CH499" s="322"/>
      <c r="CI499" s="52">
        <f t="shared" si="23"/>
        <v>0</v>
      </c>
    </row>
    <row r="500" spans="1:87" ht="35.1" customHeight="1" x14ac:dyDescent="0.25">
      <c r="A500" s="31">
        <f t="shared" si="24"/>
        <v>488</v>
      </c>
      <c r="B500" s="323"/>
      <c r="C500" s="323"/>
      <c r="D500" s="308"/>
      <c r="E500" s="308"/>
      <c r="F500" s="308"/>
      <c r="G500" s="324"/>
      <c r="H500" s="325"/>
      <c r="I500" s="40"/>
      <c r="J500" s="60"/>
      <c r="K500" s="312"/>
      <c r="L500" s="312"/>
      <c r="M500" s="326"/>
      <c r="N500" s="326"/>
      <c r="O500" s="314"/>
      <c r="P500" s="314"/>
      <c r="Q500" s="327"/>
      <c r="R500" s="327"/>
      <c r="S500" s="306"/>
      <c r="T500" s="307"/>
      <c r="U500" s="306"/>
      <c r="V500" s="307"/>
      <c r="W500" s="328"/>
      <c r="X500" s="329"/>
      <c r="Y500" s="328"/>
      <c r="Z500" s="329"/>
      <c r="AA500" s="306"/>
      <c r="AB500" s="307"/>
      <c r="AC500" s="306"/>
      <c r="AD500" s="307"/>
      <c r="AE500" s="328"/>
      <c r="AF500" s="329"/>
      <c r="AG500" s="328"/>
      <c r="AH500" s="329"/>
      <c r="AI500" s="306"/>
      <c r="AJ500" s="307"/>
      <c r="AK500" s="306"/>
      <c r="AL500" s="307"/>
      <c r="AM500" s="328"/>
      <c r="AN500" s="329"/>
      <c r="AO500" s="328"/>
      <c r="AP500" s="329"/>
      <c r="AQ500" s="306"/>
      <c r="AR500" s="307"/>
      <c r="AS500" s="306"/>
      <c r="AT500" s="307"/>
      <c r="AU500" s="328"/>
      <c r="AV500" s="329"/>
      <c r="AW500" s="328"/>
      <c r="AX500" s="329"/>
      <c r="AY500" s="306"/>
      <c r="AZ500" s="307"/>
      <c r="BA500" s="306"/>
      <c r="BB500" s="307"/>
      <c r="BC500" s="328"/>
      <c r="BD500" s="329"/>
      <c r="BE500" s="328"/>
      <c r="BF500" s="329"/>
      <c r="BG500" s="306"/>
      <c r="BH500" s="307"/>
      <c r="BI500" s="306"/>
      <c r="BJ500" s="307"/>
      <c r="BK500" s="328"/>
      <c r="BL500" s="329"/>
      <c r="BM500" s="328"/>
      <c r="BN500" s="329"/>
      <c r="BO500" s="316"/>
      <c r="BP500" s="316"/>
      <c r="BQ500" s="316"/>
      <c r="BR500" s="55"/>
      <c r="BS500" s="330"/>
      <c r="BT500" s="331"/>
      <c r="BU500" s="319"/>
      <c r="BV500" s="319"/>
      <c r="BW500" s="319"/>
      <c r="BX500" s="319"/>
      <c r="BY500" s="319"/>
      <c r="BZ500" s="319"/>
      <c r="CA500" s="319"/>
      <c r="CB500" s="320"/>
      <c r="CC500" s="321"/>
      <c r="CD500" s="321"/>
      <c r="CE500" s="321"/>
      <c r="CF500" s="321"/>
      <c r="CG500" s="321"/>
      <c r="CH500" s="322"/>
      <c r="CI500" s="52">
        <f t="shared" si="23"/>
        <v>0</v>
      </c>
    </row>
    <row r="501" spans="1:87" ht="35.1" customHeight="1" x14ac:dyDescent="0.25">
      <c r="A501" s="31">
        <f t="shared" si="24"/>
        <v>489</v>
      </c>
      <c r="B501" s="308"/>
      <c r="C501" s="308"/>
      <c r="D501" s="309"/>
      <c r="E501" s="309"/>
      <c r="F501" s="309"/>
      <c r="G501" s="310"/>
      <c r="H501" s="311"/>
      <c r="I501" s="40"/>
      <c r="J501" s="59"/>
      <c r="K501" s="312"/>
      <c r="L501" s="312"/>
      <c r="M501" s="313"/>
      <c r="N501" s="313"/>
      <c r="O501" s="314"/>
      <c r="P501" s="314"/>
      <c r="Q501" s="315"/>
      <c r="R501" s="315"/>
      <c r="S501" s="306"/>
      <c r="T501" s="307"/>
      <c r="U501" s="306"/>
      <c r="V501" s="307"/>
      <c r="W501" s="304"/>
      <c r="X501" s="305"/>
      <c r="Y501" s="304"/>
      <c r="Z501" s="305"/>
      <c r="AA501" s="306"/>
      <c r="AB501" s="307"/>
      <c r="AC501" s="306"/>
      <c r="AD501" s="307"/>
      <c r="AE501" s="304"/>
      <c r="AF501" s="305"/>
      <c r="AG501" s="304"/>
      <c r="AH501" s="305"/>
      <c r="AI501" s="306"/>
      <c r="AJ501" s="307"/>
      <c r="AK501" s="306"/>
      <c r="AL501" s="307"/>
      <c r="AM501" s="304"/>
      <c r="AN501" s="305"/>
      <c r="AO501" s="304"/>
      <c r="AP501" s="305"/>
      <c r="AQ501" s="306"/>
      <c r="AR501" s="307"/>
      <c r="AS501" s="306"/>
      <c r="AT501" s="307"/>
      <c r="AU501" s="304"/>
      <c r="AV501" s="305"/>
      <c r="AW501" s="304"/>
      <c r="AX501" s="305"/>
      <c r="AY501" s="306"/>
      <c r="AZ501" s="307"/>
      <c r="BA501" s="306"/>
      <c r="BB501" s="307"/>
      <c r="BC501" s="304"/>
      <c r="BD501" s="305"/>
      <c r="BE501" s="304"/>
      <c r="BF501" s="305"/>
      <c r="BG501" s="306"/>
      <c r="BH501" s="307"/>
      <c r="BI501" s="306"/>
      <c r="BJ501" s="307"/>
      <c r="BK501" s="304"/>
      <c r="BL501" s="305"/>
      <c r="BM501" s="304"/>
      <c r="BN501" s="305"/>
      <c r="BO501" s="316"/>
      <c r="BP501" s="316"/>
      <c r="BQ501" s="316"/>
      <c r="BR501" s="55"/>
      <c r="BS501" s="317"/>
      <c r="BT501" s="318"/>
      <c r="BU501" s="319"/>
      <c r="BV501" s="319"/>
      <c r="BW501" s="319"/>
      <c r="BX501" s="319"/>
      <c r="BY501" s="319"/>
      <c r="BZ501" s="319"/>
      <c r="CA501" s="319"/>
      <c r="CB501" s="320"/>
      <c r="CC501" s="321"/>
      <c r="CD501" s="321"/>
      <c r="CE501" s="321"/>
      <c r="CF501" s="321"/>
      <c r="CG501" s="321"/>
      <c r="CH501" s="322"/>
      <c r="CI501" s="52">
        <f t="shared" si="23"/>
        <v>0</v>
      </c>
    </row>
    <row r="502" spans="1:87" ht="35.1" customHeight="1" x14ac:dyDescent="0.25">
      <c r="A502" s="31">
        <f t="shared" si="24"/>
        <v>490</v>
      </c>
      <c r="B502" s="323"/>
      <c r="C502" s="323"/>
      <c r="D502" s="308"/>
      <c r="E502" s="308"/>
      <c r="F502" s="308"/>
      <c r="G502" s="324"/>
      <c r="H502" s="325"/>
      <c r="I502" s="40"/>
      <c r="J502" s="60"/>
      <c r="K502" s="312"/>
      <c r="L502" s="312"/>
      <c r="M502" s="326"/>
      <c r="N502" s="326"/>
      <c r="O502" s="314"/>
      <c r="P502" s="314"/>
      <c r="Q502" s="327"/>
      <c r="R502" s="327"/>
      <c r="S502" s="306"/>
      <c r="T502" s="307"/>
      <c r="U502" s="306"/>
      <c r="V502" s="307"/>
      <c r="W502" s="328"/>
      <c r="X502" s="329"/>
      <c r="Y502" s="328"/>
      <c r="Z502" s="329"/>
      <c r="AA502" s="306"/>
      <c r="AB502" s="307"/>
      <c r="AC502" s="306"/>
      <c r="AD502" s="307"/>
      <c r="AE502" s="328"/>
      <c r="AF502" s="329"/>
      <c r="AG502" s="328"/>
      <c r="AH502" s="329"/>
      <c r="AI502" s="306"/>
      <c r="AJ502" s="307"/>
      <c r="AK502" s="306"/>
      <c r="AL502" s="307"/>
      <c r="AM502" s="328"/>
      <c r="AN502" s="329"/>
      <c r="AO502" s="328"/>
      <c r="AP502" s="329"/>
      <c r="AQ502" s="306"/>
      <c r="AR502" s="307"/>
      <c r="AS502" s="306"/>
      <c r="AT502" s="307"/>
      <c r="AU502" s="328"/>
      <c r="AV502" s="329"/>
      <c r="AW502" s="328"/>
      <c r="AX502" s="329"/>
      <c r="AY502" s="306"/>
      <c r="AZ502" s="307"/>
      <c r="BA502" s="306"/>
      <c r="BB502" s="307"/>
      <c r="BC502" s="328"/>
      <c r="BD502" s="329"/>
      <c r="BE502" s="328"/>
      <c r="BF502" s="329"/>
      <c r="BG502" s="306"/>
      <c r="BH502" s="307"/>
      <c r="BI502" s="306"/>
      <c r="BJ502" s="307"/>
      <c r="BK502" s="328"/>
      <c r="BL502" s="329"/>
      <c r="BM502" s="328"/>
      <c r="BN502" s="329"/>
      <c r="BO502" s="316"/>
      <c r="BP502" s="316"/>
      <c r="BQ502" s="316"/>
      <c r="BR502" s="55"/>
      <c r="BS502" s="330"/>
      <c r="BT502" s="331"/>
      <c r="BU502" s="319"/>
      <c r="BV502" s="319"/>
      <c r="BW502" s="319"/>
      <c r="BX502" s="319"/>
      <c r="BY502" s="319"/>
      <c r="BZ502" s="319"/>
      <c r="CA502" s="319"/>
      <c r="CB502" s="320"/>
      <c r="CC502" s="321"/>
      <c r="CD502" s="321"/>
      <c r="CE502" s="321"/>
      <c r="CF502" s="321"/>
      <c r="CG502" s="321"/>
      <c r="CH502" s="322"/>
      <c r="CI502" s="52">
        <f t="shared" si="23"/>
        <v>0</v>
      </c>
    </row>
    <row r="503" spans="1:87" ht="35.1" customHeight="1" x14ac:dyDescent="0.25">
      <c r="A503" s="31">
        <f>ROW(A491)</f>
        <v>491</v>
      </c>
      <c r="B503" s="308"/>
      <c r="C503" s="308"/>
      <c r="D503" s="309"/>
      <c r="E503" s="309"/>
      <c r="F503" s="309"/>
      <c r="G503" s="310"/>
      <c r="H503" s="311"/>
      <c r="I503" s="40"/>
      <c r="J503" s="59"/>
      <c r="K503" s="312"/>
      <c r="L503" s="312"/>
      <c r="M503" s="313"/>
      <c r="N503" s="313"/>
      <c r="O503" s="314"/>
      <c r="P503" s="314"/>
      <c r="Q503" s="315"/>
      <c r="R503" s="315"/>
      <c r="S503" s="306"/>
      <c r="T503" s="307"/>
      <c r="U503" s="306"/>
      <c r="V503" s="307"/>
      <c r="W503" s="304"/>
      <c r="X503" s="305"/>
      <c r="Y503" s="304"/>
      <c r="Z503" s="305"/>
      <c r="AA503" s="306"/>
      <c r="AB503" s="307"/>
      <c r="AC503" s="306"/>
      <c r="AD503" s="307"/>
      <c r="AE503" s="304"/>
      <c r="AF503" s="305"/>
      <c r="AG503" s="304"/>
      <c r="AH503" s="305"/>
      <c r="AI503" s="306"/>
      <c r="AJ503" s="307"/>
      <c r="AK503" s="306"/>
      <c r="AL503" s="307"/>
      <c r="AM503" s="304"/>
      <c r="AN503" s="305"/>
      <c r="AO503" s="304"/>
      <c r="AP503" s="305"/>
      <c r="AQ503" s="306"/>
      <c r="AR503" s="307"/>
      <c r="AS503" s="306"/>
      <c r="AT503" s="307"/>
      <c r="AU503" s="304"/>
      <c r="AV503" s="305"/>
      <c r="AW503" s="304"/>
      <c r="AX503" s="305"/>
      <c r="AY503" s="306"/>
      <c r="AZ503" s="307"/>
      <c r="BA503" s="306"/>
      <c r="BB503" s="307"/>
      <c r="BC503" s="304"/>
      <c r="BD503" s="305"/>
      <c r="BE503" s="304"/>
      <c r="BF503" s="305"/>
      <c r="BG503" s="306"/>
      <c r="BH503" s="307"/>
      <c r="BI503" s="306"/>
      <c r="BJ503" s="307"/>
      <c r="BK503" s="304"/>
      <c r="BL503" s="305"/>
      <c r="BM503" s="304"/>
      <c r="BN503" s="305"/>
      <c r="BO503" s="332"/>
      <c r="BP503" s="333"/>
      <c r="BQ503" s="334"/>
      <c r="BR503" s="55"/>
      <c r="BS503" s="317"/>
      <c r="BT503" s="318"/>
      <c r="BU503" s="319"/>
      <c r="BV503" s="319"/>
      <c r="BW503" s="319"/>
      <c r="BX503" s="319"/>
      <c r="BY503" s="319"/>
      <c r="BZ503" s="319"/>
      <c r="CA503" s="319"/>
      <c r="CB503" s="320"/>
      <c r="CC503" s="321"/>
      <c r="CD503" s="321"/>
      <c r="CE503" s="321"/>
      <c r="CF503" s="321"/>
      <c r="CG503" s="321"/>
      <c r="CH503" s="322"/>
      <c r="CI503" s="52">
        <f t="shared" si="23"/>
        <v>0</v>
      </c>
    </row>
    <row r="504" spans="1:87" ht="35.1" customHeight="1" x14ac:dyDescent="0.25">
      <c r="A504" s="31">
        <f t="shared" si="24"/>
        <v>492</v>
      </c>
      <c r="B504" s="323"/>
      <c r="C504" s="323"/>
      <c r="D504" s="308"/>
      <c r="E504" s="308"/>
      <c r="F504" s="308"/>
      <c r="G504" s="324"/>
      <c r="H504" s="325"/>
      <c r="I504" s="40"/>
      <c r="J504" s="60"/>
      <c r="K504" s="312"/>
      <c r="L504" s="312"/>
      <c r="M504" s="326"/>
      <c r="N504" s="326"/>
      <c r="O504" s="314"/>
      <c r="P504" s="314"/>
      <c r="Q504" s="327"/>
      <c r="R504" s="327"/>
      <c r="S504" s="306"/>
      <c r="T504" s="307"/>
      <c r="U504" s="306"/>
      <c r="V504" s="307"/>
      <c r="W504" s="328"/>
      <c r="X504" s="329"/>
      <c r="Y504" s="328"/>
      <c r="Z504" s="329"/>
      <c r="AA504" s="306"/>
      <c r="AB504" s="307"/>
      <c r="AC504" s="306"/>
      <c r="AD504" s="307"/>
      <c r="AE504" s="328"/>
      <c r="AF504" s="329"/>
      <c r="AG504" s="328"/>
      <c r="AH504" s="329"/>
      <c r="AI504" s="306"/>
      <c r="AJ504" s="307"/>
      <c r="AK504" s="306"/>
      <c r="AL504" s="307"/>
      <c r="AM504" s="328"/>
      <c r="AN504" s="329"/>
      <c r="AO504" s="328"/>
      <c r="AP504" s="329"/>
      <c r="AQ504" s="306"/>
      <c r="AR504" s="307"/>
      <c r="AS504" s="306"/>
      <c r="AT504" s="307"/>
      <c r="AU504" s="328"/>
      <c r="AV504" s="329"/>
      <c r="AW504" s="328"/>
      <c r="AX504" s="329"/>
      <c r="AY504" s="306"/>
      <c r="AZ504" s="307"/>
      <c r="BA504" s="306"/>
      <c r="BB504" s="307"/>
      <c r="BC504" s="328"/>
      <c r="BD504" s="329"/>
      <c r="BE504" s="328"/>
      <c r="BF504" s="329"/>
      <c r="BG504" s="306"/>
      <c r="BH504" s="307"/>
      <c r="BI504" s="306"/>
      <c r="BJ504" s="307"/>
      <c r="BK504" s="328"/>
      <c r="BL504" s="329"/>
      <c r="BM504" s="328"/>
      <c r="BN504" s="329"/>
      <c r="BO504" s="316"/>
      <c r="BP504" s="316"/>
      <c r="BQ504" s="316"/>
      <c r="BR504" s="55"/>
      <c r="BS504" s="330"/>
      <c r="BT504" s="331"/>
      <c r="BU504" s="319"/>
      <c r="BV504" s="319"/>
      <c r="BW504" s="319"/>
      <c r="BX504" s="319"/>
      <c r="BY504" s="319"/>
      <c r="BZ504" s="319"/>
      <c r="CA504" s="319"/>
      <c r="CB504" s="320"/>
      <c r="CC504" s="321"/>
      <c r="CD504" s="321"/>
      <c r="CE504" s="321"/>
      <c r="CF504" s="321"/>
      <c r="CG504" s="321"/>
      <c r="CH504" s="322"/>
      <c r="CI504" s="52">
        <f t="shared" si="23"/>
        <v>0</v>
      </c>
    </row>
    <row r="505" spans="1:87" ht="35.1" customHeight="1" x14ac:dyDescent="0.25">
      <c r="A505" s="31">
        <f t="shared" si="24"/>
        <v>493</v>
      </c>
      <c r="B505" s="308"/>
      <c r="C505" s="308"/>
      <c r="D505" s="309"/>
      <c r="E505" s="309"/>
      <c r="F505" s="309"/>
      <c r="G505" s="310"/>
      <c r="H505" s="311"/>
      <c r="I505" s="40"/>
      <c r="J505" s="59"/>
      <c r="K505" s="312"/>
      <c r="L505" s="312"/>
      <c r="M505" s="313"/>
      <c r="N505" s="313"/>
      <c r="O505" s="314"/>
      <c r="P505" s="314"/>
      <c r="Q505" s="315"/>
      <c r="R505" s="315"/>
      <c r="S505" s="306"/>
      <c r="T505" s="307"/>
      <c r="U505" s="306"/>
      <c r="V505" s="307"/>
      <c r="W505" s="304"/>
      <c r="X505" s="305"/>
      <c r="Y505" s="304"/>
      <c r="Z505" s="305"/>
      <c r="AA505" s="306"/>
      <c r="AB505" s="307"/>
      <c r="AC505" s="306"/>
      <c r="AD505" s="307"/>
      <c r="AE505" s="304"/>
      <c r="AF505" s="305"/>
      <c r="AG505" s="304"/>
      <c r="AH505" s="305"/>
      <c r="AI505" s="306"/>
      <c r="AJ505" s="307"/>
      <c r="AK505" s="306"/>
      <c r="AL505" s="307"/>
      <c r="AM505" s="304"/>
      <c r="AN505" s="305"/>
      <c r="AO505" s="304"/>
      <c r="AP505" s="305"/>
      <c r="AQ505" s="306"/>
      <c r="AR505" s="307"/>
      <c r="AS505" s="306"/>
      <c r="AT505" s="307"/>
      <c r="AU505" s="304"/>
      <c r="AV505" s="305"/>
      <c r="AW505" s="304"/>
      <c r="AX505" s="305"/>
      <c r="AY505" s="306"/>
      <c r="AZ505" s="307"/>
      <c r="BA505" s="306"/>
      <c r="BB505" s="307"/>
      <c r="BC505" s="304"/>
      <c r="BD505" s="305"/>
      <c r="BE505" s="304"/>
      <c r="BF505" s="305"/>
      <c r="BG505" s="306"/>
      <c r="BH505" s="307"/>
      <c r="BI505" s="306"/>
      <c r="BJ505" s="307"/>
      <c r="BK505" s="304"/>
      <c r="BL505" s="305"/>
      <c r="BM505" s="304"/>
      <c r="BN505" s="305"/>
      <c r="BO505" s="316"/>
      <c r="BP505" s="316"/>
      <c r="BQ505" s="316"/>
      <c r="BR505" s="55"/>
      <c r="BS505" s="317"/>
      <c r="BT505" s="318"/>
      <c r="BU505" s="319"/>
      <c r="BV505" s="319"/>
      <c r="BW505" s="319"/>
      <c r="BX505" s="319"/>
      <c r="BY505" s="319"/>
      <c r="BZ505" s="319"/>
      <c r="CA505" s="319"/>
      <c r="CB505" s="320"/>
      <c r="CC505" s="321"/>
      <c r="CD505" s="321"/>
      <c r="CE505" s="321"/>
      <c r="CF505" s="321"/>
      <c r="CG505" s="321"/>
      <c r="CH505" s="322"/>
      <c r="CI505" s="52">
        <f t="shared" si="23"/>
        <v>0</v>
      </c>
    </row>
    <row r="506" spans="1:87" ht="35.1" customHeight="1" x14ac:dyDescent="0.25">
      <c r="A506" s="31">
        <f t="shared" si="24"/>
        <v>494</v>
      </c>
      <c r="B506" s="323"/>
      <c r="C506" s="323"/>
      <c r="D506" s="308"/>
      <c r="E506" s="308"/>
      <c r="F506" s="308"/>
      <c r="G506" s="324"/>
      <c r="H506" s="325"/>
      <c r="I506" s="40"/>
      <c r="J506" s="60"/>
      <c r="K506" s="312"/>
      <c r="L506" s="312"/>
      <c r="M506" s="326"/>
      <c r="N506" s="326"/>
      <c r="O506" s="314"/>
      <c r="P506" s="314"/>
      <c r="Q506" s="327"/>
      <c r="R506" s="327"/>
      <c r="S506" s="306"/>
      <c r="T506" s="307"/>
      <c r="U506" s="306"/>
      <c r="V506" s="307"/>
      <c r="W506" s="328"/>
      <c r="X506" s="329"/>
      <c r="Y506" s="328"/>
      <c r="Z506" s="329"/>
      <c r="AA506" s="306"/>
      <c r="AB506" s="307"/>
      <c r="AC506" s="306"/>
      <c r="AD506" s="307"/>
      <c r="AE506" s="328"/>
      <c r="AF506" s="329"/>
      <c r="AG506" s="328"/>
      <c r="AH506" s="329"/>
      <c r="AI506" s="306"/>
      <c r="AJ506" s="307"/>
      <c r="AK506" s="306"/>
      <c r="AL506" s="307"/>
      <c r="AM506" s="328"/>
      <c r="AN506" s="329"/>
      <c r="AO506" s="328"/>
      <c r="AP506" s="329"/>
      <c r="AQ506" s="306"/>
      <c r="AR506" s="307"/>
      <c r="AS506" s="306"/>
      <c r="AT506" s="307"/>
      <c r="AU506" s="328"/>
      <c r="AV506" s="329"/>
      <c r="AW506" s="328"/>
      <c r="AX506" s="329"/>
      <c r="AY506" s="306"/>
      <c r="AZ506" s="307"/>
      <c r="BA506" s="306"/>
      <c r="BB506" s="307"/>
      <c r="BC506" s="328"/>
      <c r="BD506" s="329"/>
      <c r="BE506" s="328"/>
      <c r="BF506" s="329"/>
      <c r="BG506" s="306"/>
      <c r="BH506" s="307"/>
      <c r="BI506" s="306"/>
      <c r="BJ506" s="307"/>
      <c r="BK506" s="328"/>
      <c r="BL506" s="329"/>
      <c r="BM506" s="328"/>
      <c r="BN506" s="329"/>
      <c r="BO506" s="316"/>
      <c r="BP506" s="316"/>
      <c r="BQ506" s="316"/>
      <c r="BR506" s="55"/>
      <c r="BS506" s="330"/>
      <c r="BT506" s="331"/>
      <c r="BU506" s="319"/>
      <c r="BV506" s="319"/>
      <c r="BW506" s="319"/>
      <c r="BX506" s="319"/>
      <c r="BY506" s="319"/>
      <c r="BZ506" s="319"/>
      <c r="CA506" s="319"/>
      <c r="CB506" s="320"/>
      <c r="CC506" s="321"/>
      <c r="CD506" s="321"/>
      <c r="CE506" s="321"/>
      <c r="CF506" s="321"/>
      <c r="CG506" s="321"/>
      <c r="CH506" s="322"/>
      <c r="CI506" s="52">
        <f t="shared" si="23"/>
        <v>0</v>
      </c>
    </row>
    <row r="507" spans="1:87" ht="35.1" customHeight="1" x14ac:dyDescent="0.25">
      <c r="A507" s="31">
        <f t="shared" si="24"/>
        <v>495</v>
      </c>
      <c r="B507" s="308"/>
      <c r="C507" s="308"/>
      <c r="D507" s="309"/>
      <c r="E507" s="309"/>
      <c r="F507" s="309"/>
      <c r="G507" s="310"/>
      <c r="H507" s="311"/>
      <c r="I507" s="40"/>
      <c r="J507" s="59"/>
      <c r="K507" s="312"/>
      <c r="L507" s="312"/>
      <c r="M507" s="313"/>
      <c r="N507" s="313"/>
      <c r="O507" s="314"/>
      <c r="P507" s="314"/>
      <c r="Q507" s="315"/>
      <c r="R507" s="315"/>
      <c r="S507" s="306"/>
      <c r="T507" s="307"/>
      <c r="U507" s="306"/>
      <c r="V507" s="307"/>
      <c r="W507" s="304"/>
      <c r="X507" s="305"/>
      <c r="Y507" s="304"/>
      <c r="Z507" s="305"/>
      <c r="AA507" s="306"/>
      <c r="AB507" s="307"/>
      <c r="AC507" s="306"/>
      <c r="AD507" s="307"/>
      <c r="AE507" s="304"/>
      <c r="AF507" s="305"/>
      <c r="AG507" s="304"/>
      <c r="AH507" s="305"/>
      <c r="AI507" s="306"/>
      <c r="AJ507" s="307"/>
      <c r="AK507" s="306"/>
      <c r="AL507" s="307"/>
      <c r="AM507" s="304"/>
      <c r="AN507" s="305"/>
      <c r="AO507" s="304"/>
      <c r="AP507" s="305"/>
      <c r="AQ507" s="306"/>
      <c r="AR507" s="307"/>
      <c r="AS507" s="306"/>
      <c r="AT507" s="307"/>
      <c r="AU507" s="304"/>
      <c r="AV507" s="305"/>
      <c r="AW507" s="304"/>
      <c r="AX507" s="305"/>
      <c r="AY507" s="306"/>
      <c r="AZ507" s="307"/>
      <c r="BA507" s="306"/>
      <c r="BB507" s="307"/>
      <c r="BC507" s="304"/>
      <c r="BD507" s="305"/>
      <c r="BE507" s="304"/>
      <c r="BF507" s="305"/>
      <c r="BG507" s="306"/>
      <c r="BH507" s="307"/>
      <c r="BI507" s="306"/>
      <c r="BJ507" s="307"/>
      <c r="BK507" s="304"/>
      <c r="BL507" s="305"/>
      <c r="BM507" s="304"/>
      <c r="BN507" s="305"/>
      <c r="BO507" s="316"/>
      <c r="BP507" s="316"/>
      <c r="BQ507" s="316"/>
      <c r="BR507" s="55"/>
      <c r="BS507" s="317"/>
      <c r="BT507" s="318"/>
      <c r="BU507" s="319"/>
      <c r="BV507" s="319"/>
      <c r="BW507" s="319"/>
      <c r="BX507" s="319"/>
      <c r="BY507" s="319"/>
      <c r="BZ507" s="319"/>
      <c r="CA507" s="319"/>
      <c r="CB507" s="320"/>
      <c r="CC507" s="321"/>
      <c r="CD507" s="321"/>
      <c r="CE507" s="321"/>
      <c r="CF507" s="321"/>
      <c r="CG507" s="321"/>
      <c r="CH507" s="322"/>
      <c r="CI507" s="52">
        <f t="shared" si="23"/>
        <v>0</v>
      </c>
    </row>
    <row r="508" spans="1:87" ht="35.1" customHeight="1" x14ac:dyDescent="0.25">
      <c r="A508" s="31">
        <f t="shared" si="24"/>
        <v>496</v>
      </c>
      <c r="B508" s="323"/>
      <c r="C508" s="323"/>
      <c r="D508" s="308"/>
      <c r="E508" s="308"/>
      <c r="F508" s="308"/>
      <c r="G508" s="324"/>
      <c r="H508" s="325"/>
      <c r="I508" s="40"/>
      <c r="J508" s="60"/>
      <c r="K508" s="312"/>
      <c r="L508" s="312"/>
      <c r="M508" s="326"/>
      <c r="N508" s="326"/>
      <c r="O508" s="314"/>
      <c r="P508" s="314"/>
      <c r="Q508" s="327"/>
      <c r="R508" s="327"/>
      <c r="S508" s="306"/>
      <c r="T508" s="307"/>
      <c r="U508" s="306"/>
      <c r="V508" s="307"/>
      <c r="W508" s="328"/>
      <c r="X508" s="329"/>
      <c r="Y508" s="328"/>
      <c r="Z508" s="329"/>
      <c r="AA508" s="306"/>
      <c r="AB508" s="307"/>
      <c r="AC508" s="306"/>
      <c r="AD508" s="307"/>
      <c r="AE508" s="328"/>
      <c r="AF508" s="329"/>
      <c r="AG508" s="328"/>
      <c r="AH508" s="329"/>
      <c r="AI508" s="306"/>
      <c r="AJ508" s="307"/>
      <c r="AK508" s="306"/>
      <c r="AL508" s="307"/>
      <c r="AM508" s="328"/>
      <c r="AN508" s="329"/>
      <c r="AO508" s="328"/>
      <c r="AP508" s="329"/>
      <c r="AQ508" s="306"/>
      <c r="AR508" s="307"/>
      <c r="AS508" s="306"/>
      <c r="AT508" s="307"/>
      <c r="AU508" s="328"/>
      <c r="AV508" s="329"/>
      <c r="AW508" s="328"/>
      <c r="AX508" s="329"/>
      <c r="AY508" s="306"/>
      <c r="AZ508" s="307"/>
      <c r="BA508" s="306"/>
      <c r="BB508" s="307"/>
      <c r="BC508" s="328"/>
      <c r="BD508" s="329"/>
      <c r="BE508" s="328"/>
      <c r="BF508" s="329"/>
      <c r="BG508" s="306"/>
      <c r="BH508" s="307"/>
      <c r="BI508" s="306"/>
      <c r="BJ508" s="307"/>
      <c r="BK508" s="328"/>
      <c r="BL508" s="329"/>
      <c r="BM508" s="328"/>
      <c r="BN508" s="329"/>
      <c r="BO508" s="316"/>
      <c r="BP508" s="316"/>
      <c r="BQ508" s="316"/>
      <c r="BR508" s="55"/>
      <c r="BS508" s="330"/>
      <c r="BT508" s="331"/>
      <c r="BU508" s="319"/>
      <c r="BV508" s="319"/>
      <c r="BW508" s="319"/>
      <c r="BX508" s="319"/>
      <c r="BY508" s="319"/>
      <c r="BZ508" s="319"/>
      <c r="CA508" s="319"/>
      <c r="CB508" s="320"/>
      <c r="CC508" s="321"/>
      <c r="CD508" s="321"/>
      <c r="CE508" s="321"/>
      <c r="CF508" s="321"/>
      <c r="CG508" s="321"/>
      <c r="CH508" s="322"/>
      <c r="CI508" s="52">
        <f t="shared" si="23"/>
        <v>0</v>
      </c>
    </row>
    <row r="509" spans="1:87" ht="35.1" customHeight="1" x14ac:dyDescent="0.25">
      <c r="A509" s="31">
        <f t="shared" si="24"/>
        <v>497</v>
      </c>
      <c r="B509" s="308"/>
      <c r="C509" s="308"/>
      <c r="D509" s="309"/>
      <c r="E509" s="309"/>
      <c r="F509" s="309"/>
      <c r="G509" s="310"/>
      <c r="H509" s="311"/>
      <c r="I509" s="40"/>
      <c r="J509" s="59"/>
      <c r="K509" s="312"/>
      <c r="L509" s="312"/>
      <c r="M509" s="313"/>
      <c r="N509" s="313"/>
      <c r="O509" s="314"/>
      <c r="P509" s="314"/>
      <c r="Q509" s="315"/>
      <c r="R509" s="315"/>
      <c r="S509" s="306"/>
      <c r="T509" s="307"/>
      <c r="U509" s="306"/>
      <c r="V509" s="307"/>
      <c r="W509" s="304"/>
      <c r="X509" s="305"/>
      <c r="Y509" s="304"/>
      <c r="Z509" s="305"/>
      <c r="AA509" s="306"/>
      <c r="AB509" s="307"/>
      <c r="AC509" s="306"/>
      <c r="AD509" s="307"/>
      <c r="AE509" s="304"/>
      <c r="AF509" s="305"/>
      <c r="AG509" s="304"/>
      <c r="AH509" s="305"/>
      <c r="AI509" s="306"/>
      <c r="AJ509" s="307"/>
      <c r="AK509" s="306"/>
      <c r="AL509" s="307"/>
      <c r="AM509" s="304"/>
      <c r="AN509" s="305"/>
      <c r="AO509" s="304"/>
      <c r="AP509" s="305"/>
      <c r="AQ509" s="306"/>
      <c r="AR509" s="307"/>
      <c r="AS509" s="306"/>
      <c r="AT509" s="307"/>
      <c r="AU509" s="304"/>
      <c r="AV509" s="305"/>
      <c r="AW509" s="304"/>
      <c r="AX509" s="305"/>
      <c r="AY509" s="306"/>
      <c r="AZ509" s="307"/>
      <c r="BA509" s="306"/>
      <c r="BB509" s="307"/>
      <c r="BC509" s="304"/>
      <c r="BD509" s="305"/>
      <c r="BE509" s="304"/>
      <c r="BF509" s="305"/>
      <c r="BG509" s="306"/>
      <c r="BH509" s="307"/>
      <c r="BI509" s="306"/>
      <c r="BJ509" s="307"/>
      <c r="BK509" s="304"/>
      <c r="BL509" s="305"/>
      <c r="BM509" s="304"/>
      <c r="BN509" s="305"/>
      <c r="BO509" s="316"/>
      <c r="BP509" s="316"/>
      <c r="BQ509" s="316"/>
      <c r="BR509" s="55"/>
      <c r="BS509" s="317"/>
      <c r="BT509" s="318"/>
      <c r="BU509" s="319"/>
      <c r="BV509" s="319"/>
      <c r="BW509" s="319"/>
      <c r="BX509" s="319"/>
      <c r="BY509" s="319"/>
      <c r="BZ509" s="319"/>
      <c r="CA509" s="319"/>
      <c r="CB509" s="320"/>
      <c r="CC509" s="321"/>
      <c r="CD509" s="321"/>
      <c r="CE509" s="321"/>
      <c r="CF509" s="321"/>
      <c r="CG509" s="321"/>
      <c r="CH509" s="322"/>
      <c r="CI509" s="52">
        <f t="shared" si="23"/>
        <v>0</v>
      </c>
    </row>
    <row r="510" spans="1:87" ht="35.1" customHeight="1" x14ac:dyDescent="0.25">
      <c r="A510" s="31">
        <f t="shared" si="24"/>
        <v>498</v>
      </c>
      <c r="B510" s="323"/>
      <c r="C510" s="323"/>
      <c r="D510" s="308"/>
      <c r="E510" s="308"/>
      <c r="F510" s="308"/>
      <c r="G510" s="324"/>
      <c r="H510" s="325"/>
      <c r="I510" s="40"/>
      <c r="J510" s="60"/>
      <c r="K510" s="312"/>
      <c r="L510" s="312"/>
      <c r="M510" s="326"/>
      <c r="N510" s="326"/>
      <c r="O510" s="314"/>
      <c r="P510" s="314"/>
      <c r="Q510" s="327"/>
      <c r="R510" s="327"/>
      <c r="S510" s="306"/>
      <c r="T510" s="307"/>
      <c r="U510" s="306"/>
      <c r="V510" s="307"/>
      <c r="W510" s="328"/>
      <c r="X510" s="329"/>
      <c r="Y510" s="328"/>
      <c r="Z510" s="329"/>
      <c r="AA510" s="306"/>
      <c r="AB510" s="307"/>
      <c r="AC510" s="306"/>
      <c r="AD510" s="307"/>
      <c r="AE510" s="328"/>
      <c r="AF510" s="329"/>
      <c r="AG510" s="328"/>
      <c r="AH510" s="329"/>
      <c r="AI510" s="306"/>
      <c r="AJ510" s="307"/>
      <c r="AK510" s="306"/>
      <c r="AL510" s="307"/>
      <c r="AM510" s="328"/>
      <c r="AN510" s="329"/>
      <c r="AO510" s="328"/>
      <c r="AP510" s="329"/>
      <c r="AQ510" s="306"/>
      <c r="AR510" s="307"/>
      <c r="AS510" s="306"/>
      <c r="AT510" s="307"/>
      <c r="AU510" s="328"/>
      <c r="AV510" s="329"/>
      <c r="AW510" s="328"/>
      <c r="AX510" s="329"/>
      <c r="AY510" s="306"/>
      <c r="AZ510" s="307"/>
      <c r="BA510" s="306"/>
      <c r="BB510" s="307"/>
      <c r="BC510" s="328"/>
      <c r="BD510" s="329"/>
      <c r="BE510" s="328"/>
      <c r="BF510" s="329"/>
      <c r="BG510" s="306"/>
      <c r="BH510" s="307"/>
      <c r="BI510" s="306"/>
      <c r="BJ510" s="307"/>
      <c r="BK510" s="328"/>
      <c r="BL510" s="329"/>
      <c r="BM510" s="328"/>
      <c r="BN510" s="329"/>
      <c r="BO510" s="316"/>
      <c r="BP510" s="316"/>
      <c r="BQ510" s="316"/>
      <c r="BR510" s="55"/>
      <c r="BS510" s="330"/>
      <c r="BT510" s="331"/>
      <c r="BU510" s="319"/>
      <c r="BV510" s="319"/>
      <c r="BW510" s="319"/>
      <c r="BX510" s="319"/>
      <c r="BY510" s="319"/>
      <c r="BZ510" s="319"/>
      <c r="CA510" s="319"/>
      <c r="CB510" s="320"/>
      <c r="CC510" s="321"/>
      <c r="CD510" s="321"/>
      <c r="CE510" s="321"/>
      <c r="CF510" s="321"/>
      <c r="CG510" s="321"/>
      <c r="CH510" s="322"/>
      <c r="CI510" s="52">
        <f t="shared" si="23"/>
        <v>0</v>
      </c>
    </row>
    <row r="511" spans="1:87" ht="35.1" customHeight="1" x14ac:dyDescent="0.25">
      <c r="A511" s="31">
        <f t="shared" si="24"/>
        <v>499</v>
      </c>
      <c r="B511" s="308"/>
      <c r="C511" s="308"/>
      <c r="D511" s="309"/>
      <c r="E511" s="309"/>
      <c r="F511" s="309"/>
      <c r="G511" s="310"/>
      <c r="H511" s="311"/>
      <c r="I511" s="40"/>
      <c r="J511" s="59"/>
      <c r="K511" s="312"/>
      <c r="L511" s="312"/>
      <c r="M511" s="313"/>
      <c r="N511" s="313"/>
      <c r="O511" s="314"/>
      <c r="P511" s="314"/>
      <c r="Q511" s="315"/>
      <c r="R511" s="315"/>
      <c r="S511" s="306"/>
      <c r="T511" s="307"/>
      <c r="U511" s="306"/>
      <c r="V511" s="307"/>
      <c r="W511" s="304"/>
      <c r="X511" s="305"/>
      <c r="Y511" s="304"/>
      <c r="Z511" s="305"/>
      <c r="AA511" s="306"/>
      <c r="AB511" s="307"/>
      <c r="AC511" s="306"/>
      <c r="AD511" s="307"/>
      <c r="AE511" s="304"/>
      <c r="AF511" s="305"/>
      <c r="AG511" s="304"/>
      <c r="AH511" s="305"/>
      <c r="AI511" s="306"/>
      <c r="AJ511" s="307"/>
      <c r="AK511" s="306"/>
      <c r="AL511" s="307"/>
      <c r="AM511" s="304"/>
      <c r="AN511" s="305"/>
      <c r="AO511" s="304"/>
      <c r="AP511" s="305"/>
      <c r="AQ511" s="306"/>
      <c r="AR511" s="307"/>
      <c r="AS511" s="306"/>
      <c r="AT511" s="307"/>
      <c r="AU511" s="304"/>
      <c r="AV511" s="305"/>
      <c r="AW511" s="304"/>
      <c r="AX511" s="305"/>
      <c r="AY511" s="306"/>
      <c r="AZ511" s="307"/>
      <c r="BA511" s="306"/>
      <c r="BB511" s="307"/>
      <c r="BC511" s="304"/>
      <c r="BD511" s="305"/>
      <c r="BE511" s="304"/>
      <c r="BF511" s="305"/>
      <c r="BG511" s="306"/>
      <c r="BH511" s="307"/>
      <c r="BI511" s="306"/>
      <c r="BJ511" s="307"/>
      <c r="BK511" s="304"/>
      <c r="BL511" s="305"/>
      <c r="BM511" s="304"/>
      <c r="BN511" s="305"/>
      <c r="BO511" s="316"/>
      <c r="BP511" s="316"/>
      <c r="BQ511" s="316"/>
      <c r="BR511" s="55"/>
      <c r="BS511" s="317"/>
      <c r="BT511" s="318"/>
      <c r="BU511" s="319"/>
      <c r="BV511" s="319"/>
      <c r="BW511" s="319"/>
      <c r="BX511" s="319"/>
      <c r="BY511" s="319"/>
      <c r="BZ511" s="319"/>
      <c r="CA511" s="319"/>
      <c r="CB511" s="320"/>
      <c r="CC511" s="321"/>
      <c r="CD511" s="321"/>
      <c r="CE511" s="321"/>
      <c r="CF511" s="321"/>
      <c r="CG511" s="321"/>
      <c r="CH511" s="322"/>
      <c r="CI511" s="52">
        <f t="shared" si="23"/>
        <v>0</v>
      </c>
    </row>
    <row r="512" spans="1:87" ht="35.1" customHeight="1" x14ac:dyDescent="0.25">
      <c r="A512" s="31">
        <f t="shared" si="24"/>
        <v>500</v>
      </c>
      <c r="B512" s="323"/>
      <c r="C512" s="323"/>
      <c r="D512" s="308"/>
      <c r="E512" s="308"/>
      <c r="F512" s="308"/>
      <c r="G512" s="324"/>
      <c r="H512" s="325"/>
      <c r="I512" s="40"/>
      <c r="J512" s="60"/>
      <c r="K512" s="312"/>
      <c r="L512" s="312"/>
      <c r="M512" s="326"/>
      <c r="N512" s="326"/>
      <c r="O512" s="314"/>
      <c r="P512" s="314"/>
      <c r="Q512" s="327"/>
      <c r="R512" s="327"/>
      <c r="S512" s="306"/>
      <c r="T512" s="307"/>
      <c r="U512" s="306"/>
      <c r="V512" s="307"/>
      <c r="W512" s="328"/>
      <c r="X512" s="329"/>
      <c r="Y512" s="328"/>
      <c r="Z512" s="329"/>
      <c r="AA512" s="306"/>
      <c r="AB512" s="307"/>
      <c r="AC512" s="306"/>
      <c r="AD512" s="307"/>
      <c r="AE512" s="328"/>
      <c r="AF512" s="329"/>
      <c r="AG512" s="328"/>
      <c r="AH512" s="329"/>
      <c r="AI512" s="306"/>
      <c r="AJ512" s="307"/>
      <c r="AK512" s="306"/>
      <c r="AL512" s="307"/>
      <c r="AM512" s="328"/>
      <c r="AN512" s="329"/>
      <c r="AO512" s="328"/>
      <c r="AP512" s="329"/>
      <c r="AQ512" s="306"/>
      <c r="AR512" s="307"/>
      <c r="AS512" s="306"/>
      <c r="AT512" s="307"/>
      <c r="AU512" s="328"/>
      <c r="AV512" s="329"/>
      <c r="AW512" s="328"/>
      <c r="AX512" s="329"/>
      <c r="AY512" s="306"/>
      <c r="AZ512" s="307"/>
      <c r="BA512" s="306"/>
      <c r="BB512" s="307"/>
      <c r="BC512" s="328"/>
      <c r="BD512" s="329"/>
      <c r="BE512" s="328"/>
      <c r="BF512" s="329"/>
      <c r="BG512" s="306"/>
      <c r="BH512" s="307"/>
      <c r="BI512" s="306"/>
      <c r="BJ512" s="307"/>
      <c r="BK512" s="328"/>
      <c r="BL512" s="329"/>
      <c r="BM512" s="328"/>
      <c r="BN512" s="329"/>
      <c r="BO512" s="316"/>
      <c r="BP512" s="316"/>
      <c r="BQ512" s="316"/>
      <c r="BR512" s="55"/>
      <c r="BS512" s="330"/>
      <c r="BT512" s="331"/>
      <c r="BU512" s="319"/>
      <c r="BV512" s="319"/>
      <c r="BW512" s="319"/>
      <c r="BX512" s="319"/>
      <c r="BY512" s="319"/>
      <c r="BZ512" s="319"/>
      <c r="CA512" s="319"/>
      <c r="CB512" s="320"/>
      <c r="CC512" s="321"/>
      <c r="CD512" s="321"/>
      <c r="CE512" s="321"/>
      <c r="CF512" s="321"/>
      <c r="CG512" s="321"/>
      <c r="CH512" s="322"/>
      <c r="CI512" s="52">
        <f t="shared" si="23"/>
        <v>0</v>
      </c>
    </row>
    <row r="513" spans="1:87" ht="35.1" customHeight="1" x14ac:dyDescent="0.25">
      <c r="A513" s="31">
        <f t="shared" si="24"/>
        <v>501</v>
      </c>
      <c r="B513" s="308"/>
      <c r="C513" s="308"/>
      <c r="D513" s="309"/>
      <c r="E513" s="309"/>
      <c r="F513" s="309"/>
      <c r="G513" s="310"/>
      <c r="H513" s="311"/>
      <c r="I513" s="40"/>
      <c r="J513" s="59"/>
      <c r="K513" s="312"/>
      <c r="L513" s="312"/>
      <c r="M513" s="313"/>
      <c r="N513" s="313"/>
      <c r="O513" s="314"/>
      <c r="P513" s="314"/>
      <c r="Q513" s="315"/>
      <c r="R513" s="315"/>
      <c r="S513" s="306"/>
      <c r="T513" s="307"/>
      <c r="U513" s="306"/>
      <c r="V513" s="307"/>
      <c r="W513" s="304"/>
      <c r="X513" s="305"/>
      <c r="Y513" s="304"/>
      <c r="Z513" s="305"/>
      <c r="AA513" s="306"/>
      <c r="AB513" s="307"/>
      <c r="AC513" s="306"/>
      <c r="AD513" s="307"/>
      <c r="AE513" s="304"/>
      <c r="AF513" s="305"/>
      <c r="AG513" s="304"/>
      <c r="AH513" s="305"/>
      <c r="AI513" s="306"/>
      <c r="AJ513" s="307"/>
      <c r="AK513" s="306"/>
      <c r="AL513" s="307"/>
      <c r="AM513" s="304"/>
      <c r="AN513" s="305"/>
      <c r="AO513" s="304"/>
      <c r="AP513" s="305"/>
      <c r="AQ513" s="306"/>
      <c r="AR513" s="307"/>
      <c r="AS513" s="306"/>
      <c r="AT513" s="307"/>
      <c r="AU513" s="304"/>
      <c r="AV513" s="305"/>
      <c r="AW513" s="304"/>
      <c r="AX513" s="305"/>
      <c r="AY513" s="306"/>
      <c r="AZ513" s="307"/>
      <c r="BA513" s="306"/>
      <c r="BB513" s="307"/>
      <c r="BC513" s="304"/>
      <c r="BD513" s="305"/>
      <c r="BE513" s="304"/>
      <c r="BF513" s="305"/>
      <c r="BG513" s="306"/>
      <c r="BH513" s="307"/>
      <c r="BI513" s="306"/>
      <c r="BJ513" s="307"/>
      <c r="BK513" s="304"/>
      <c r="BL513" s="305"/>
      <c r="BM513" s="304"/>
      <c r="BN513" s="305"/>
      <c r="BO513" s="316"/>
      <c r="BP513" s="316"/>
      <c r="BQ513" s="316"/>
      <c r="BR513" s="55"/>
      <c r="BS513" s="317"/>
      <c r="BT513" s="318"/>
      <c r="BU513" s="319"/>
      <c r="BV513" s="319"/>
      <c r="BW513" s="319"/>
      <c r="BX513" s="319"/>
      <c r="BY513" s="319"/>
      <c r="BZ513" s="319"/>
      <c r="CA513" s="319"/>
      <c r="CB513" s="320"/>
      <c r="CC513" s="321"/>
      <c r="CD513" s="321"/>
      <c r="CE513" s="321"/>
      <c r="CF513" s="321"/>
      <c r="CG513" s="321"/>
      <c r="CH513" s="322"/>
      <c r="CI513" s="52">
        <f t="shared" si="23"/>
        <v>0</v>
      </c>
    </row>
    <row r="514" spans="1:87" ht="35.1" customHeight="1" x14ac:dyDescent="0.25">
      <c r="A514" s="31">
        <f t="shared" si="24"/>
        <v>502</v>
      </c>
      <c r="B514" s="323"/>
      <c r="C514" s="323"/>
      <c r="D514" s="308"/>
      <c r="E514" s="308"/>
      <c r="F514" s="308"/>
      <c r="G514" s="324"/>
      <c r="H514" s="325"/>
      <c r="I514" s="40"/>
      <c r="J514" s="60"/>
      <c r="K514" s="312"/>
      <c r="L514" s="312"/>
      <c r="M514" s="326"/>
      <c r="N514" s="326"/>
      <c r="O514" s="314"/>
      <c r="P514" s="314"/>
      <c r="Q514" s="327"/>
      <c r="R514" s="327"/>
      <c r="S514" s="306"/>
      <c r="T514" s="307"/>
      <c r="U514" s="306"/>
      <c r="V514" s="307"/>
      <c r="W514" s="328"/>
      <c r="X514" s="329"/>
      <c r="Y514" s="328"/>
      <c r="Z514" s="329"/>
      <c r="AA514" s="306"/>
      <c r="AB514" s="307"/>
      <c r="AC514" s="306"/>
      <c r="AD514" s="307"/>
      <c r="AE514" s="328"/>
      <c r="AF514" s="329"/>
      <c r="AG514" s="328"/>
      <c r="AH514" s="329"/>
      <c r="AI514" s="306"/>
      <c r="AJ514" s="307"/>
      <c r="AK514" s="306"/>
      <c r="AL514" s="307"/>
      <c r="AM514" s="328"/>
      <c r="AN514" s="329"/>
      <c r="AO514" s="328"/>
      <c r="AP514" s="329"/>
      <c r="AQ514" s="306"/>
      <c r="AR514" s="307"/>
      <c r="AS514" s="306"/>
      <c r="AT514" s="307"/>
      <c r="AU514" s="328"/>
      <c r="AV514" s="329"/>
      <c r="AW514" s="328"/>
      <c r="AX514" s="329"/>
      <c r="AY514" s="306"/>
      <c r="AZ514" s="307"/>
      <c r="BA514" s="306"/>
      <c r="BB514" s="307"/>
      <c r="BC514" s="328"/>
      <c r="BD514" s="329"/>
      <c r="BE514" s="328"/>
      <c r="BF514" s="329"/>
      <c r="BG514" s="306"/>
      <c r="BH514" s="307"/>
      <c r="BI514" s="306"/>
      <c r="BJ514" s="307"/>
      <c r="BK514" s="328"/>
      <c r="BL514" s="329"/>
      <c r="BM514" s="328"/>
      <c r="BN514" s="329"/>
      <c r="BO514" s="316"/>
      <c r="BP514" s="316"/>
      <c r="BQ514" s="316"/>
      <c r="BR514" s="55"/>
      <c r="BS514" s="330"/>
      <c r="BT514" s="331"/>
      <c r="BU514" s="319"/>
      <c r="BV514" s="319"/>
      <c r="BW514" s="319"/>
      <c r="BX514" s="319"/>
      <c r="BY514" s="319"/>
      <c r="BZ514" s="319"/>
      <c r="CA514" s="319"/>
      <c r="CB514" s="320"/>
      <c r="CC514" s="321"/>
      <c r="CD514" s="321"/>
      <c r="CE514" s="321"/>
      <c r="CF514" s="321"/>
      <c r="CG514" s="321"/>
      <c r="CH514" s="322"/>
      <c r="CI514" s="52">
        <f t="shared" si="23"/>
        <v>0</v>
      </c>
    </row>
    <row r="515" spans="1:87" ht="35.1" customHeight="1" x14ac:dyDescent="0.25">
      <c r="A515" s="31">
        <f t="shared" si="24"/>
        <v>503</v>
      </c>
      <c r="B515" s="308"/>
      <c r="C515" s="308"/>
      <c r="D515" s="309"/>
      <c r="E515" s="309"/>
      <c r="F515" s="309"/>
      <c r="G515" s="310"/>
      <c r="H515" s="311"/>
      <c r="I515" s="40"/>
      <c r="J515" s="59"/>
      <c r="K515" s="312"/>
      <c r="L515" s="312"/>
      <c r="M515" s="313"/>
      <c r="N515" s="313"/>
      <c r="O515" s="314"/>
      <c r="P515" s="314"/>
      <c r="Q515" s="315"/>
      <c r="R515" s="315"/>
      <c r="S515" s="306"/>
      <c r="T515" s="307"/>
      <c r="U515" s="306"/>
      <c r="V515" s="307"/>
      <c r="W515" s="304"/>
      <c r="X515" s="305"/>
      <c r="Y515" s="304"/>
      <c r="Z515" s="305"/>
      <c r="AA515" s="306"/>
      <c r="AB515" s="307"/>
      <c r="AC515" s="306"/>
      <c r="AD515" s="307"/>
      <c r="AE515" s="304"/>
      <c r="AF515" s="305"/>
      <c r="AG515" s="304"/>
      <c r="AH515" s="305"/>
      <c r="AI515" s="306"/>
      <c r="AJ515" s="307"/>
      <c r="AK515" s="306"/>
      <c r="AL515" s="307"/>
      <c r="AM515" s="304"/>
      <c r="AN515" s="305"/>
      <c r="AO515" s="304"/>
      <c r="AP515" s="305"/>
      <c r="AQ515" s="306"/>
      <c r="AR515" s="307"/>
      <c r="AS515" s="306"/>
      <c r="AT515" s="307"/>
      <c r="AU515" s="304"/>
      <c r="AV515" s="305"/>
      <c r="AW515" s="304"/>
      <c r="AX515" s="305"/>
      <c r="AY515" s="306"/>
      <c r="AZ515" s="307"/>
      <c r="BA515" s="306"/>
      <c r="BB515" s="307"/>
      <c r="BC515" s="304"/>
      <c r="BD515" s="305"/>
      <c r="BE515" s="304"/>
      <c r="BF515" s="305"/>
      <c r="BG515" s="306"/>
      <c r="BH515" s="307"/>
      <c r="BI515" s="306"/>
      <c r="BJ515" s="307"/>
      <c r="BK515" s="304"/>
      <c r="BL515" s="305"/>
      <c r="BM515" s="304"/>
      <c r="BN515" s="305"/>
      <c r="BO515" s="316"/>
      <c r="BP515" s="316"/>
      <c r="BQ515" s="316"/>
      <c r="BR515" s="55"/>
      <c r="BS515" s="317"/>
      <c r="BT515" s="318"/>
      <c r="BU515" s="319"/>
      <c r="BV515" s="319"/>
      <c r="BW515" s="319"/>
      <c r="BX515" s="319"/>
      <c r="BY515" s="319"/>
      <c r="BZ515" s="319"/>
      <c r="CA515" s="319"/>
      <c r="CB515" s="320"/>
      <c r="CC515" s="321"/>
      <c r="CD515" s="321"/>
      <c r="CE515" s="321"/>
      <c r="CF515" s="321"/>
      <c r="CG515" s="321"/>
      <c r="CH515" s="322"/>
      <c r="CI515" s="52">
        <f t="shared" si="23"/>
        <v>0</v>
      </c>
    </row>
    <row r="516" spans="1:87" ht="35.1" customHeight="1" x14ac:dyDescent="0.25">
      <c r="A516" s="31">
        <f t="shared" si="24"/>
        <v>504</v>
      </c>
      <c r="B516" s="323"/>
      <c r="C516" s="323"/>
      <c r="D516" s="308"/>
      <c r="E516" s="308"/>
      <c r="F516" s="308"/>
      <c r="G516" s="324"/>
      <c r="H516" s="325"/>
      <c r="I516" s="40"/>
      <c r="J516" s="60"/>
      <c r="K516" s="312"/>
      <c r="L516" s="312"/>
      <c r="M516" s="326"/>
      <c r="N516" s="326"/>
      <c r="O516" s="314"/>
      <c r="P516" s="314"/>
      <c r="Q516" s="327"/>
      <c r="R516" s="327"/>
      <c r="S516" s="306"/>
      <c r="T516" s="307"/>
      <c r="U516" s="306"/>
      <c r="V516" s="307"/>
      <c r="W516" s="328"/>
      <c r="X516" s="329"/>
      <c r="Y516" s="328"/>
      <c r="Z516" s="329"/>
      <c r="AA516" s="306"/>
      <c r="AB516" s="307"/>
      <c r="AC516" s="306"/>
      <c r="AD516" s="307"/>
      <c r="AE516" s="328"/>
      <c r="AF516" s="329"/>
      <c r="AG516" s="328"/>
      <c r="AH516" s="329"/>
      <c r="AI516" s="306"/>
      <c r="AJ516" s="307"/>
      <c r="AK516" s="306"/>
      <c r="AL516" s="307"/>
      <c r="AM516" s="328"/>
      <c r="AN516" s="329"/>
      <c r="AO516" s="328"/>
      <c r="AP516" s="329"/>
      <c r="AQ516" s="306"/>
      <c r="AR516" s="307"/>
      <c r="AS516" s="306"/>
      <c r="AT516" s="307"/>
      <c r="AU516" s="328"/>
      <c r="AV516" s="329"/>
      <c r="AW516" s="328"/>
      <c r="AX516" s="329"/>
      <c r="AY516" s="306"/>
      <c r="AZ516" s="307"/>
      <c r="BA516" s="306"/>
      <c r="BB516" s="307"/>
      <c r="BC516" s="328"/>
      <c r="BD516" s="329"/>
      <c r="BE516" s="328"/>
      <c r="BF516" s="329"/>
      <c r="BG516" s="306"/>
      <c r="BH516" s="307"/>
      <c r="BI516" s="306"/>
      <c r="BJ516" s="307"/>
      <c r="BK516" s="328"/>
      <c r="BL516" s="329"/>
      <c r="BM516" s="328"/>
      <c r="BN516" s="329"/>
      <c r="BO516" s="316"/>
      <c r="BP516" s="316"/>
      <c r="BQ516" s="316"/>
      <c r="BR516" s="55"/>
      <c r="BS516" s="330"/>
      <c r="BT516" s="331"/>
      <c r="BU516" s="319"/>
      <c r="BV516" s="319"/>
      <c r="BW516" s="319"/>
      <c r="BX516" s="319"/>
      <c r="BY516" s="319"/>
      <c r="BZ516" s="319"/>
      <c r="CA516" s="319"/>
      <c r="CB516" s="320"/>
      <c r="CC516" s="321"/>
      <c r="CD516" s="321"/>
      <c r="CE516" s="321"/>
      <c r="CF516" s="321"/>
      <c r="CG516" s="321"/>
      <c r="CH516" s="322"/>
      <c r="CI516" s="52">
        <f t="shared" si="23"/>
        <v>0</v>
      </c>
    </row>
    <row r="517" spans="1:87" ht="35.1" customHeight="1" x14ac:dyDescent="0.25">
      <c r="A517" s="31">
        <f>ROW(A505)</f>
        <v>505</v>
      </c>
      <c r="B517" s="308"/>
      <c r="C517" s="308"/>
      <c r="D517" s="309"/>
      <c r="E517" s="309"/>
      <c r="F517" s="309"/>
      <c r="G517" s="310"/>
      <c r="H517" s="311"/>
      <c r="I517" s="40"/>
      <c r="J517" s="59"/>
      <c r="K517" s="312"/>
      <c r="L517" s="312"/>
      <c r="M517" s="313"/>
      <c r="N517" s="313"/>
      <c r="O517" s="314"/>
      <c r="P517" s="314"/>
      <c r="Q517" s="315"/>
      <c r="R517" s="315"/>
      <c r="S517" s="306"/>
      <c r="T517" s="307"/>
      <c r="U517" s="306"/>
      <c r="V517" s="307"/>
      <c r="W517" s="304"/>
      <c r="X517" s="305"/>
      <c r="Y517" s="304"/>
      <c r="Z517" s="305"/>
      <c r="AA517" s="306"/>
      <c r="AB517" s="307"/>
      <c r="AC517" s="306"/>
      <c r="AD517" s="307"/>
      <c r="AE517" s="304"/>
      <c r="AF517" s="305"/>
      <c r="AG517" s="304"/>
      <c r="AH517" s="305"/>
      <c r="AI517" s="306"/>
      <c r="AJ517" s="307"/>
      <c r="AK517" s="306"/>
      <c r="AL517" s="307"/>
      <c r="AM517" s="304"/>
      <c r="AN517" s="305"/>
      <c r="AO517" s="304"/>
      <c r="AP517" s="305"/>
      <c r="AQ517" s="306"/>
      <c r="AR517" s="307"/>
      <c r="AS517" s="306"/>
      <c r="AT517" s="307"/>
      <c r="AU517" s="304"/>
      <c r="AV517" s="305"/>
      <c r="AW517" s="304"/>
      <c r="AX517" s="305"/>
      <c r="AY517" s="306"/>
      <c r="AZ517" s="307"/>
      <c r="BA517" s="306"/>
      <c r="BB517" s="307"/>
      <c r="BC517" s="304"/>
      <c r="BD517" s="305"/>
      <c r="BE517" s="304"/>
      <c r="BF517" s="305"/>
      <c r="BG517" s="306"/>
      <c r="BH517" s="307"/>
      <c r="BI517" s="306"/>
      <c r="BJ517" s="307"/>
      <c r="BK517" s="304"/>
      <c r="BL517" s="305"/>
      <c r="BM517" s="304"/>
      <c r="BN517" s="305"/>
      <c r="BO517" s="332"/>
      <c r="BP517" s="333"/>
      <c r="BQ517" s="334"/>
      <c r="BR517" s="55"/>
      <c r="BS517" s="317"/>
      <c r="BT517" s="318"/>
      <c r="BU517" s="319"/>
      <c r="BV517" s="319"/>
      <c r="BW517" s="319"/>
      <c r="BX517" s="319"/>
      <c r="BY517" s="319"/>
      <c r="BZ517" s="319"/>
      <c r="CA517" s="319"/>
      <c r="CB517" s="320"/>
      <c r="CC517" s="321"/>
      <c r="CD517" s="321"/>
      <c r="CE517" s="321"/>
      <c r="CF517" s="321"/>
      <c r="CG517" s="321"/>
      <c r="CH517" s="322"/>
      <c r="CI517" s="52">
        <f t="shared" si="23"/>
        <v>0</v>
      </c>
    </row>
    <row r="518" spans="1:87" ht="35.1" customHeight="1" x14ac:dyDescent="0.25">
      <c r="A518" s="31">
        <f t="shared" ref="A518:A544" si="25">ROW(A506)</f>
        <v>506</v>
      </c>
      <c r="B518" s="323"/>
      <c r="C518" s="323"/>
      <c r="D518" s="308"/>
      <c r="E518" s="308"/>
      <c r="F518" s="308"/>
      <c r="G518" s="324"/>
      <c r="H518" s="325"/>
      <c r="I518" s="40"/>
      <c r="J518" s="60"/>
      <c r="K518" s="312"/>
      <c r="L518" s="312"/>
      <c r="M518" s="326"/>
      <c r="N518" s="326"/>
      <c r="O518" s="314"/>
      <c r="P518" s="314"/>
      <c r="Q518" s="327"/>
      <c r="R518" s="327"/>
      <c r="S518" s="306"/>
      <c r="T518" s="307"/>
      <c r="U518" s="306"/>
      <c r="V518" s="307"/>
      <c r="W518" s="328"/>
      <c r="X518" s="329"/>
      <c r="Y518" s="328"/>
      <c r="Z518" s="329"/>
      <c r="AA518" s="306"/>
      <c r="AB518" s="307"/>
      <c r="AC518" s="306"/>
      <c r="AD518" s="307"/>
      <c r="AE518" s="328"/>
      <c r="AF518" s="329"/>
      <c r="AG518" s="328"/>
      <c r="AH518" s="329"/>
      <c r="AI518" s="306"/>
      <c r="AJ518" s="307"/>
      <c r="AK518" s="306"/>
      <c r="AL518" s="307"/>
      <c r="AM518" s="328"/>
      <c r="AN518" s="329"/>
      <c r="AO518" s="328"/>
      <c r="AP518" s="329"/>
      <c r="AQ518" s="306"/>
      <c r="AR518" s="307"/>
      <c r="AS518" s="306"/>
      <c r="AT518" s="307"/>
      <c r="AU518" s="328"/>
      <c r="AV518" s="329"/>
      <c r="AW518" s="328"/>
      <c r="AX518" s="329"/>
      <c r="AY518" s="306"/>
      <c r="AZ518" s="307"/>
      <c r="BA518" s="306"/>
      <c r="BB518" s="307"/>
      <c r="BC518" s="328"/>
      <c r="BD518" s="329"/>
      <c r="BE518" s="328"/>
      <c r="BF518" s="329"/>
      <c r="BG518" s="306"/>
      <c r="BH518" s="307"/>
      <c r="BI518" s="306"/>
      <c r="BJ518" s="307"/>
      <c r="BK518" s="328"/>
      <c r="BL518" s="329"/>
      <c r="BM518" s="328"/>
      <c r="BN518" s="329"/>
      <c r="BO518" s="316"/>
      <c r="BP518" s="316"/>
      <c r="BQ518" s="316"/>
      <c r="BR518" s="55"/>
      <c r="BS518" s="330"/>
      <c r="BT518" s="331"/>
      <c r="BU518" s="319"/>
      <c r="BV518" s="319"/>
      <c r="BW518" s="319"/>
      <c r="BX518" s="319"/>
      <c r="BY518" s="319"/>
      <c r="BZ518" s="319"/>
      <c r="CA518" s="319"/>
      <c r="CB518" s="320"/>
      <c r="CC518" s="321"/>
      <c r="CD518" s="321"/>
      <c r="CE518" s="321"/>
      <c r="CF518" s="321"/>
      <c r="CG518" s="321"/>
      <c r="CH518" s="322"/>
      <c r="CI518" s="52">
        <f t="shared" si="23"/>
        <v>0</v>
      </c>
    </row>
    <row r="519" spans="1:87" ht="35.1" customHeight="1" x14ac:dyDescent="0.25">
      <c r="A519" s="31">
        <f t="shared" si="25"/>
        <v>507</v>
      </c>
      <c r="B519" s="308"/>
      <c r="C519" s="308"/>
      <c r="D519" s="309"/>
      <c r="E519" s="309"/>
      <c r="F519" s="309"/>
      <c r="G519" s="310"/>
      <c r="H519" s="311"/>
      <c r="I519" s="40"/>
      <c r="J519" s="59"/>
      <c r="K519" s="312"/>
      <c r="L519" s="312"/>
      <c r="M519" s="313"/>
      <c r="N519" s="313"/>
      <c r="O519" s="314"/>
      <c r="P519" s="314"/>
      <c r="Q519" s="315"/>
      <c r="R519" s="315"/>
      <c r="S519" s="306"/>
      <c r="T519" s="307"/>
      <c r="U519" s="306"/>
      <c r="V519" s="307"/>
      <c r="W519" s="304"/>
      <c r="X519" s="305"/>
      <c r="Y519" s="304"/>
      <c r="Z519" s="305"/>
      <c r="AA519" s="306"/>
      <c r="AB519" s="307"/>
      <c r="AC519" s="306"/>
      <c r="AD519" s="307"/>
      <c r="AE519" s="304"/>
      <c r="AF519" s="305"/>
      <c r="AG519" s="304"/>
      <c r="AH519" s="305"/>
      <c r="AI519" s="306"/>
      <c r="AJ519" s="307"/>
      <c r="AK519" s="306"/>
      <c r="AL519" s="307"/>
      <c r="AM519" s="304"/>
      <c r="AN519" s="305"/>
      <c r="AO519" s="304"/>
      <c r="AP519" s="305"/>
      <c r="AQ519" s="306"/>
      <c r="AR519" s="307"/>
      <c r="AS519" s="306"/>
      <c r="AT519" s="307"/>
      <c r="AU519" s="304"/>
      <c r="AV519" s="305"/>
      <c r="AW519" s="304"/>
      <c r="AX519" s="305"/>
      <c r="AY519" s="306"/>
      <c r="AZ519" s="307"/>
      <c r="BA519" s="306"/>
      <c r="BB519" s="307"/>
      <c r="BC519" s="304"/>
      <c r="BD519" s="305"/>
      <c r="BE519" s="304"/>
      <c r="BF519" s="305"/>
      <c r="BG519" s="306"/>
      <c r="BH519" s="307"/>
      <c r="BI519" s="306"/>
      <c r="BJ519" s="307"/>
      <c r="BK519" s="304"/>
      <c r="BL519" s="305"/>
      <c r="BM519" s="304"/>
      <c r="BN519" s="305"/>
      <c r="BO519" s="316"/>
      <c r="BP519" s="316"/>
      <c r="BQ519" s="316"/>
      <c r="BR519" s="55"/>
      <c r="BS519" s="317"/>
      <c r="BT519" s="318"/>
      <c r="BU519" s="319"/>
      <c r="BV519" s="319"/>
      <c r="BW519" s="319"/>
      <c r="BX519" s="319"/>
      <c r="BY519" s="319"/>
      <c r="BZ519" s="319"/>
      <c r="CA519" s="319"/>
      <c r="CB519" s="320"/>
      <c r="CC519" s="321"/>
      <c r="CD519" s="321"/>
      <c r="CE519" s="321"/>
      <c r="CF519" s="321"/>
      <c r="CG519" s="321"/>
      <c r="CH519" s="322"/>
      <c r="CI519" s="52">
        <f t="shared" si="23"/>
        <v>0</v>
      </c>
    </row>
    <row r="520" spans="1:87" ht="35.1" customHeight="1" x14ac:dyDescent="0.25">
      <c r="A520" s="31">
        <f t="shared" si="25"/>
        <v>508</v>
      </c>
      <c r="B520" s="323"/>
      <c r="C520" s="323"/>
      <c r="D520" s="308"/>
      <c r="E520" s="308"/>
      <c r="F520" s="308"/>
      <c r="G520" s="324"/>
      <c r="H520" s="325"/>
      <c r="I520" s="40"/>
      <c r="J520" s="60"/>
      <c r="K520" s="312"/>
      <c r="L520" s="312"/>
      <c r="M520" s="326"/>
      <c r="N520" s="326"/>
      <c r="O520" s="314"/>
      <c r="P520" s="314"/>
      <c r="Q520" s="327"/>
      <c r="R520" s="327"/>
      <c r="S520" s="306"/>
      <c r="T520" s="307"/>
      <c r="U520" s="306"/>
      <c r="V520" s="307"/>
      <c r="W520" s="328"/>
      <c r="X520" s="329"/>
      <c r="Y520" s="328"/>
      <c r="Z520" s="329"/>
      <c r="AA520" s="306"/>
      <c r="AB520" s="307"/>
      <c r="AC520" s="306"/>
      <c r="AD520" s="307"/>
      <c r="AE520" s="328"/>
      <c r="AF520" s="329"/>
      <c r="AG520" s="328"/>
      <c r="AH520" s="329"/>
      <c r="AI520" s="306"/>
      <c r="AJ520" s="307"/>
      <c r="AK520" s="306"/>
      <c r="AL520" s="307"/>
      <c r="AM520" s="328"/>
      <c r="AN520" s="329"/>
      <c r="AO520" s="328"/>
      <c r="AP520" s="329"/>
      <c r="AQ520" s="306"/>
      <c r="AR520" s="307"/>
      <c r="AS520" s="306"/>
      <c r="AT520" s="307"/>
      <c r="AU520" s="328"/>
      <c r="AV520" s="329"/>
      <c r="AW520" s="328"/>
      <c r="AX520" s="329"/>
      <c r="AY520" s="306"/>
      <c r="AZ520" s="307"/>
      <c r="BA520" s="306"/>
      <c r="BB520" s="307"/>
      <c r="BC520" s="328"/>
      <c r="BD520" s="329"/>
      <c r="BE520" s="328"/>
      <c r="BF520" s="329"/>
      <c r="BG520" s="306"/>
      <c r="BH520" s="307"/>
      <c r="BI520" s="306"/>
      <c r="BJ520" s="307"/>
      <c r="BK520" s="328"/>
      <c r="BL520" s="329"/>
      <c r="BM520" s="328"/>
      <c r="BN520" s="329"/>
      <c r="BO520" s="316"/>
      <c r="BP520" s="316"/>
      <c r="BQ520" s="316"/>
      <c r="BR520" s="55"/>
      <c r="BS520" s="330"/>
      <c r="BT520" s="331"/>
      <c r="BU520" s="319"/>
      <c r="BV520" s="319"/>
      <c r="BW520" s="319"/>
      <c r="BX520" s="319"/>
      <c r="BY520" s="319"/>
      <c r="BZ520" s="319"/>
      <c r="CA520" s="319"/>
      <c r="CB520" s="320"/>
      <c r="CC520" s="321"/>
      <c r="CD520" s="321"/>
      <c r="CE520" s="321"/>
      <c r="CF520" s="321"/>
      <c r="CG520" s="321"/>
      <c r="CH520" s="322"/>
      <c r="CI520" s="52">
        <f t="shared" si="23"/>
        <v>0</v>
      </c>
    </row>
    <row r="521" spans="1:87" ht="35.1" customHeight="1" x14ac:dyDescent="0.25">
      <c r="A521" s="31">
        <f t="shared" si="25"/>
        <v>509</v>
      </c>
      <c r="B521" s="308"/>
      <c r="C521" s="308"/>
      <c r="D521" s="309"/>
      <c r="E521" s="309"/>
      <c r="F521" s="309"/>
      <c r="G521" s="310"/>
      <c r="H521" s="311"/>
      <c r="I521" s="40"/>
      <c r="J521" s="59"/>
      <c r="K521" s="312"/>
      <c r="L521" s="312"/>
      <c r="M521" s="313"/>
      <c r="N521" s="313"/>
      <c r="O521" s="314"/>
      <c r="P521" s="314"/>
      <c r="Q521" s="315"/>
      <c r="R521" s="315"/>
      <c r="S521" s="306"/>
      <c r="T521" s="307"/>
      <c r="U521" s="306"/>
      <c r="V521" s="307"/>
      <c r="W521" s="304"/>
      <c r="X521" s="305"/>
      <c r="Y521" s="304"/>
      <c r="Z521" s="305"/>
      <c r="AA521" s="306"/>
      <c r="AB521" s="307"/>
      <c r="AC521" s="306"/>
      <c r="AD521" s="307"/>
      <c r="AE521" s="304"/>
      <c r="AF521" s="305"/>
      <c r="AG521" s="304"/>
      <c r="AH521" s="305"/>
      <c r="AI521" s="306"/>
      <c r="AJ521" s="307"/>
      <c r="AK521" s="306"/>
      <c r="AL521" s="307"/>
      <c r="AM521" s="304"/>
      <c r="AN521" s="305"/>
      <c r="AO521" s="304"/>
      <c r="AP521" s="305"/>
      <c r="AQ521" s="306"/>
      <c r="AR521" s="307"/>
      <c r="AS521" s="306"/>
      <c r="AT521" s="307"/>
      <c r="AU521" s="304"/>
      <c r="AV521" s="305"/>
      <c r="AW521" s="304"/>
      <c r="AX521" s="305"/>
      <c r="AY521" s="306"/>
      <c r="AZ521" s="307"/>
      <c r="BA521" s="306"/>
      <c r="BB521" s="307"/>
      <c r="BC521" s="304"/>
      <c r="BD521" s="305"/>
      <c r="BE521" s="304"/>
      <c r="BF521" s="305"/>
      <c r="BG521" s="306"/>
      <c r="BH521" s="307"/>
      <c r="BI521" s="306"/>
      <c r="BJ521" s="307"/>
      <c r="BK521" s="304"/>
      <c r="BL521" s="305"/>
      <c r="BM521" s="304"/>
      <c r="BN521" s="305"/>
      <c r="BO521" s="316"/>
      <c r="BP521" s="316"/>
      <c r="BQ521" s="316"/>
      <c r="BR521" s="55"/>
      <c r="BS521" s="317"/>
      <c r="BT521" s="318"/>
      <c r="BU521" s="319"/>
      <c r="BV521" s="319"/>
      <c r="BW521" s="319"/>
      <c r="BX521" s="319"/>
      <c r="BY521" s="319"/>
      <c r="BZ521" s="319"/>
      <c r="CA521" s="319"/>
      <c r="CB521" s="320"/>
      <c r="CC521" s="321"/>
      <c r="CD521" s="321"/>
      <c r="CE521" s="321"/>
      <c r="CF521" s="321"/>
      <c r="CG521" s="321"/>
      <c r="CH521" s="322"/>
      <c r="CI521" s="52">
        <f t="shared" si="23"/>
        <v>0</v>
      </c>
    </row>
    <row r="522" spans="1:87" ht="35.1" customHeight="1" x14ac:dyDescent="0.25">
      <c r="A522" s="31">
        <f t="shared" si="25"/>
        <v>510</v>
      </c>
      <c r="B522" s="323"/>
      <c r="C522" s="323"/>
      <c r="D522" s="308"/>
      <c r="E522" s="308"/>
      <c r="F522" s="308"/>
      <c r="G522" s="324"/>
      <c r="H522" s="325"/>
      <c r="I522" s="40"/>
      <c r="J522" s="60"/>
      <c r="K522" s="312"/>
      <c r="L522" s="312"/>
      <c r="M522" s="326"/>
      <c r="N522" s="326"/>
      <c r="O522" s="314"/>
      <c r="P522" s="314"/>
      <c r="Q522" s="327"/>
      <c r="R522" s="327"/>
      <c r="S522" s="306"/>
      <c r="T522" s="307"/>
      <c r="U522" s="306"/>
      <c r="V522" s="307"/>
      <c r="W522" s="328"/>
      <c r="X522" s="329"/>
      <c r="Y522" s="328"/>
      <c r="Z522" s="329"/>
      <c r="AA522" s="306"/>
      <c r="AB522" s="307"/>
      <c r="AC522" s="306"/>
      <c r="AD522" s="307"/>
      <c r="AE522" s="328"/>
      <c r="AF522" s="329"/>
      <c r="AG522" s="328"/>
      <c r="AH522" s="329"/>
      <c r="AI522" s="306"/>
      <c r="AJ522" s="307"/>
      <c r="AK522" s="306"/>
      <c r="AL522" s="307"/>
      <c r="AM522" s="328"/>
      <c r="AN522" s="329"/>
      <c r="AO522" s="328"/>
      <c r="AP522" s="329"/>
      <c r="AQ522" s="306"/>
      <c r="AR522" s="307"/>
      <c r="AS522" s="306"/>
      <c r="AT522" s="307"/>
      <c r="AU522" s="328"/>
      <c r="AV522" s="329"/>
      <c r="AW522" s="328"/>
      <c r="AX522" s="329"/>
      <c r="AY522" s="306"/>
      <c r="AZ522" s="307"/>
      <c r="BA522" s="306"/>
      <c r="BB522" s="307"/>
      <c r="BC522" s="328"/>
      <c r="BD522" s="329"/>
      <c r="BE522" s="328"/>
      <c r="BF522" s="329"/>
      <c r="BG522" s="306"/>
      <c r="BH522" s="307"/>
      <c r="BI522" s="306"/>
      <c r="BJ522" s="307"/>
      <c r="BK522" s="328"/>
      <c r="BL522" s="329"/>
      <c r="BM522" s="328"/>
      <c r="BN522" s="329"/>
      <c r="BO522" s="316"/>
      <c r="BP522" s="316"/>
      <c r="BQ522" s="316"/>
      <c r="BR522" s="55"/>
      <c r="BS522" s="330"/>
      <c r="BT522" s="331"/>
      <c r="BU522" s="319"/>
      <c r="BV522" s="319"/>
      <c r="BW522" s="319"/>
      <c r="BX522" s="319"/>
      <c r="BY522" s="319"/>
      <c r="BZ522" s="319"/>
      <c r="CA522" s="319"/>
      <c r="CB522" s="320"/>
      <c r="CC522" s="321"/>
      <c r="CD522" s="321"/>
      <c r="CE522" s="321"/>
      <c r="CF522" s="321"/>
      <c r="CG522" s="321"/>
      <c r="CH522" s="322"/>
      <c r="CI522" s="52">
        <f t="shared" si="23"/>
        <v>0</v>
      </c>
    </row>
    <row r="523" spans="1:87" ht="35.1" customHeight="1" x14ac:dyDescent="0.25">
      <c r="A523" s="31">
        <f t="shared" si="25"/>
        <v>511</v>
      </c>
      <c r="B523" s="308"/>
      <c r="C523" s="308"/>
      <c r="D523" s="309"/>
      <c r="E523" s="309"/>
      <c r="F523" s="309"/>
      <c r="G523" s="310"/>
      <c r="H523" s="311"/>
      <c r="I523" s="40"/>
      <c r="J523" s="59"/>
      <c r="K523" s="312"/>
      <c r="L523" s="312"/>
      <c r="M523" s="313"/>
      <c r="N523" s="313"/>
      <c r="O523" s="314"/>
      <c r="P523" s="314"/>
      <c r="Q523" s="315"/>
      <c r="R523" s="315"/>
      <c r="S523" s="306"/>
      <c r="T523" s="307"/>
      <c r="U523" s="306"/>
      <c r="V523" s="307"/>
      <c r="W523" s="304"/>
      <c r="X523" s="305"/>
      <c r="Y523" s="304"/>
      <c r="Z523" s="305"/>
      <c r="AA523" s="306"/>
      <c r="AB523" s="307"/>
      <c r="AC523" s="306"/>
      <c r="AD523" s="307"/>
      <c r="AE523" s="304"/>
      <c r="AF523" s="305"/>
      <c r="AG523" s="304"/>
      <c r="AH523" s="305"/>
      <c r="AI523" s="306"/>
      <c r="AJ523" s="307"/>
      <c r="AK523" s="306"/>
      <c r="AL523" s="307"/>
      <c r="AM523" s="304"/>
      <c r="AN523" s="305"/>
      <c r="AO523" s="304"/>
      <c r="AP523" s="305"/>
      <c r="AQ523" s="306"/>
      <c r="AR523" s="307"/>
      <c r="AS523" s="306"/>
      <c r="AT523" s="307"/>
      <c r="AU523" s="304"/>
      <c r="AV523" s="305"/>
      <c r="AW523" s="304"/>
      <c r="AX523" s="305"/>
      <c r="AY523" s="306"/>
      <c r="AZ523" s="307"/>
      <c r="BA523" s="306"/>
      <c r="BB523" s="307"/>
      <c r="BC523" s="304"/>
      <c r="BD523" s="305"/>
      <c r="BE523" s="304"/>
      <c r="BF523" s="305"/>
      <c r="BG523" s="306"/>
      <c r="BH523" s="307"/>
      <c r="BI523" s="306"/>
      <c r="BJ523" s="307"/>
      <c r="BK523" s="304"/>
      <c r="BL523" s="305"/>
      <c r="BM523" s="304"/>
      <c r="BN523" s="305"/>
      <c r="BO523" s="316"/>
      <c r="BP523" s="316"/>
      <c r="BQ523" s="316"/>
      <c r="BR523" s="55"/>
      <c r="BS523" s="317"/>
      <c r="BT523" s="318"/>
      <c r="BU523" s="319"/>
      <c r="BV523" s="319"/>
      <c r="BW523" s="319"/>
      <c r="BX523" s="319"/>
      <c r="BY523" s="319"/>
      <c r="BZ523" s="319"/>
      <c r="CA523" s="319"/>
      <c r="CB523" s="320"/>
      <c r="CC523" s="321"/>
      <c r="CD523" s="321"/>
      <c r="CE523" s="321"/>
      <c r="CF523" s="321"/>
      <c r="CG523" s="321"/>
      <c r="CH523" s="322"/>
      <c r="CI523" s="52">
        <f t="shared" si="23"/>
        <v>0</v>
      </c>
    </row>
    <row r="524" spans="1:87" ht="35.1" customHeight="1" x14ac:dyDescent="0.25">
      <c r="A524" s="31">
        <f t="shared" si="25"/>
        <v>512</v>
      </c>
      <c r="B524" s="323"/>
      <c r="C524" s="323"/>
      <c r="D524" s="308"/>
      <c r="E524" s="308"/>
      <c r="F524" s="308"/>
      <c r="G524" s="324"/>
      <c r="H524" s="325"/>
      <c r="I524" s="40"/>
      <c r="J524" s="60"/>
      <c r="K524" s="312"/>
      <c r="L524" s="312"/>
      <c r="M524" s="326"/>
      <c r="N524" s="326"/>
      <c r="O524" s="314"/>
      <c r="P524" s="314"/>
      <c r="Q524" s="327"/>
      <c r="R524" s="327"/>
      <c r="S524" s="306"/>
      <c r="T524" s="307"/>
      <c r="U524" s="306"/>
      <c r="V524" s="307"/>
      <c r="W524" s="328"/>
      <c r="X524" s="329"/>
      <c r="Y524" s="328"/>
      <c r="Z524" s="329"/>
      <c r="AA524" s="306"/>
      <c r="AB524" s="307"/>
      <c r="AC524" s="306"/>
      <c r="AD524" s="307"/>
      <c r="AE524" s="328"/>
      <c r="AF524" s="329"/>
      <c r="AG524" s="328"/>
      <c r="AH524" s="329"/>
      <c r="AI524" s="306"/>
      <c r="AJ524" s="307"/>
      <c r="AK524" s="306"/>
      <c r="AL524" s="307"/>
      <c r="AM524" s="328"/>
      <c r="AN524" s="329"/>
      <c r="AO524" s="328"/>
      <c r="AP524" s="329"/>
      <c r="AQ524" s="306"/>
      <c r="AR524" s="307"/>
      <c r="AS524" s="306"/>
      <c r="AT524" s="307"/>
      <c r="AU524" s="328"/>
      <c r="AV524" s="329"/>
      <c r="AW524" s="328"/>
      <c r="AX524" s="329"/>
      <c r="AY524" s="306"/>
      <c r="AZ524" s="307"/>
      <c r="BA524" s="306"/>
      <c r="BB524" s="307"/>
      <c r="BC524" s="328"/>
      <c r="BD524" s="329"/>
      <c r="BE524" s="328"/>
      <c r="BF524" s="329"/>
      <c r="BG524" s="306"/>
      <c r="BH524" s="307"/>
      <c r="BI524" s="306"/>
      <c r="BJ524" s="307"/>
      <c r="BK524" s="328"/>
      <c r="BL524" s="329"/>
      <c r="BM524" s="328"/>
      <c r="BN524" s="329"/>
      <c r="BO524" s="316"/>
      <c r="BP524" s="316"/>
      <c r="BQ524" s="316"/>
      <c r="BR524" s="55"/>
      <c r="BS524" s="330"/>
      <c r="BT524" s="331"/>
      <c r="BU524" s="319"/>
      <c r="BV524" s="319"/>
      <c r="BW524" s="319"/>
      <c r="BX524" s="319"/>
      <c r="BY524" s="319"/>
      <c r="BZ524" s="319"/>
      <c r="CA524" s="319"/>
      <c r="CB524" s="320"/>
      <c r="CC524" s="321"/>
      <c r="CD524" s="321"/>
      <c r="CE524" s="321"/>
      <c r="CF524" s="321"/>
      <c r="CG524" s="321"/>
      <c r="CH524" s="322"/>
      <c r="CI524" s="52">
        <f t="shared" si="23"/>
        <v>0</v>
      </c>
    </row>
    <row r="525" spans="1:87" ht="35.1" customHeight="1" x14ac:dyDescent="0.25">
      <c r="A525" s="31">
        <f t="shared" si="25"/>
        <v>513</v>
      </c>
      <c r="B525" s="308"/>
      <c r="C525" s="308"/>
      <c r="D525" s="309"/>
      <c r="E525" s="309"/>
      <c r="F525" s="309"/>
      <c r="G525" s="310"/>
      <c r="H525" s="311"/>
      <c r="I525" s="40"/>
      <c r="J525" s="59"/>
      <c r="K525" s="312"/>
      <c r="L525" s="312"/>
      <c r="M525" s="313"/>
      <c r="N525" s="313"/>
      <c r="O525" s="314"/>
      <c r="P525" s="314"/>
      <c r="Q525" s="315"/>
      <c r="R525" s="315"/>
      <c r="S525" s="306"/>
      <c r="T525" s="307"/>
      <c r="U525" s="306"/>
      <c r="V525" s="307"/>
      <c r="W525" s="304"/>
      <c r="X525" s="305"/>
      <c r="Y525" s="304"/>
      <c r="Z525" s="305"/>
      <c r="AA525" s="306"/>
      <c r="AB525" s="307"/>
      <c r="AC525" s="306"/>
      <c r="AD525" s="307"/>
      <c r="AE525" s="304"/>
      <c r="AF525" s="305"/>
      <c r="AG525" s="304"/>
      <c r="AH525" s="305"/>
      <c r="AI525" s="306"/>
      <c r="AJ525" s="307"/>
      <c r="AK525" s="306"/>
      <c r="AL525" s="307"/>
      <c r="AM525" s="304"/>
      <c r="AN525" s="305"/>
      <c r="AO525" s="304"/>
      <c r="AP525" s="305"/>
      <c r="AQ525" s="306"/>
      <c r="AR525" s="307"/>
      <c r="AS525" s="306"/>
      <c r="AT525" s="307"/>
      <c r="AU525" s="304"/>
      <c r="AV525" s="305"/>
      <c r="AW525" s="304"/>
      <c r="AX525" s="305"/>
      <c r="AY525" s="306"/>
      <c r="AZ525" s="307"/>
      <c r="BA525" s="306"/>
      <c r="BB525" s="307"/>
      <c r="BC525" s="304"/>
      <c r="BD525" s="305"/>
      <c r="BE525" s="304"/>
      <c r="BF525" s="305"/>
      <c r="BG525" s="306"/>
      <c r="BH525" s="307"/>
      <c r="BI525" s="306"/>
      <c r="BJ525" s="307"/>
      <c r="BK525" s="304"/>
      <c r="BL525" s="305"/>
      <c r="BM525" s="304"/>
      <c r="BN525" s="305"/>
      <c r="BO525" s="316"/>
      <c r="BP525" s="316"/>
      <c r="BQ525" s="316"/>
      <c r="BR525" s="55"/>
      <c r="BS525" s="317"/>
      <c r="BT525" s="318"/>
      <c r="BU525" s="319"/>
      <c r="BV525" s="319"/>
      <c r="BW525" s="319"/>
      <c r="BX525" s="319"/>
      <c r="BY525" s="319"/>
      <c r="BZ525" s="319"/>
      <c r="CA525" s="319"/>
      <c r="CB525" s="320"/>
      <c r="CC525" s="321"/>
      <c r="CD525" s="321"/>
      <c r="CE525" s="321"/>
      <c r="CF525" s="321"/>
      <c r="CG525" s="321"/>
      <c r="CH525" s="322"/>
      <c r="CI525" s="52">
        <f t="shared" si="23"/>
        <v>0</v>
      </c>
    </row>
    <row r="526" spans="1:87" ht="35.1" customHeight="1" x14ac:dyDescent="0.25">
      <c r="A526" s="31">
        <f t="shared" si="25"/>
        <v>514</v>
      </c>
      <c r="B526" s="323"/>
      <c r="C526" s="323"/>
      <c r="D526" s="308"/>
      <c r="E526" s="308"/>
      <c r="F526" s="308"/>
      <c r="G526" s="324"/>
      <c r="H526" s="325"/>
      <c r="I526" s="40"/>
      <c r="J526" s="60"/>
      <c r="K526" s="312"/>
      <c r="L526" s="312"/>
      <c r="M526" s="326"/>
      <c r="N526" s="326"/>
      <c r="O526" s="314"/>
      <c r="P526" s="314"/>
      <c r="Q526" s="327"/>
      <c r="R526" s="327"/>
      <c r="S526" s="306"/>
      <c r="T526" s="307"/>
      <c r="U526" s="306"/>
      <c r="V526" s="307"/>
      <c r="W526" s="328"/>
      <c r="X526" s="329"/>
      <c r="Y526" s="328"/>
      <c r="Z526" s="329"/>
      <c r="AA526" s="306"/>
      <c r="AB526" s="307"/>
      <c r="AC526" s="306"/>
      <c r="AD526" s="307"/>
      <c r="AE526" s="328"/>
      <c r="AF526" s="329"/>
      <c r="AG526" s="328"/>
      <c r="AH526" s="329"/>
      <c r="AI526" s="306"/>
      <c r="AJ526" s="307"/>
      <c r="AK526" s="306"/>
      <c r="AL526" s="307"/>
      <c r="AM526" s="328"/>
      <c r="AN526" s="329"/>
      <c r="AO526" s="328"/>
      <c r="AP526" s="329"/>
      <c r="AQ526" s="306"/>
      <c r="AR526" s="307"/>
      <c r="AS526" s="306"/>
      <c r="AT526" s="307"/>
      <c r="AU526" s="328"/>
      <c r="AV526" s="329"/>
      <c r="AW526" s="328"/>
      <c r="AX526" s="329"/>
      <c r="AY526" s="306"/>
      <c r="AZ526" s="307"/>
      <c r="BA526" s="306"/>
      <c r="BB526" s="307"/>
      <c r="BC526" s="328"/>
      <c r="BD526" s="329"/>
      <c r="BE526" s="328"/>
      <c r="BF526" s="329"/>
      <c r="BG526" s="306"/>
      <c r="BH526" s="307"/>
      <c r="BI526" s="306"/>
      <c r="BJ526" s="307"/>
      <c r="BK526" s="328"/>
      <c r="BL526" s="329"/>
      <c r="BM526" s="328"/>
      <c r="BN526" s="329"/>
      <c r="BO526" s="316"/>
      <c r="BP526" s="316"/>
      <c r="BQ526" s="316"/>
      <c r="BR526" s="55"/>
      <c r="BS526" s="330"/>
      <c r="BT526" s="331"/>
      <c r="BU526" s="319"/>
      <c r="BV526" s="319"/>
      <c r="BW526" s="319"/>
      <c r="BX526" s="319"/>
      <c r="BY526" s="319"/>
      <c r="BZ526" s="319"/>
      <c r="CA526" s="319"/>
      <c r="CB526" s="320"/>
      <c r="CC526" s="321"/>
      <c r="CD526" s="321"/>
      <c r="CE526" s="321"/>
      <c r="CF526" s="321"/>
      <c r="CG526" s="321"/>
      <c r="CH526" s="322"/>
      <c r="CI526" s="52">
        <f t="shared" ref="CI526:CI589" si="26">BS526-G526</f>
        <v>0</v>
      </c>
    </row>
    <row r="527" spans="1:87" ht="35.1" customHeight="1" x14ac:dyDescent="0.25">
      <c r="A527" s="31">
        <f t="shared" si="25"/>
        <v>515</v>
      </c>
      <c r="B527" s="308"/>
      <c r="C527" s="308"/>
      <c r="D527" s="309"/>
      <c r="E527" s="309"/>
      <c r="F527" s="309"/>
      <c r="G527" s="310"/>
      <c r="H527" s="311"/>
      <c r="I527" s="40"/>
      <c r="J527" s="59"/>
      <c r="K527" s="312"/>
      <c r="L527" s="312"/>
      <c r="M527" s="313"/>
      <c r="N527" s="313"/>
      <c r="O527" s="314"/>
      <c r="P527" s="314"/>
      <c r="Q527" s="315"/>
      <c r="R527" s="315"/>
      <c r="S527" s="306"/>
      <c r="T527" s="307"/>
      <c r="U527" s="306"/>
      <c r="V527" s="307"/>
      <c r="W527" s="304"/>
      <c r="X527" s="305"/>
      <c r="Y527" s="304"/>
      <c r="Z527" s="305"/>
      <c r="AA527" s="306"/>
      <c r="AB527" s="307"/>
      <c r="AC527" s="306"/>
      <c r="AD527" s="307"/>
      <c r="AE527" s="304"/>
      <c r="AF527" s="305"/>
      <c r="AG527" s="304"/>
      <c r="AH527" s="305"/>
      <c r="AI527" s="306"/>
      <c r="AJ527" s="307"/>
      <c r="AK527" s="306"/>
      <c r="AL527" s="307"/>
      <c r="AM527" s="304"/>
      <c r="AN527" s="305"/>
      <c r="AO527" s="304"/>
      <c r="AP527" s="305"/>
      <c r="AQ527" s="306"/>
      <c r="AR527" s="307"/>
      <c r="AS527" s="306"/>
      <c r="AT527" s="307"/>
      <c r="AU527" s="304"/>
      <c r="AV527" s="305"/>
      <c r="AW527" s="304"/>
      <c r="AX527" s="305"/>
      <c r="AY527" s="306"/>
      <c r="AZ527" s="307"/>
      <c r="BA527" s="306"/>
      <c r="BB527" s="307"/>
      <c r="BC527" s="304"/>
      <c r="BD527" s="305"/>
      <c r="BE527" s="304"/>
      <c r="BF527" s="305"/>
      <c r="BG527" s="306"/>
      <c r="BH527" s="307"/>
      <c r="BI527" s="306"/>
      <c r="BJ527" s="307"/>
      <c r="BK527" s="304"/>
      <c r="BL527" s="305"/>
      <c r="BM527" s="304"/>
      <c r="BN527" s="305"/>
      <c r="BO527" s="316"/>
      <c r="BP527" s="316"/>
      <c r="BQ527" s="316"/>
      <c r="BR527" s="55"/>
      <c r="BS527" s="317"/>
      <c r="BT527" s="318"/>
      <c r="BU527" s="319"/>
      <c r="BV527" s="319"/>
      <c r="BW527" s="319"/>
      <c r="BX527" s="319"/>
      <c r="BY527" s="319"/>
      <c r="BZ527" s="319"/>
      <c r="CA527" s="319"/>
      <c r="CB527" s="320"/>
      <c r="CC527" s="321"/>
      <c r="CD527" s="321"/>
      <c r="CE527" s="321"/>
      <c r="CF527" s="321"/>
      <c r="CG527" s="321"/>
      <c r="CH527" s="322"/>
      <c r="CI527" s="52">
        <f t="shared" si="26"/>
        <v>0</v>
      </c>
    </row>
    <row r="528" spans="1:87" ht="35.1" customHeight="1" x14ac:dyDescent="0.25">
      <c r="A528" s="31">
        <f t="shared" si="25"/>
        <v>516</v>
      </c>
      <c r="B528" s="323"/>
      <c r="C528" s="323"/>
      <c r="D528" s="308"/>
      <c r="E528" s="308"/>
      <c r="F528" s="308"/>
      <c r="G528" s="324"/>
      <c r="H528" s="325"/>
      <c r="I528" s="40"/>
      <c r="J528" s="60"/>
      <c r="K528" s="312"/>
      <c r="L528" s="312"/>
      <c r="M528" s="326"/>
      <c r="N528" s="326"/>
      <c r="O528" s="314"/>
      <c r="P528" s="314"/>
      <c r="Q528" s="327"/>
      <c r="R528" s="327"/>
      <c r="S528" s="306"/>
      <c r="T528" s="307"/>
      <c r="U528" s="306"/>
      <c r="V528" s="307"/>
      <c r="W528" s="328"/>
      <c r="X528" s="329"/>
      <c r="Y528" s="328"/>
      <c r="Z528" s="329"/>
      <c r="AA528" s="306"/>
      <c r="AB528" s="307"/>
      <c r="AC528" s="306"/>
      <c r="AD528" s="307"/>
      <c r="AE528" s="328"/>
      <c r="AF528" s="329"/>
      <c r="AG528" s="328"/>
      <c r="AH528" s="329"/>
      <c r="AI528" s="306"/>
      <c r="AJ528" s="307"/>
      <c r="AK528" s="306"/>
      <c r="AL528" s="307"/>
      <c r="AM528" s="328"/>
      <c r="AN528" s="329"/>
      <c r="AO528" s="328"/>
      <c r="AP528" s="329"/>
      <c r="AQ528" s="306"/>
      <c r="AR528" s="307"/>
      <c r="AS528" s="306"/>
      <c r="AT528" s="307"/>
      <c r="AU528" s="328"/>
      <c r="AV528" s="329"/>
      <c r="AW528" s="328"/>
      <c r="AX528" s="329"/>
      <c r="AY528" s="306"/>
      <c r="AZ528" s="307"/>
      <c r="BA528" s="306"/>
      <c r="BB528" s="307"/>
      <c r="BC528" s="328"/>
      <c r="BD528" s="329"/>
      <c r="BE528" s="328"/>
      <c r="BF528" s="329"/>
      <c r="BG528" s="306"/>
      <c r="BH528" s="307"/>
      <c r="BI528" s="306"/>
      <c r="BJ528" s="307"/>
      <c r="BK528" s="328"/>
      <c r="BL528" s="329"/>
      <c r="BM528" s="328"/>
      <c r="BN528" s="329"/>
      <c r="BO528" s="316"/>
      <c r="BP528" s="316"/>
      <c r="BQ528" s="316"/>
      <c r="BR528" s="55"/>
      <c r="BS528" s="330"/>
      <c r="BT528" s="331"/>
      <c r="BU528" s="319"/>
      <c r="BV528" s="319"/>
      <c r="BW528" s="319"/>
      <c r="BX528" s="319"/>
      <c r="BY528" s="319"/>
      <c r="BZ528" s="319"/>
      <c r="CA528" s="319"/>
      <c r="CB528" s="320"/>
      <c r="CC528" s="321"/>
      <c r="CD528" s="321"/>
      <c r="CE528" s="321"/>
      <c r="CF528" s="321"/>
      <c r="CG528" s="321"/>
      <c r="CH528" s="322"/>
      <c r="CI528" s="52">
        <f t="shared" si="26"/>
        <v>0</v>
      </c>
    </row>
    <row r="529" spans="1:87" ht="35.1" customHeight="1" x14ac:dyDescent="0.25">
      <c r="A529" s="31">
        <f t="shared" si="25"/>
        <v>517</v>
      </c>
      <c r="B529" s="308"/>
      <c r="C529" s="308"/>
      <c r="D529" s="309"/>
      <c r="E529" s="309"/>
      <c r="F529" s="309"/>
      <c r="G529" s="310"/>
      <c r="H529" s="311"/>
      <c r="I529" s="40"/>
      <c r="J529" s="59"/>
      <c r="K529" s="312"/>
      <c r="L529" s="312"/>
      <c r="M529" s="313"/>
      <c r="N529" s="313"/>
      <c r="O529" s="314"/>
      <c r="P529" s="314"/>
      <c r="Q529" s="315"/>
      <c r="R529" s="315"/>
      <c r="S529" s="306"/>
      <c r="T529" s="307"/>
      <c r="U529" s="306"/>
      <c r="V529" s="307"/>
      <c r="W529" s="304"/>
      <c r="X529" s="305"/>
      <c r="Y529" s="304"/>
      <c r="Z529" s="305"/>
      <c r="AA529" s="306"/>
      <c r="AB529" s="307"/>
      <c r="AC529" s="306"/>
      <c r="AD529" s="307"/>
      <c r="AE529" s="304"/>
      <c r="AF529" s="305"/>
      <c r="AG529" s="304"/>
      <c r="AH529" s="305"/>
      <c r="AI529" s="306"/>
      <c r="AJ529" s="307"/>
      <c r="AK529" s="306"/>
      <c r="AL529" s="307"/>
      <c r="AM529" s="304"/>
      <c r="AN529" s="305"/>
      <c r="AO529" s="304"/>
      <c r="AP529" s="305"/>
      <c r="AQ529" s="306"/>
      <c r="AR529" s="307"/>
      <c r="AS529" s="306"/>
      <c r="AT529" s="307"/>
      <c r="AU529" s="304"/>
      <c r="AV529" s="305"/>
      <c r="AW529" s="304"/>
      <c r="AX529" s="305"/>
      <c r="AY529" s="306"/>
      <c r="AZ529" s="307"/>
      <c r="BA529" s="306"/>
      <c r="BB529" s="307"/>
      <c r="BC529" s="304"/>
      <c r="BD529" s="305"/>
      <c r="BE529" s="304"/>
      <c r="BF529" s="305"/>
      <c r="BG529" s="306"/>
      <c r="BH529" s="307"/>
      <c r="BI529" s="306"/>
      <c r="BJ529" s="307"/>
      <c r="BK529" s="304"/>
      <c r="BL529" s="305"/>
      <c r="BM529" s="304"/>
      <c r="BN529" s="305"/>
      <c r="BO529" s="316"/>
      <c r="BP529" s="316"/>
      <c r="BQ529" s="316"/>
      <c r="BR529" s="55"/>
      <c r="BS529" s="317"/>
      <c r="BT529" s="318"/>
      <c r="BU529" s="319"/>
      <c r="BV529" s="319"/>
      <c r="BW529" s="319"/>
      <c r="BX529" s="319"/>
      <c r="BY529" s="319"/>
      <c r="BZ529" s="319"/>
      <c r="CA529" s="319"/>
      <c r="CB529" s="320"/>
      <c r="CC529" s="321"/>
      <c r="CD529" s="321"/>
      <c r="CE529" s="321"/>
      <c r="CF529" s="321"/>
      <c r="CG529" s="321"/>
      <c r="CH529" s="322"/>
      <c r="CI529" s="52">
        <f t="shared" si="26"/>
        <v>0</v>
      </c>
    </row>
    <row r="530" spans="1:87" ht="35.1" customHeight="1" x14ac:dyDescent="0.25">
      <c r="A530" s="31">
        <f t="shared" si="25"/>
        <v>518</v>
      </c>
      <c r="B530" s="323"/>
      <c r="C530" s="323"/>
      <c r="D530" s="308"/>
      <c r="E530" s="308"/>
      <c r="F530" s="308"/>
      <c r="G530" s="324"/>
      <c r="H530" s="325"/>
      <c r="I530" s="40"/>
      <c r="J530" s="60"/>
      <c r="K530" s="312"/>
      <c r="L530" s="312"/>
      <c r="M530" s="326"/>
      <c r="N530" s="326"/>
      <c r="O530" s="314"/>
      <c r="P530" s="314"/>
      <c r="Q530" s="327"/>
      <c r="R530" s="327"/>
      <c r="S530" s="306"/>
      <c r="T530" s="307"/>
      <c r="U530" s="306"/>
      <c r="V530" s="307"/>
      <c r="W530" s="328"/>
      <c r="X530" s="329"/>
      <c r="Y530" s="328"/>
      <c r="Z530" s="329"/>
      <c r="AA530" s="306"/>
      <c r="AB530" s="307"/>
      <c r="AC530" s="306"/>
      <c r="AD530" s="307"/>
      <c r="AE530" s="328"/>
      <c r="AF530" s="329"/>
      <c r="AG530" s="328"/>
      <c r="AH530" s="329"/>
      <c r="AI530" s="306"/>
      <c r="AJ530" s="307"/>
      <c r="AK530" s="306"/>
      <c r="AL530" s="307"/>
      <c r="AM530" s="328"/>
      <c r="AN530" s="329"/>
      <c r="AO530" s="328"/>
      <c r="AP530" s="329"/>
      <c r="AQ530" s="306"/>
      <c r="AR530" s="307"/>
      <c r="AS530" s="306"/>
      <c r="AT530" s="307"/>
      <c r="AU530" s="328"/>
      <c r="AV530" s="329"/>
      <c r="AW530" s="328"/>
      <c r="AX530" s="329"/>
      <c r="AY530" s="306"/>
      <c r="AZ530" s="307"/>
      <c r="BA530" s="306"/>
      <c r="BB530" s="307"/>
      <c r="BC530" s="328"/>
      <c r="BD530" s="329"/>
      <c r="BE530" s="328"/>
      <c r="BF530" s="329"/>
      <c r="BG530" s="306"/>
      <c r="BH530" s="307"/>
      <c r="BI530" s="306"/>
      <c r="BJ530" s="307"/>
      <c r="BK530" s="328"/>
      <c r="BL530" s="329"/>
      <c r="BM530" s="328"/>
      <c r="BN530" s="329"/>
      <c r="BO530" s="316"/>
      <c r="BP530" s="316"/>
      <c r="BQ530" s="316"/>
      <c r="BR530" s="55"/>
      <c r="BS530" s="330"/>
      <c r="BT530" s="331"/>
      <c r="BU530" s="319"/>
      <c r="BV530" s="319"/>
      <c r="BW530" s="319"/>
      <c r="BX530" s="319"/>
      <c r="BY530" s="319"/>
      <c r="BZ530" s="319"/>
      <c r="CA530" s="319"/>
      <c r="CB530" s="320"/>
      <c r="CC530" s="321"/>
      <c r="CD530" s="321"/>
      <c r="CE530" s="321"/>
      <c r="CF530" s="321"/>
      <c r="CG530" s="321"/>
      <c r="CH530" s="322"/>
      <c r="CI530" s="52">
        <f t="shared" si="26"/>
        <v>0</v>
      </c>
    </row>
    <row r="531" spans="1:87" ht="35.1" customHeight="1" x14ac:dyDescent="0.25">
      <c r="A531" s="31">
        <f>ROW(A519)</f>
        <v>519</v>
      </c>
      <c r="B531" s="308"/>
      <c r="C531" s="308"/>
      <c r="D531" s="309"/>
      <c r="E531" s="309"/>
      <c r="F531" s="309"/>
      <c r="G531" s="310"/>
      <c r="H531" s="311"/>
      <c r="I531" s="40"/>
      <c r="J531" s="59"/>
      <c r="K531" s="312"/>
      <c r="L531" s="312"/>
      <c r="M531" s="313"/>
      <c r="N531" s="313"/>
      <c r="O531" s="314"/>
      <c r="P531" s="314"/>
      <c r="Q531" s="315"/>
      <c r="R531" s="315"/>
      <c r="S531" s="306"/>
      <c r="T531" s="307"/>
      <c r="U531" s="306"/>
      <c r="V531" s="307"/>
      <c r="W531" s="304"/>
      <c r="X531" s="305"/>
      <c r="Y531" s="304"/>
      <c r="Z531" s="305"/>
      <c r="AA531" s="306"/>
      <c r="AB531" s="307"/>
      <c r="AC531" s="306"/>
      <c r="AD531" s="307"/>
      <c r="AE531" s="304"/>
      <c r="AF531" s="305"/>
      <c r="AG531" s="304"/>
      <c r="AH531" s="305"/>
      <c r="AI531" s="306"/>
      <c r="AJ531" s="307"/>
      <c r="AK531" s="306"/>
      <c r="AL531" s="307"/>
      <c r="AM531" s="304"/>
      <c r="AN531" s="305"/>
      <c r="AO531" s="304"/>
      <c r="AP531" s="305"/>
      <c r="AQ531" s="306"/>
      <c r="AR531" s="307"/>
      <c r="AS531" s="306"/>
      <c r="AT531" s="307"/>
      <c r="AU531" s="304"/>
      <c r="AV531" s="305"/>
      <c r="AW531" s="304"/>
      <c r="AX531" s="305"/>
      <c r="AY531" s="306"/>
      <c r="AZ531" s="307"/>
      <c r="BA531" s="306"/>
      <c r="BB531" s="307"/>
      <c r="BC531" s="304"/>
      <c r="BD531" s="305"/>
      <c r="BE531" s="304"/>
      <c r="BF531" s="305"/>
      <c r="BG531" s="306"/>
      <c r="BH531" s="307"/>
      <c r="BI531" s="306"/>
      <c r="BJ531" s="307"/>
      <c r="BK531" s="304"/>
      <c r="BL531" s="305"/>
      <c r="BM531" s="304"/>
      <c r="BN531" s="305"/>
      <c r="BO531" s="332"/>
      <c r="BP531" s="333"/>
      <c r="BQ531" s="334"/>
      <c r="BR531" s="55"/>
      <c r="BS531" s="317"/>
      <c r="BT531" s="318"/>
      <c r="BU531" s="319"/>
      <c r="BV531" s="319"/>
      <c r="BW531" s="319"/>
      <c r="BX531" s="319"/>
      <c r="BY531" s="319"/>
      <c r="BZ531" s="319"/>
      <c r="CA531" s="319"/>
      <c r="CB531" s="320"/>
      <c r="CC531" s="321"/>
      <c r="CD531" s="321"/>
      <c r="CE531" s="321"/>
      <c r="CF531" s="321"/>
      <c r="CG531" s="321"/>
      <c r="CH531" s="322"/>
      <c r="CI531" s="52">
        <f t="shared" si="26"/>
        <v>0</v>
      </c>
    </row>
    <row r="532" spans="1:87" ht="35.1" customHeight="1" x14ac:dyDescent="0.25">
      <c r="A532" s="31">
        <f t="shared" si="25"/>
        <v>520</v>
      </c>
      <c r="B532" s="323"/>
      <c r="C532" s="323"/>
      <c r="D532" s="308"/>
      <c r="E532" s="308"/>
      <c r="F532" s="308"/>
      <c r="G532" s="324"/>
      <c r="H532" s="325"/>
      <c r="I532" s="40"/>
      <c r="J532" s="60"/>
      <c r="K532" s="312"/>
      <c r="L532" s="312"/>
      <c r="M532" s="326"/>
      <c r="N532" s="326"/>
      <c r="O532" s="314"/>
      <c r="P532" s="314"/>
      <c r="Q532" s="327"/>
      <c r="R532" s="327"/>
      <c r="S532" s="306"/>
      <c r="T532" s="307"/>
      <c r="U532" s="306"/>
      <c r="V532" s="307"/>
      <c r="W532" s="328"/>
      <c r="X532" s="329"/>
      <c r="Y532" s="328"/>
      <c r="Z532" s="329"/>
      <c r="AA532" s="306"/>
      <c r="AB532" s="307"/>
      <c r="AC532" s="306"/>
      <c r="AD532" s="307"/>
      <c r="AE532" s="328"/>
      <c r="AF532" s="329"/>
      <c r="AG532" s="328"/>
      <c r="AH532" s="329"/>
      <c r="AI532" s="306"/>
      <c r="AJ532" s="307"/>
      <c r="AK532" s="306"/>
      <c r="AL532" s="307"/>
      <c r="AM532" s="328"/>
      <c r="AN532" s="329"/>
      <c r="AO532" s="328"/>
      <c r="AP532" s="329"/>
      <c r="AQ532" s="306"/>
      <c r="AR532" s="307"/>
      <c r="AS532" s="306"/>
      <c r="AT532" s="307"/>
      <c r="AU532" s="328"/>
      <c r="AV532" s="329"/>
      <c r="AW532" s="328"/>
      <c r="AX532" s="329"/>
      <c r="AY532" s="306"/>
      <c r="AZ532" s="307"/>
      <c r="BA532" s="306"/>
      <c r="BB532" s="307"/>
      <c r="BC532" s="328"/>
      <c r="BD532" s="329"/>
      <c r="BE532" s="328"/>
      <c r="BF532" s="329"/>
      <c r="BG532" s="306"/>
      <c r="BH532" s="307"/>
      <c r="BI532" s="306"/>
      <c r="BJ532" s="307"/>
      <c r="BK532" s="328"/>
      <c r="BL532" s="329"/>
      <c r="BM532" s="328"/>
      <c r="BN532" s="329"/>
      <c r="BO532" s="316"/>
      <c r="BP532" s="316"/>
      <c r="BQ532" s="316"/>
      <c r="BR532" s="55"/>
      <c r="BS532" s="330"/>
      <c r="BT532" s="331"/>
      <c r="BU532" s="319"/>
      <c r="BV532" s="319"/>
      <c r="BW532" s="319"/>
      <c r="BX532" s="319"/>
      <c r="BY532" s="319"/>
      <c r="BZ532" s="319"/>
      <c r="CA532" s="319"/>
      <c r="CB532" s="320"/>
      <c r="CC532" s="321"/>
      <c r="CD532" s="321"/>
      <c r="CE532" s="321"/>
      <c r="CF532" s="321"/>
      <c r="CG532" s="321"/>
      <c r="CH532" s="322"/>
      <c r="CI532" s="52">
        <f t="shared" si="26"/>
        <v>0</v>
      </c>
    </row>
    <row r="533" spans="1:87" ht="35.1" customHeight="1" x14ac:dyDescent="0.25">
      <c r="A533" s="31">
        <f t="shared" si="25"/>
        <v>521</v>
      </c>
      <c r="B533" s="308"/>
      <c r="C533" s="308"/>
      <c r="D533" s="309"/>
      <c r="E533" s="309"/>
      <c r="F533" s="309"/>
      <c r="G533" s="310"/>
      <c r="H533" s="311"/>
      <c r="I533" s="40"/>
      <c r="J533" s="59"/>
      <c r="K533" s="312"/>
      <c r="L533" s="312"/>
      <c r="M533" s="313"/>
      <c r="N533" s="313"/>
      <c r="O533" s="314"/>
      <c r="P533" s="314"/>
      <c r="Q533" s="315"/>
      <c r="R533" s="315"/>
      <c r="S533" s="306"/>
      <c r="T533" s="307"/>
      <c r="U533" s="306"/>
      <c r="V533" s="307"/>
      <c r="W533" s="304"/>
      <c r="X533" s="305"/>
      <c r="Y533" s="304"/>
      <c r="Z533" s="305"/>
      <c r="AA533" s="306"/>
      <c r="AB533" s="307"/>
      <c r="AC533" s="306"/>
      <c r="AD533" s="307"/>
      <c r="AE533" s="304"/>
      <c r="AF533" s="305"/>
      <c r="AG533" s="304"/>
      <c r="AH533" s="305"/>
      <c r="AI533" s="306"/>
      <c r="AJ533" s="307"/>
      <c r="AK533" s="306"/>
      <c r="AL533" s="307"/>
      <c r="AM533" s="304"/>
      <c r="AN533" s="305"/>
      <c r="AO533" s="304"/>
      <c r="AP533" s="305"/>
      <c r="AQ533" s="306"/>
      <c r="AR533" s="307"/>
      <c r="AS533" s="306"/>
      <c r="AT533" s="307"/>
      <c r="AU533" s="304"/>
      <c r="AV533" s="305"/>
      <c r="AW533" s="304"/>
      <c r="AX533" s="305"/>
      <c r="AY533" s="306"/>
      <c r="AZ533" s="307"/>
      <c r="BA533" s="306"/>
      <c r="BB533" s="307"/>
      <c r="BC533" s="304"/>
      <c r="BD533" s="305"/>
      <c r="BE533" s="304"/>
      <c r="BF533" s="305"/>
      <c r="BG533" s="306"/>
      <c r="BH533" s="307"/>
      <c r="BI533" s="306"/>
      <c r="BJ533" s="307"/>
      <c r="BK533" s="304"/>
      <c r="BL533" s="305"/>
      <c r="BM533" s="304"/>
      <c r="BN533" s="305"/>
      <c r="BO533" s="316"/>
      <c r="BP533" s="316"/>
      <c r="BQ533" s="316"/>
      <c r="BR533" s="55"/>
      <c r="BS533" s="317"/>
      <c r="BT533" s="318"/>
      <c r="BU533" s="319"/>
      <c r="BV533" s="319"/>
      <c r="BW533" s="319"/>
      <c r="BX533" s="319"/>
      <c r="BY533" s="319"/>
      <c r="BZ533" s="319"/>
      <c r="CA533" s="319"/>
      <c r="CB533" s="320"/>
      <c r="CC533" s="321"/>
      <c r="CD533" s="321"/>
      <c r="CE533" s="321"/>
      <c r="CF533" s="321"/>
      <c r="CG533" s="321"/>
      <c r="CH533" s="322"/>
      <c r="CI533" s="52">
        <f t="shared" si="26"/>
        <v>0</v>
      </c>
    </row>
    <row r="534" spans="1:87" ht="35.1" customHeight="1" x14ac:dyDescent="0.25">
      <c r="A534" s="31">
        <f t="shared" si="25"/>
        <v>522</v>
      </c>
      <c r="B534" s="323"/>
      <c r="C534" s="323"/>
      <c r="D534" s="308"/>
      <c r="E534" s="308"/>
      <c r="F534" s="308"/>
      <c r="G534" s="324"/>
      <c r="H534" s="325"/>
      <c r="I534" s="40"/>
      <c r="J534" s="60"/>
      <c r="K534" s="312"/>
      <c r="L534" s="312"/>
      <c r="M534" s="326"/>
      <c r="N534" s="326"/>
      <c r="O534" s="314"/>
      <c r="P534" s="314"/>
      <c r="Q534" s="327"/>
      <c r="R534" s="327"/>
      <c r="S534" s="306"/>
      <c r="T534" s="307"/>
      <c r="U534" s="306"/>
      <c r="V534" s="307"/>
      <c r="W534" s="328"/>
      <c r="X534" s="329"/>
      <c r="Y534" s="328"/>
      <c r="Z534" s="329"/>
      <c r="AA534" s="306"/>
      <c r="AB534" s="307"/>
      <c r="AC534" s="306"/>
      <c r="AD534" s="307"/>
      <c r="AE534" s="328"/>
      <c r="AF534" s="329"/>
      <c r="AG534" s="328"/>
      <c r="AH534" s="329"/>
      <c r="AI534" s="306"/>
      <c r="AJ534" s="307"/>
      <c r="AK534" s="306"/>
      <c r="AL534" s="307"/>
      <c r="AM534" s="328"/>
      <c r="AN534" s="329"/>
      <c r="AO534" s="328"/>
      <c r="AP534" s="329"/>
      <c r="AQ534" s="306"/>
      <c r="AR534" s="307"/>
      <c r="AS534" s="306"/>
      <c r="AT534" s="307"/>
      <c r="AU534" s="328"/>
      <c r="AV534" s="329"/>
      <c r="AW534" s="328"/>
      <c r="AX534" s="329"/>
      <c r="AY534" s="306"/>
      <c r="AZ534" s="307"/>
      <c r="BA534" s="306"/>
      <c r="BB534" s="307"/>
      <c r="BC534" s="328"/>
      <c r="BD534" s="329"/>
      <c r="BE534" s="328"/>
      <c r="BF534" s="329"/>
      <c r="BG534" s="306"/>
      <c r="BH534" s="307"/>
      <c r="BI534" s="306"/>
      <c r="BJ534" s="307"/>
      <c r="BK534" s="328"/>
      <c r="BL534" s="329"/>
      <c r="BM534" s="328"/>
      <c r="BN534" s="329"/>
      <c r="BO534" s="316"/>
      <c r="BP534" s="316"/>
      <c r="BQ534" s="316"/>
      <c r="BR534" s="55"/>
      <c r="BS534" s="330"/>
      <c r="BT534" s="331"/>
      <c r="BU534" s="319"/>
      <c r="BV534" s="319"/>
      <c r="BW534" s="319"/>
      <c r="BX534" s="319"/>
      <c r="BY534" s="319"/>
      <c r="BZ534" s="319"/>
      <c r="CA534" s="319"/>
      <c r="CB534" s="320"/>
      <c r="CC534" s="321"/>
      <c r="CD534" s="321"/>
      <c r="CE534" s="321"/>
      <c r="CF534" s="321"/>
      <c r="CG534" s="321"/>
      <c r="CH534" s="322"/>
      <c r="CI534" s="52">
        <f t="shared" si="26"/>
        <v>0</v>
      </c>
    </row>
    <row r="535" spans="1:87" ht="35.1" customHeight="1" x14ac:dyDescent="0.25">
      <c r="A535" s="31">
        <f t="shared" si="25"/>
        <v>523</v>
      </c>
      <c r="B535" s="308"/>
      <c r="C535" s="308"/>
      <c r="D535" s="309"/>
      <c r="E535" s="309"/>
      <c r="F535" s="309"/>
      <c r="G535" s="310"/>
      <c r="H535" s="311"/>
      <c r="I535" s="40"/>
      <c r="J535" s="59"/>
      <c r="K535" s="312"/>
      <c r="L535" s="312"/>
      <c r="M535" s="313"/>
      <c r="N535" s="313"/>
      <c r="O535" s="314"/>
      <c r="P535" s="314"/>
      <c r="Q535" s="315"/>
      <c r="R535" s="315"/>
      <c r="S535" s="306"/>
      <c r="T535" s="307"/>
      <c r="U535" s="306"/>
      <c r="V535" s="307"/>
      <c r="W535" s="304"/>
      <c r="X535" s="305"/>
      <c r="Y535" s="304"/>
      <c r="Z535" s="305"/>
      <c r="AA535" s="306"/>
      <c r="AB535" s="307"/>
      <c r="AC535" s="306"/>
      <c r="AD535" s="307"/>
      <c r="AE535" s="304"/>
      <c r="AF535" s="305"/>
      <c r="AG535" s="304"/>
      <c r="AH535" s="305"/>
      <c r="AI535" s="306"/>
      <c r="AJ535" s="307"/>
      <c r="AK535" s="306"/>
      <c r="AL535" s="307"/>
      <c r="AM535" s="304"/>
      <c r="AN535" s="305"/>
      <c r="AO535" s="304"/>
      <c r="AP535" s="305"/>
      <c r="AQ535" s="306"/>
      <c r="AR535" s="307"/>
      <c r="AS535" s="306"/>
      <c r="AT535" s="307"/>
      <c r="AU535" s="304"/>
      <c r="AV535" s="305"/>
      <c r="AW535" s="304"/>
      <c r="AX535" s="305"/>
      <c r="AY535" s="306"/>
      <c r="AZ535" s="307"/>
      <c r="BA535" s="306"/>
      <c r="BB535" s="307"/>
      <c r="BC535" s="304"/>
      <c r="BD535" s="305"/>
      <c r="BE535" s="304"/>
      <c r="BF535" s="305"/>
      <c r="BG535" s="306"/>
      <c r="BH535" s="307"/>
      <c r="BI535" s="306"/>
      <c r="BJ535" s="307"/>
      <c r="BK535" s="304"/>
      <c r="BL535" s="305"/>
      <c r="BM535" s="304"/>
      <c r="BN535" s="305"/>
      <c r="BO535" s="316"/>
      <c r="BP535" s="316"/>
      <c r="BQ535" s="316"/>
      <c r="BR535" s="55"/>
      <c r="BS535" s="317"/>
      <c r="BT535" s="318"/>
      <c r="BU535" s="319"/>
      <c r="BV535" s="319"/>
      <c r="BW535" s="319"/>
      <c r="BX535" s="319"/>
      <c r="BY535" s="319"/>
      <c r="BZ535" s="319"/>
      <c r="CA535" s="319"/>
      <c r="CB535" s="320"/>
      <c r="CC535" s="321"/>
      <c r="CD535" s="321"/>
      <c r="CE535" s="321"/>
      <c r="CF535" s="321"/>
      <c r="CG535" s="321"/>
      <c r="CH535" s="322"/>
      <c r="CI535" s="52">
        <f t="shared" si="26"/>
        <v>0</v>
      </c>
    </row>
    <row r="536" spans="1:87" ht="35.1" customHeight="1" x14ac:dyDescent="0.25">
      <c r="A536" s="31">
        <f t="shared" si="25"/>
        <v>524</v>
      </c>
      <c r="B536" s="323"/>
      <c r="C536" s="323"/>
      <c r="D536" s="308"/>
      <c r="E536" s="308"/>
      <c r="F536" s="308"/>
      <c r="G536" s="324"/>
      <c r="H536" s="325"/>
      <c r="I536" s="40"/>
      <c r="J536" s="60"/>
      <c r="K536" s="312"/>
      <c r="L536" s="312"/>
      <c r="M536" s="326"/>
      <c r="N536" s="326"/>
      <c r="O536" s="314"/>
      <c r="P536" s="314"/>
      <c r="Q536" s="327"/>
      <c r="R536" s="327"/>
      <c r="S536" s="306"/>
      <c r="T536" s="307"/>
      <c r="U536" s="306"/>
      <c r="V536" s="307"/>
      <c r="W536" s="328"/>
      <c r="X536" s="329"/>
      <c r="Y536" s="328"/>
      <c r="Z536" s="329"/>
      <c r="AA536" s="306"/>
      <c r="AB536" s="307"/>
      <c r="AC536" s="306"/>
      <c r="AD536" s="307"/>
      <c r="AE536" s="328"/>
      <c r="AF536" s="329"/>
      <c r="AG536" s="328"/>
      <c r="AH536" s="329"/>
      <c r="AI536" s="306"/>
      <c r="AJ536" s="307"/>
      <c r="AK536" s="306"/>
      <c r="AL536" s="307"/>
      <c r="AM536" s="328"/>
      <c r="AN536" s="329"/>
      <c r="AO536" s="328"/>
      <c r="AP536" s="329"/>
      <c r="AQ536" s="306"/>
      <c r="AR536" s="307"/>
      <c r="AS536" s="306"/>
      <c r="AT536" s="307"/>
      <c r="AU536" s="328"/>
      <c r="AV536" s="329"/>
      <c r="AW536" s="328"/>
      <c r="AX536" s="329"/>
      <c r="AY536" s="306"/>
      <c r="AZ536" s="307"/>
      <c r="BA536" s="306"/>
      <c r="BB536" s="307"/>
      <c r="BC536" s="328"/>
      <c r="BD536" s="329"/>
      <c r="BE536" s="328"/>
      <c r="BF536" s="329"/>
      <c r="BG536" s="306"/>
      <c r="BH536" s="307"/>
      <c r="BI536" s="306"/>
      <c r="BJ536" s="307"/>
      <c r="BK536" s="328"/>
      <c r="BL536" s="329"/>
      <c r="BM536" s="328"/>
      <c r="BN536" s="329"/>
      <c r="BO536" s="316"/>
      <c r="BP536" s="316"/>
      <c r="BQ536" s="316"/>
      <c r="BR536" s="55"/>
      <c r="BS536" s="330"/>
      <c r="BT536" s="331"/>
      <c r="BU536" s="319"/>
      <c r="BV536" s="319"/>
      <c r="BW536" s="319"/>
      <c r="BX536" s="319"/>
      <c r="BY536" s="319"/>
      <c r="BZ536" s="319"/>
      <c r="CA536" s="319"/>
      <c r="CB536" s="320"/>
      <c r="CC536" s="321"/>
      <c r="CD536" s="321"/>
      <c r="CE536" s="321"/>
      <c r="CF536" s="321"/>
      <c r="CG536" s="321"/>
      <c r="CH536" s="322"/>
      <c r="CI536" s="52">
        <f t="shared" si="26"/>
        <v>0</v>
      </c>
    </row>
    <row r="537" spans="1:87" ht="35.1" customHeight="1" x14ac:dyDescent="0.25">
      <c r="A537" s="31">
        <f t="shared" si="25"/>
        <v>525</v>
      </c>
      <c r="B537" s="308"/>
      <c r="C537" s="308"/>
      <c r="D537" s="309"/>
      <c r="E537" s="309"/>
      <c r="F537" s="309"/>
      <c r="G537" s="310"/>
      <c r="H537" s="311"/>
      <c r="I537" s="40"/>
      <c r="J537" s="59"/>
      <c r="K537" s="312"/>
      <c r="L537" s="312"/>
      <c r="M537" s="313"/>
      <c r="N537" s="313"/>
      <c r="O537" s="314"/>
      <c r="P537" s="314"/>
      <c r="Q537" s="315"/>
      <c r="R537" s="315"/>
      <c r="S537" s="306"/>
      <c r="T537" s="307"/>
      <c r="U537" s="306"/>
      <c r="V537" s="307"/>
      <c r="W537" s="304"/>
      <c r="X537" s="305"/>
      <c r="Y537" s="304"/>
      <c r="Z537" s="305"/>
      <c r="AA537" s="306"/>
      <c r="AB537" s="307"/>
      <c r="AC537" s="306"/>
      <c r="AD537" s="307"/>
      <c r="AE537" s="304"/>
      <c r="AF537" s="305"/>
      <c r="AG537" s="304"/>
      <c r="AH537" s="305"/>
      <c r="AI537" s="306"/>
      <c r="AJ537" s="307"/>
      <c r="AK537" s="306"/>
      <c r="AL537" s="307"/>
      <c r="AM537" s="304"/>
      <c r="AN537" s="305"/>
      <c r="AO537" s="304"/>
      <c r="AP537" s="305"/>
      <c r="AQ537" s="306"/>
      <c r="AR537" s="307"/>
      <c r="AS537" s="306"/>
      <c r="AT537" s="307"/>
      <c r="AU537" s="304"/>
      <c r="AV537" s="305"/>
      <c r="AW537" s="304"/>
      <c r="AX537" s="305"/>
      <c r="AY537" s="306"/>
      <c r="AZ537" s="307"/>
      <c r="BA537" s="306"/>
      <c r="BB537" s="307"/>
      <c r="BC537" s="304"/>
      <c r="BD537" s="305"/>
      <c r="BE537" s="304"/>
      <c r="BF537" s="305"/>
      <c r="BG537" s="306"/>
      <c r="BH537" s="307"/>
      <c r="BI537" s="306"/>
      <c r="BJ537" s="307"/>
      <c r="BK537" s="304"/>
      <c r="BL537" s="305"/>
      <c r="BM537" s="304"/>
      <c r="BN537" s="305"/>
      <c r="BO537" s="316"/>
      <c r="BP537" s="316"/>
      <c r="BQ537" s="316"/>
      <c r="BR537" s="55"/>
      <c r="BS537" s="317"/>
      <c r="BT537" s="318"/>
      <c r="BU537" s="319"/>
      <c r="BV537" s="319"/>
      <c r="BW537" s="319"/>
      <c r="BX537" s="319"/>
      <c r="BY537" s="319"/>
      <c r="BZ537" s="319"/>
      <c r="CA537" s="319"/>
      <c r="CB537" s="320"/>
      <c r="CC537" s="321"/>
      <c r="CD537" s="321"/>
      <c r="CE537" s="321"/>
      <c r="CF537" s="321"/>
      <c r="CG537" s="321"/>
      <c r="CH537" s="322"/>
      <c r="CI537" s="52">
        <f t="shared" si="26"/>
        <v>0</v>
      </c>
    </row>
    <row r="538" spans="1:87" ht="35.1" customHeight="1" x14ac:dyDescent="0.25">
      <c r="A538" s="31">
        <f t="shared" si="25"/>
        <v>526</v>
      </c>
      <c r="B538" s="323"/>
      <c r="C538" s="323"/>
      <c r="D538" s="308"/>
      <c r="E538" s="308"/>
      <c r="F538" s="308"/>
      <c r="G538" s="324"/>
      <c r="H538" s="325"/>
      <c r="I538" s="40"/>
      <c r="J538" s="60"/>
      <c r="K538" s="312"/>
      <c r="L538" s="312"/>
      <c r="M538" s="326"/>
      <c r="N538" s="326"/>
      <c r="O538" s="314"/>
      <c r="P538" s="314"/>
      <c r="Q538" s="327"/>
      <c r="R538" s="327"/>
      <c r="S538" s="306"/>
      <c r="T538" s="307"/>
      <c r="U538" s="306"/>
      <c r="V538" s="307"/>
      <c r="W538" s="328"/>
      <c r="X538" s="329"/>
      <c r="Y538" s="328"/>
      <c r="Z538" s="329"/>
      <c r="AA538" s="306"/>
      <c r="AB538" s="307"/>
      <c r="AC538" s="306"/>
      <c r="AD538" s="307"/>
      <c r="AE538" s="328"/>
      <c r="AF538" s="329"/>
      <c r="AG538" s="328"/>
      <c r="AH538" s="329"/>
      <c r="AI538" s="306"/>
      <c r="AJ538" s="307"/>
      <c r="AK538" s="306"/>
      <c r="AL538" s="307"/>
      <c r="AM538" s="328"/>
      <c r="AN538" s="329"/>
      <c r="AO538" s="328"/>
      <c r="AP538" s="329"/>
      <c r="AQ538" s="306"/>
      <c r="AR538" s="307"/>
      <c r="AS538" s="306"/>
      <c r="AT538" s="307"/>
      <c r="AU538" s="328"/>
      <c r="AV538" s="329"/>
      <c r="AW538" s="328"/>
      <c r="AX538" s="329"/>
      <c r="AY538" s="306"/>
      <c r="AZ538" s="307"/>
      <c r="BA538" s="306"/>
      <c r="BB538" s="307"/>
      <c r="BC538" s="328"/>
      <c r="BD538" s="329"/>
      <c r="BE538" s="328"/>
      <c r="BF538" s="329"/>
      <c r="BG538" s="306"/>
      <c r="BH538" s="307"/>
      <c r="BI538" s="306"/>
      <c r="BJ538" s="307"/>
      <c r="BK538" s="328"/>
      <c r="BL538" s="329"/>
      <c r="BM538" s="328"/>
      <c r="BN538" s="329"/>
      <c r="BO538" s="316"/>
      <c r="BP538" s="316"/>
      <c r="BQ538" s="316"/>
      <c r="BR538" s="55"/>
      <c r="BS538" s="330"/>
      <c r="BT538" s="331"/>
      <c r="BU538" s="319"/>
      <c r="BV538" s="319"/>
      <c r="BW538" s="319"/>
      <c r="BX538" s="319"/>
      <c r="BY538" s="319"/>
      <c r="BZ538" s="319"/>
      <c r="CA538" s="319"/>
      <c r="CB538" s="320"/>
      <c r="CC538" s="321"/>
      <c r="CD538" s="321"/>
      <c r="CE538" s="321"/>
      <c r="CF538" s="321"/>
      <c r="CG538" s="321"/>
      <c r="CH538" s="322"/>
      <c r="CI538" s="52">
        <f t="shared" si="26"/>
        <v>0</v>
      </c>
    </row>
    <row r="539" spans="1:87" ht="35.1" customHeight="1" x14ac:dyDescent="0.25">
      <c r="A539" s="31">
        <f t="shared" si="25"/>
        <v>527</v>
      </c>
      <c r="B539" s="308"/>
      <c r="C539" s="308"/>
      <c r="D539" s="309"/>
      <c r="E539" s="309"/>
      <c r="F539" s="309"/>
      <c r="G539" s="310"/>
      <c r="H539" s="311"/>
      <c r="I539" s="40"/>
      <c r="J539" s="59"/>
      <c r="K539" s="312"/>
      <c r="L539" s="312"/>
      <c r="M539" s="313"/>
      <c r="N539" s="313"/>
      <c r="O539" s="314"/>
      <c r="P539" s="314"/>
      <c r="Q539" s="315"/>
      <c r="R539" s="315"/>
      <c r="S539" s="306"/>
      <c r="T539" s="307"/>
      <c r="U539" s="306"/>
      <c r="V539" s="307"/>
      <c r="W539" s="304"/>
      <c r="X539" s="305"/>
      <c r="Y539" s="304"/>
      <c r="Z539" s="305"/>
      <c r="AA539" s="306"/>
      <c r="AB539" s="307"/>
      <c r="AC539" s="306"/>
      <c r="AD539" s="307"/>
      <c r="AE539" s="304"/>
      <c r="AF539" s="305"/>
      <c r="AG539" s="304"/>
      <c r="AH539" s="305"/>
      <c r="AI539" s="306"/>
      <c r="AJ539" s="307"/>
      <c r="AK539" s="306"/>
      <c r="AL539" s="307"/>
      <c r="AM539" s="304"/>
      <c r="AN539" s="305"/>
      <c r="AO539" s="304"/>
      <c r="AP539" s="305"/>
      <c r="AQ539" s="306"/>
      <c r="AR539" s="307"/>
      <c r="AS539" s="306"/>
      <c r="AT539" s="307"/>
      <c r="AU539" s="304"/>
      <c r="AV539" s="305"/>
      <c r="AW539" s="304"/>
      <c r="AX539" s="305"/>
      <c r="AY539" s="306"/>
      <c r="AZ539" s="307"/>
      <c r="BA539" s="306"/>
      <c r="BB539" s="307"/>
      <c r="BC539" s="304"/>
      <c r="BD539" s="305"/>
      <c r="BE539" s="304"/>
      <c r="BF539" s="305"/>
      <c r="BG539" s="306"/>
      <c r="BH539" s="307"/>
      <c r="BI539" s="306"/>
      <c r="BJ539" s="307"/>
      <c r="BK539" s="304"/>
      <c r="BL539" s="305"/>
      <c r="BM539" s="304"/>
      <c r="BN539" s="305"/>
      <c r="BO539" s="316"/>
      <c r="BP539" s="316"/>
      <c r="BQ539" s="316"/>
      <c r="BR539" s="55"/>
      <c r="BS539" s="317"/>
      <c r="BT539" s="318"/>
      <c r="BU539" s="319"/>
      <c r="BV539" s="319"/>
      <c r="BW539" s="319"/>
      <c r="BX539" s="319"/>
      <c r="BY539" s="319"/>
      <c r="BZ539" s="319"/>
      <c r="CA539" s="319"/>
      <c r="CB539" s="320"/>
      <c r="CC539" s="321"/>
      <c r="CD539" s="321"/>
      <c r="CE539" s="321"/>
      <c r="CF539" s="321"/>
      <c r="CG539" s="321"/>
      <c r="CH539" s="322"/>
      <c r="CI539" s="52">
        <f t="shared" si="26"/>
        <v>0</v>
      </c>
    </row>
    <row r="540" spans="1:87" ht="35.1" customHeight="1" x14ac:dyDescent="0.25">
      <c r="A540" s="31">
        <f t="shared" si="25"/>
        <v>528</v>
      </c>
      <c r="B540" s="323"/>
      <c r="C540" s="323"/>
      <c r="D540" s="308"/>
      <c r="E540" s="308"/>
      <c r="F540" s="308"/>
      <c r="G540" s="324"/>
      <c r="H540" s="325"/>
      <c r="I540" s="40"/>
      <c r="J540" s="60"/>
      <c r="K540" s="312"/>
      <c r="L540" s="312"/>
      <c r="M540" s="326"/>
      <c r="N540" s="326"/>
      <c r="O540" s="314"/>
      <c r="P540" s="314"/>
      <c r="Q540" s="327"/>
      <c r="R540" s="327"/>
      <c r="S540" s="306"/>
      <c r="T540" s="307"/>
      <c r="U540" s="306"/>
      <c r="V540" s="307"/>
      <c r="W540" s="328"/>
      <c r="X540" s="329"/>
      <c r="Y540" s="328"/>
      <c r="Z540" s="329"/>
      <c r="AA540" s="306"/>
      <c r="AB540" s="307"/>
      <c r="AC540" s="306"/>
      <c r="AD540" s="307"/>
      <c r="AE540" s="328"/>
      <c r="AF540" s="329"/>
      <c r="AG540" s="328"/>
      <c r="AH540" s="329"/>
      <c r="AI540" s="306"/>
      <c r="AJ540" s="307"/>
      <c r="AK540" s="306"/>
      <c r="AL540" s="307"/>
      <c r="AM540" s="328"/>
      <c r="AN540" s="329"/>
      <c r="AO540" s="328"/>
      <c r="AP540" s="329"/>
      <c r="AQ540" s="306"/>
      <c r="AR540" s="307"/>
      <c r="AS540" s="306"/>
      <c r="AT540" s="307"/>
      <c r="AU540" s="328"/>
      <c r="AV540" s="329"/>
      <c r="AW540" s="328"/>
      <c r="AX540" s="329"/>
      <c r="AY540" s="306"/>
      <c r="AZ540" s="307"/>
      <c r="BA540" s="306"/>
      <c r="BB540" s="307"/>
      <c r="BC540" s="328"/>
      <c r="BD540" s="329"/>
      <c r="BE540" s="328"/>
      <c r="BF540" s="329"/>
      <c r="BG540" s="306"/>
      <c r="BH540" s="307"/>
      <c r="BI540" s="306"/>
      <c r="BJ540" s="307"/>
      <c r="BK540" s="328"/>
      <c r="BL540" s="329"/>
      <c r="BM540" s="328"/>
      <c r="BN540" s="329"/>
      <c r="BO540" s="316"/>
      <c r="BP540" s="316"/>
      <c r="BQ540" s="316"/>
      <c r="BR540" s="55"/>
      <c r="BS540" s="330"/>
      <c r="BT540" s="331"/>
      <c r="BU540" s="319"/>
      <c r="BV540" s="319"/>
      <c r="BW540" s="319"/>
      <c r="BX540" s="319"/>
      <c r="BY540" s="319"/>
      <c r="BZ540" s="319"/>
      <c r="CA540" s="319"/>
      <c r="CB540" s="320"/>
      <c r="CC540" s="321"/>
      <c r="CD540" s="321"/>
      <c r="CE540" s="321"/>
      <c r="CF540" s="321"/>
      <c r="CG540" s="321"/>
      <c r="CH540" s="322"/>
      <c r="CI540" s="52">
        <f t="shared" si="26"/>
        <v>0</v>
      </c>
    </row>
    <row r="541" spans="1:87" ht="35.1" customHeight="1" x14ac:dyDescent="0.25">
      <c r="A541" s="31">
        <f t="shared" si="25"/>
        <v>529</v>
      </c>
      <c r="B541" s="308"/>
      <c r="C541" s="308"/>
      <c r="D541" s="309"/>
      <c r="E541" s="309"/>
      <c r="F541" s="309"/>
      <c r="G541" s="310"/>
      <c r="H541" s="311"/>
      <c r="I541" s="40"/>
      <c r="J541" s="59"/>
      <c r="K541" s="312"/>
      <c r="L541" s="312"/>
      <c r="M541" s="313"/>
      <c r="N541" s="313"/>
      <c r="O541" s="314"/>
      <c r="P541" s="314"/>
      <c r="Q541" s="315"/>
      <c r="R541" s="315"/>
      <c r="S541" s="306"/>
      <c r="T541" s="307"/>
      <c r="U541" s="306"/>
      <c r="V541" s="307"/>
      <c r="W541" s="304"/>
      <c r="X541" s="305"/>
      <c r="Y541" s="304"/>
      <c r="Z541" s="305"/>
      <c r="AA541" s="306"/>
      <c r="AB541" s="307"/>
      <c r="AC541" s="306"/>
      <c r="AD541" s="307"/>
      <c r="AE541" s="304"/>
      <c r="AF541" s="305"/>
      <c r="AG541" s="304"/>
      <c r="AH541" s="305"/>
      <c r="AI541" s="306"/>
      <c r="AJ541" s="307"/>
      <c r="AK541" s="306"/>
      <c r="AL541" s="307"/>
      <c r="AM541" s="304"/>
      <c r="AN541" s="305"/>
      <c r="AO541" s="304"/>
      <c r="AP541" s="305"/>
      <c r="AQ541" s="306"/>
      <c r="AR541" s="307"/>
      <c r="AS541" s="306"/>
      <c r="AT541" s="307"/>
      <c r="AU541" s="304"/>
      <c r="AV541" s="305"/>
      <c r="AW541" s="304"/>
      <c r="AX541" s="305"/>
      <c r="AY541" s="306"/>
      <c r="AZ541" s="307"/>
      <c r="BA541" s="306"/>
      <c r="BB541" s="307"/>
      <c r="BC541" s="304"/>
      <c r="BD541" s="305"/>
      <c r="BE541" s="304"/>
      <c r="BF541" s="305"/>
      <c r="BG541" s="306"/>
      <c r="BH541" s="307"/>
      <c r="BI541" s="306"/>
      <c r="BJ541" s="307"/>
      <c r="BK541" s="304"/>
      <c r="BL541" s="305"/>
      <c r="BM541" s="304"/>
      <c r="BN541" s="305"/>
      <c r="BO541" s="316"/>
      <c r="BP541" s="316"/>
      <c r="BQ541" s="316"/>
      <c r="BR541" s="55"/>
      <c r="BS541" s="317"/>
      <c r="BT541" s="318"/>
      <c r="BU541" s="319"/>
      <c r="BV541" s="319"/>
      <c r="BW541" s="319"/>
      <c r="BX541" s="319"/>
      <c r="BY541" s="319"/>
      <c r="BZ541" s="319"/>
      <c r="CA541" s="319"/>
      <c r="CB541" s="320"/>
      <c r="CC541" s="321"/>
      <c r="CD541" s="321"/>
      <c r="CE541" s="321"/>
      <c r="CF541" s="321"/>
      <c r="CG541" s="321"/>
      <c r="CH541" s="322"/>
      <c r="CI541" s="52">
        <f t="shared" si="26"/>
        <v>0</v>
      </c>
    </row>
    <row r="542" spans="1:87" ht="35.1" customHeight="1" x14ac:dyDescent="0.25">
      <c r="A542" s="31">
        <f t="shared" si="25"/>
        <v>530</v>
      </c>
      <c r="B542" s="323"/>
      <c r="C542" s="323"/>
      <c r="D542" s="308"/>
      <c r="E542" s="308"/>
      <c r="F542" s="308"/>
      <c r="G542" s="324"/>
      <c r="H542" s="325"/>
      <c r="I542" s="40"/>
      <c r="J542" s="60"/>
      <c r="K542" s="312"/>
      <c r="L542" s="312"/>
      <c r="M542" s="326"/>
      <c r="N542" s="326"/>
      <c r="O542" s="314"/>
      <c r="P542" s="314"/>
      <c r="Q542" s="327"/>
      <c r="R542" s="327"/>
      <c r="S542" s="306"/>
      <c r="T542" s="307"/>
      <c r="U542" s="306"/>
      <c r="V542" s="307"/>
      <c r="W542" s="328"/>
      <c r="X542" s="329"/>
      <c r="Y542" s="328"/>
      <c r="Z542" s="329"/>
      <c r="AA542" s="306"/>
      <c r="AB542" s="307"/>
      <c r="AC542" s="306"/>
      <c r="AD542" s="307"/>
      <c r="AE542" s="328"/>
      <c r="AF542" s="329"/>
      <c r="AG542" s="328"/>
      <c r="AH542" s="329"/>
      <c r="AI542" s="306"/>
      <c r="AJ542" s="307"/>
      <c r="AK542" s="306"/>
      <c r="AL542" s="307"/>
      <c r="AM542" s="328"/>
      <c r="AN542" s="329"/>
      <c r="AO542" s="328"/>
      <c r="AP542" s="329"/>
      <c r="AQ542" s="306"/>
      <c r="AR542" s="307"/>
      <c r="AS542" s="306"/>
      <c r="AT542" s="307"/>
      <c r="AU542" s="328"/>
      <c r="AV542" s="329"/>
      <c r="AW542" s="328"/>
      <c r="AX542" s="329"/>
      <c r="AY542" s="306"/>
      <c r="AZ542" s="307"/>
      <c r="BA542" s="306"/>
      <c r="BB542" s="307"/>
      <c r="BC542" s="328"/>
      <c r="BD542" s="329"/>
      <c r="BE542" s="328"/>
      <c r="BF542" s="329"/>
      <c r="BG542" s="306"/>
      <c r="BH542" s="307"/>
      <c r="BI542" s="306"/>
      <c r="BJ542" s="307"/>
      <c r="BK542" s="328"/>
      <c r="BL542" s="329"/>
      <c r="BM542" s="328"/>
      <c r="BN542" s="329"/>
      <c r="BO542" s="316"/>
      <c r="BP542" s="316"/>
      <c r="BQ542" s="316"/>
      <c r="BR542" s="55"/>
      <c r="BS542" s="330"/>
      <c r="BT542" s="331"/>
      <c r="BU542" s="319"/>
      <c r="BV542" s="319"/>
      <c r="BW542" s="319"/>
      <c r="BX542" s="319"/>
      <c r="BY542" s="319"/>
      <c r="BZ542" s="319"/>
      <c r="CA542" s="319"/>
      <c r="CB542" s="320"/>
      <c r="CC542" s="321"/>
      <c r="CD542" s="321"/>
      <c r="CE542" s="321"/>
      <c r="CF542" s="321"/>
      <c r="CG542" s="321"/>
      <c r="CH542" s="322"/>
      <c r="CI542" s="52">
        <f t="shared" si="26"/>
        <v>0</v>
      </c>
    </row>
    <row r="543" spans="1:87" ht="35.1" customHeight="1" x14ac:dyDescent="0.25">
      <c r="A543" s="31">
        <f t="shared" si="25"/>
        <v>531</v>
      </c>
      <c r="B543" s="308"/>
      <c r="C543" s="308"/>
      <c r="D543" s="309"/>
      <c r="E543" s="309"/>
      <c r="F543" s="309"/>
      <c r="G543" s="310"/>
      <c r="H543" s="311"/>
      <c r="I543" s="40"/>
      <c r="J543" s="59"/>
      <c r="K543" s="312"/>
      <c r="L543" s="312"/>
      <c r="M543" s="313"/>
      <c r="N543" s="313"/>
      <c r="O543" s="314"/>
      <c r="P543" s="314"/>
      <c r="Q543" s="315"/>
      <c r="R543" s="315"/>
      <c r="S543" s="306"/>
      <c r="T543" s="307"/>
      <c r="U543" s="306"/>
      <c r="V543" s="307"/>
      <c r="W543" s="304"/>
      <c r="X543" s="305"/>
      <c r="Y543" s="304"/>
      <c r="Z543" s="305"/>
      <c r="AA543" s="306"/>
      <c r="AB543" s="307"/>
      <c r="AC543" s="306"/>
      <c r="AD543" s="307"/>
      <c r="AE543" s="304"/>
      <c r="AF543" s="305"/>
      <c r="AG543" s="304"/>
      <c r="AH543" s="305"/>
      <c r="AI543" s="306"/>
      <c r="AJ543" s="307"/>
      <c r="AK543" s="306"/>
      <c r="AL543" s="307"/>
      <c r="AM543" s="304"/>
      <c r="AN543" s="305"/>
      <c r="AO543" s="304"/>
      <c r="AP543" s="305"/>
      <c r="AQ543" s="306"/>
      <c r="AR543" s="307"/>
      <c r="AS543" s="306"/>
      <c r="AT543" s="307"/>
      <c r="AU543" s="304"/>
      <c r="AV543" s="305"/>
      <c r="AW543" s="304"/>
      <c r="AX543" s="305"/>
      <c r="AY543" s="306"/>
      <c r="AZ543" s="307"/>
      <c r="BA543" s="306"/>
      <c r="BB543" s="307"/>
      <c r="BC543" s="304"/>
      <c r="BD543" s="305"/>
      <c r="BE543" s="304"/>
      <c r="BF543" s="305"/>
      <c r="BG543" s="306"/>
      <c r="BH543" s="307"/>
      <c r="BI543" s="306"/>
      <c r="BJ543" s="307"/>
      <c r="BK543" s="304"/>
      <c r="BL543" s="305"/>
      <c r="BM543" s="304"/>
      <c r="BN543" s="305"/>
      <c r="BO543" s="316"/>
      <c r="BP543" s="316"/>
      <c r="BQ543" s="316"/>
      <c r="BR543" s="55"/>
      <c r="BS543" s="317"/>
      <c r="BT543" s="318"/>
      <c r="BU543" s="319"/>
      <c r="BV543" s="319"/>
      <c r="BW543" s="319"/>
      <c r="BX543" s="319"/>
      <c r="BY543" s="319"/>
      <c r="BZ543" s="319"/>
      <c r="CA543" s="319"/>
      <c r="CB543" s="320"/>
      <c r="CC543" s="321"/>
      <c r="CD543" s="321"/>
      <c r="CE543" s="321"/>
      <c r="CF543" s="321"/>
      <c r="CG543" s="321"/>
      <c r="CH543" s="322"/>
      <c r="CI543" s="52">
        <f t="shared" si="26"/>
        <v>0</v>
      </c>
    </row>
    <row r="544" spans="1:87" ht="35.1" customHeight="1" x14ac:dyDescent="0.25">
      <c r="A544" s="31">
        <f t="shared" si="25"/>
        <v>532</v>
      </c>
      <c r="B544" s="323"/>
      <c r="C544" s="323"/>
      <c r="D544" s="308"/>
      <c r="E544" s="308"/>
      <c r="F544" s="308"/>
      <c r="G544" s="324"/>
      <c r="H544" s="325"/>
      <c r="I544" s="40"/>
      <c r="J544" s="60"/>
      <c r="K544" s="312"/>
      <c r="L544" s="312"/>
      <c r="M544" s="326"/>
      <c r="N544" s="326"/>
      <c r="O544" s="314"/>
      <c r="P544" s="314"/>
      <c r="Q544" s="327"/>
      <c r="R544" s="327"/>
      <c r="S544" s="306"/>
      <c r="T544" s="307"/>
      <c r="U544" s="306"/>
      <c r="V544" s="307"/>
      <c r="W544" s="328"/>
      <c r="X544" s="329"/>
      <c r="Y544" s="328"/>
      <c r="Z544" s="329"/>
      <c r="AA544" s="306"/>
      <c r="AB544" s="307"/>
      <c r="AC544" s="306"/>
      <c r="AD544" s="307"/>
      <c r="AE544" s="328"/>
      <c r="AF544" s="329"/>
      <c r="AG544" s="328"/>
      <c r="AH544" s="329"/>
      <c r="AI544" s="306"/>
      <c r="AJ544" s="307"/>
      <c r="AK544" s="306"/>
      <c r="AL544" s="307"/>
      <c r="AM544" s="328"/>
      <c r="AN544" s="329"/>
      <c r="AO544" s="328"/>
      <c r="AP544" s="329"/>
      <c r="AQ544" s="306"/>
      <c r="AR544" s="307"/>
      <c r="AS544" s="306"/>
      <c r="AT544" s="307"/>
      <c r="AU544" s="328"/>
      <c r="AV544" s="329"/>
      <c r="AW544" s="328"/>
      <c r="AX544" s="329"/>
      <c r="AY544" s="306"/>
      <c r="AZ544" s="307"/>
      <c r="BA544" s="306"/>
      <c r="BB544" s="307"/>
      <c r="BC544" s="328"/>
      <c r="BD544" s="329"/>
      <c r="BE544" s="328"/>
      <c r="BF544" s="329"/>
      <c r="BG544" s="306"/>
      <c r="BH544" s="307"/>
      <c r="BI544" s="306"/>
      <c r="BJ544" s="307"/>
      <c r="BK544" s="328"/>
      <c r="BL544" s="329"/>
      <c r="BM544" s="328"/>
      <c r="BN544" s="329"/>
      <c r="BO544" s="316"/>
      <c r="BP544" s="316"/>
      <c r="BQ544" s="316"/>
      <c r="BR544" s="55"/>
      <c r="BS544" s="330"/>
      <c r="BT544" s="331"/>
      <c r="BU544" s="319"/>
      <c r="BV544" s="319"/>
      <c r="BW544" s="319"/>
      <c r="BX544" s="319"/>
      <c r="BY544" s="319"/>
      <c r="BZ544" s="319"/>
      <c r="CA544" s="319"/>
      <c r="CB544" s="320"/>
      <c r="CC544" s="321"/>
      <c r="CD544" s="321"/>
      <c r="CE544" s="321"/>
      <c r="CF544" s="321"/>
      <c r="CG544" s="321"/>
      <c r="CH544" s="322"/>
      <c r="CI544" s="52">
        <f t="shared" si="26"/>
        <v>0</v>
      </c>
    </row>
    <row r="545" spans="1:87" ht="35.1" customHeight="1" x14ac:dyDescent="0.25">
      <c r="A545" s="31">
        <f>ROW(A533)</f>
        <v>533</v>
      </c>
      <c r="B545" s="308"/>
      <c r="C545" s="308"/>
      <c r="D545" s="309"/>
      <c r="E545" s="309"/>
      <c r="F545" s="309"/>
      <c r="G545" s="310"/>
      <c r="H545" s="311"/>
      <c r="I545" s="40"/>
      <c r="J545" s="59"/>
      <c r="K545" s="312"/>
      <c r="L545" s="312"/>
      <c r="M545" s="313"/>
      <c r="N545" s="313"/>
      <c r="O545" s="314"/>
      <c r="P545" s="314"/>
      <c r="Q545" s="315"/>
      <c r="R545" s="315"/>
      <c r="S545" s="306"/>
      <c r="T545" s="307"/>
      <c r="U545" s="306"/>
      <c r="V545" s="307"/>
      <c r="W545" s="304"/>
      <c r="X545" s="305"/>
      <c r="Y545" s="304"/>
      <c r="Z545" s="305"/>
      <c r="AA545" s="306"/>
      <c r="AB545" s="307"/>
      <c r="AC545" s="306"/>
      <c r="AD545" s="307"/>
      <c r="AE545" s="304"/>
      <c r="AF545" s="305"/>
      <c r="AG545" s="304"/>
      <c r="AH545" s="305"/>
      <c r="AI545" s="306"/>
      <c r="AJ545" s="307"/>
      <c r="AK545" s="306"/>
      <c r="AL545" s="307"/>
      <c r="AM545" s="304"/>
      <c r="AN545" s="305"/>
      <c r="AO545" s="304"/>
      <c r="AP545" s="305"/>
      <c r="AQ545" s="306"/>
      <c r="AR545" s="307"/>
      <c r="AS545" s="306"/>
      <c r="AT545" s="307"/>
      <c r="AU545" s="304"/>
      <c r="AV545" s="305"/>
      <c r="AW545" s="304"/>
      <c r="AX545" s="305"/>
      <c r="AY545" s="306"/>
      <c r="AZ545" s="307"/>
      <c r="BA545" s="306"/>
      <c r="BB545" s="307"/>
      <c r="BC545" s="304"/>
      <c r="BD545" s="305"/>
      <c r="BE545" s="304"/>
      <c r="BF545" s="305"/>
      <c r="BG545" s="306"/>
      <c r="BH545" s="307"/>
      <c r="BI545" s="306"/>
      <c r="BJ545" s="307"/>
      <c r="BK545" s="304"/>
      <c r="BL545" s="305"/>
      <c r="BM545" s="304"/>
      <c r="BN545" s="305"/>
      <c r="BO545" s="332"/>
      <c r="BP545" s="333"/>
      <c r="BQ545" s="334"/>
      <c r="BR545" s="55"/>
      <c r="BS545" s="317"/>
      <c r="BT545" s="318"/>
      <c r="BU545" s="319"/>
      <c r="BV545" s="319"/>
      <c r="BW545" s="319"/>
      <c r="BX545" s="319"/>
      <c r="BY545" s="319"/>
      <c r="BZ545" s="319"/>
      <c r="CA545" s="319"/>
      <c r="CB545" s="320"/>
      <c r="CC545" s="321"/>
      <c r="CD545" s="321"/>
      <c r="CE545" s="321"/>
      <c r="CF545" s="321"/>
      <c r="CG545" s="321"/>
      <c r="CH545" s="322"/>
      <c r="CI545" s="52">
        <f t="shared" si="26"/>
        <v>0</v>
      </c>
    </row>
    <row r="546" spans="1:87" ht="35.1" customHeight="1" x14ac:dyDescent="0.25">
      <c r="A546" s="31">
        <f t="shared" ref="A546:A572" si="27">ROW(A534)</f>
        <v>534</v>
      </c>
      <c r="B546" s="323"/>
      <c r="C546" s="323"/>
      <c r="D546" s="308"/>
      <c r="E546" s="308"/>
      <c r="F546" s="308"/>
      <c r="G546" s="324"/>
      <c r="H546" s="325"/>
      <c r="I546" s="40"/>
      <c r="J546" s="60"/>
      <c r="K546" s="312"/>
      <c r="L546" s="312"/>
      <c r="M546" s="326"/>
      <c r="N546" s="326"/>
      <c r="O546" s="314"/>
      <c r="P546" s="314"/>
      <c r="Q546" s="327"/>
      <c r="R546" s="327"/>
      <c r="S546" s="306"/>
      <c r="T546" s="307"/>
      <c r="U546" s="306"/>
      <c r="V546" s="307"/>
      <c r="W546" s="328"/>
      <c r="X546" s="329"/>
      <c r="Y546" s="328"/>
      <c r="Z546" s="329"/>
      <c r="AA546" s="306"/>
      <c r="AB546" s="307"/>
      <c r="AC546" s="306"/>
      <c r="AD546" s="307"/>
      <c r="AE546" s="328"/>
      <c r="AF546" s="329"/>
      <c r="AG546" s="328"/>
      <c r="AH546" s="329"/>
      <c r="AI546" s="306"/>
      <c r="AJ546" s="307"/>
      <c r="AK546" s="306"/>
      <c r="AL546" s="307"/>
      <c r="AM546" s="328"/>
      <c r="AN546" s="329"/>
      <c r="AO546" s="328"/>
      <c r="AP546" s="329"/>
      <c r="AQ546" s="306"/>
      <c r="AR546" s="307"/>
      <c r="AS546" s="306"/>
      <c r="AT546" s="307"/>
      <c r="AU546" s="328"/>
      <c r="AV546" s="329"/>
      <c r="AW546" s="328"/>
      <c r="AX546" s="329"/>
      <c r="AY546" s="306"/>
      <c r="AZ546" s="307"/>
      <c r="BA546" s="306"/>
      <c r="BB546" s="307"/>
      <c r="BC546" s="328"/>
      <c r="BD546" s="329"/>
      <c r="BE546" s="328"/>
      <c r="BF546" s="329"/>
      <c r="BG546" s="306"/>
      <c r="BH546" s="307"/>
      <c r="BI546" s="306"/>
      <c r="BJ546" s="307"/>
      <c r="BK546" s="328"/>
      <c r="BL546" s="329"/>
      <c r="BM546" s="328"/>
      <c r="BN546" s="329"/>
      <c r="BO546" s="316"/>
      <c r="BP546" s="316"/>
      <c r="BQ546" s="316"/>
      <c r="BR546" s="55"/>
      <c r="BS546" s="330"/>
      <c r="BT546" s="331"/>
      <c r="BU546" s="319"/>
      <c r="BV546" s="319"/>
      <c r="BW546" s="319"/>
      <c r="BX546" s="319"/>
      <c r="BY546" s="319"/>
      <c r="BZ546" s="319"/>
      <c r="CA546" s="319"/>
      <c r="CB546" s="320"/>
      <c r="CC546" s="321"/>
      <c r="CD546" s="321"/>
      <c r="CE546" s="321"/>
      <c r="CF546" s="321"/>
      <c r="CG546" s="321"/>
      <c r="CH546" s="322"/>
      <c r="CI546" s="52">
        <f t="shared" si="26"/>
        <v>0</v>
      </c>
    </row>
    <row r="547" spans="1:87" ht="35.1" customHeight="1" x14ac:dyDescent="0.25">
      <c r="A547" s="31">
        <f t="shared" si="27"/>
        <v>535</v>
      </c>
      <c r="B547" s="308"/>
      <c r="C547" s="308"/>
      <c r="D547" s="309"/>
      <c r="E547" s="309"/>
      <c r="F547" s="309"/>
      <c r="G547" s="310"/>
      <c r="H547" s="311"/>
      <c r="I547" s="40"/>
      <c r="J547" s="59"/>
      <c r="K547" s="312"/>
      <c r="L547" s="312"/>
      <c r="M547" s="313"/>
      <c r="N547" s="313"/>
      <c r="O547" s="314"/>
      <c r="P547" s="314"/>
      <c r="Q547" s="315"/>
      <c r="R547" s="315"/>
      <c r="S547" s="306"/>
      <c r="T547" s="307"/>
      <c r="U547" s="306"/>
      <c r="V547" s="307"/>
      <c r="W547" s="304"/>
      <c r="X547" s="305"/>
      <c r="Y547" s="304"/>
      <c r="Z547" s="305"/>
      <c r="AA547" s="306"/>
      <c r="AB547" s="307"/>
      <c r="AC547" s="306"/>
      <c r="AD547" s="307"/>
      <c r="AE547" s="304"/>
      <c r="AF547" s="305"/>
      <c r="AG547" s="304"/>
      <c r="AH547" s="305"/>
      <c r="AI547" s="306"/>
      <c r="AJ547" s="307"/>
      <c r="AK547" s="306"/>
      <c r="AL547" s="307"/>
      <c r="AM547" s="304"/>
      <c r="AN547" s="305"/>
      <c r="AO547" s="304"/>
      <c r="AP547" s="305"/>
      <c r="AQ547" s="306"/>
      <c r="AR547" s="307"/>
      <c r="AS547" s="306"/>
      <c r="AT547" s="307"/>
      <c r="AU547" s="304"/>
      <c r="AV547" s="305"/>
      <c r="AW547" s="304"/>
      <c r="AX547" s="305"/>
      <c r="AY547" s="306"/>
      <c r="AZ547" s="307"/>
      <c r="BA547" s="306"/>
      <c r="BB547" s="307"/>
      <c r="BC547" s="304"/>
      <c r="BD547" s="305"/>
      <c r="BE547" s="304"/>
      <c r="BF547" s="305"/>
      <c r="BG547" s="306"/>
      <c r="BH547" s="307"/>
      <c r="BI547" s="306"/>
      <c r="BJ547" s="307"/>
      <c r="BK547" s="304"/>
      <c r="BL547" s="305"/>
      <c r="BM547" s="304"/>
      <c r="BN547" s="305"/>
      <c r="BO547" s="316"/>
      <c r="BP547" s="316"/>
      <c r="BQ547" s="316"/>
      <c r="BR547" s="55"/>
      <c r="BS547" s="317"/>
      <c r="BT547" s="318"/>
      <c r="BU547" s="319"/>
      <c r="BV547" s="319"/>
      <c r="BW547" s="319"/>
      <c r="BX547" s="319"/>
      <c r="BY547" s="319"/>
      <c r="BZ547" s="319"/>
      <c r="CA547" s="319"/>
      <c r="CB547" s="320"/>
      <c r="CC547" s="321"/>
      <c r="CD547" s="321"/>
      <c r="CE547" s="321"/>
      <c r="CF547" s="321"/>
      <c r="CG547" s="321"/>
      <c r="CH547" s="322"/>
      <c r="CI547" s="52">
        <f t="shared" si="26"/>
        <v>0</v>
      </c>
    </row>
    <row r="548" spans="1:87" ht="35.1" customHeight="1" x14ac:dyDescent="0.25">
      <c r="A548" s="31">
        <f t="shared" si="27"/>
        <v>536</v>
      </c>
      <c r="B548" s="323"/>
      <c r="C548" s="323"/>
      <c r="D548" s="308"/>
      <c r="E548" s="308"/>
      <c r="F548" s="308"/>
      <c r="G548" s="324"/>
      <c r="H548" s="325"/>
      <c r="I548" s="40"/>
      <c r="J548" s="60"/>
      <c r="K548" s="312"/>
      <c r="L548" s="312"/>
      <c r="M548" s="326"/>
      <c r="N548" s="326"/>
      <c r="O548" s="314"/>
      <c r="P548" s="314"/>
      <c r="Q548" s="327"/>
      <c r="R548" s="327"/>
      <c r="S548" s="306"/>
      <c r="T548" s="307"/>
      <c r="U548" s="306"/>
      <c r="V548" s="307"/>
      <c r="W548" s="328"/>
      <c r="X548" s="329"/>
      <c r="Y548" s="328"/>
      <c r="Z548" s="329"/>
      <c r="AA548" s="306"/>
      <c r="AB548" s="307"/>
      <c r="AC548" s="306"/>
      <c r="AD548" s="307"/>
      <c r="AE548" s="328"/>
      <c r="AF548" s="329"/>
      <c r="AG548" s="328"/>
      <c r="AH548" s="329"/>
      <c r="AI548" s="306"/>
      <c r="AJ548" s="307"/>
      <c r="AK548" s="306"/>
      <c r="AL548" s="307"/>
      <c r="AM548" s="328"/>
      <c r="AN548" s="329"/>
      <c r="AO548" s="328"/>
      <c r="AP548" s="329"/>
      <c r="AQ548" s="306"/>
      <c r="AR548" s="307"/>
      <c r="AS548" s="306"/>
      <c r="AT548" s="307"/>
      <c r="AU548" s="328"/>
      <c r="AV548" s="329"/>
      <c r="AW548" s="328"/>
      <c r="AX548" s="329"/>
      <c r="AY548" s="306"/>
      <c r="AZ548" s="307"/>
      <c r="BA548" s="306"/>
      <c r="BB548" s="307"/>
      <c r="BC548" s="328"/>
      <c r="BD548" s="329"/>
      <c r="BE548" s="328"/>
      <c r="BF548" s="329"/>
      <c r="BG548" s="306"/>
      <c r="BH548" s="307"/>
      <c r="BI548" s="306"/>
      <c r="BJ548" s="307"/>
      <c r="BK548" s="328"/>
      <c r="BL548" s="329"/>
      <c r="BM548" s="328"/>
      <c r="BN548" s="329"/>
      <c r="BO548" s="316"/>
      <c r="BP548" s="316"/>
      <c r="BQ548" s="316"/>
      <c r="BR548" s="55"/>
      <c r="BS548" s="330"/>
      <c r="BT548" s="331"/>
      <c r="BU548" s="319"/>
      <c r="BV548" s="319"/>
      <c r="BW548" s="319"/>
      <c r="BX548" s="319"/>
      <c r="BY548" s="319"/>
      <c r="BZ548" s="319"/>
      <c r="CA548" s="319"/>
      <c r="CB548" s="320"/>
      <c r="CC548" s="321"/>
      <c r="CD548" s="321"/>
      <c r="CE548" s="321"/>
      <c r="CF548" s="321"/>
      <c r="CG548" s="321"/>
      <c r="CH548" s="322"/>
      <c r="CI548" s="52">
        <f t="shared" si="26"/>
        <v>0</v>
      </c>
    </row>
    <row r="549" spans="1:87" ht="35.1" customHeight="1" x14ac:dyDescent="0.25">
      <c r="A549" s="31">
        <f t="shared" si="27"/>
        <v>537</v>
      </c>
      <c r="B549" s="308"/>
      <c r="C549" s="308"/>
      <c r="D549" s="309"/>
      <c r="E549" s="309"/>
      <c r="F549" s="309"/>
      <c r="G549" s="310"/>
      <c r="H549" s="311"/>
      <c r="I549" s="40"/>
      <c r="J549" s="59"/>
      <c r="K549" s="312"/>
      <c r="L549" s="312"/>
      <c r="M549" s="313"/>
      <c r="N549" s="313"/>
      <c r="O549" s="314"/>
      <c r="P549" s="314"/>
      <c r="Q549" s="315"/>
      <c r="R549" s="315"/>
      <c r="S549" s="306"/>
      <c r="T549" s="307"/>
      <c r="U549" s="306"/>
      <c r="V549" s="307"/>
      <c r="W549" s="304"/>
      <c r="X549" s="305"/>
      <c r="Y549" s="304"/>
      <c r="Z549" s="305"/>
      <c r="AA549" s="306"/>
      <c r="AB549" s="307"/>
      <c r="AC549" s="306"/>
      <c r="AD549" s="307"/>
      <c r="AE549" s="304"/>
      <c r="AF549" s="305"/>
      <c r="AG549" s="304"/>
      <c r="AH549" s="305"/>
      <c r="AI549" s="306"/>
      <c r="AJ549" s="307"/>
      <c r="AK549" s="306"/>
      <c r="AL549" s="307"/>
      <c r="AM549" s="304"/>
      <c r="AN549" s="305"/>
      <c r="AO549" s="304"/>
      <c r="AP549" s="305"/>
      <c r="AQ549" s="306"/>
      <c r="AR549" s="307"/>
      <c r="AS549" s="306"/>
      <c r="AT549" s="307"/>
      <c r="AU549" s="304"/>
      <c r="AV549" s="305"/>
      <c r="AW549" s="304"/>
      <c r="AX549" s="305"/>
      <c r="AY549" s="306"/>
      <c r="AZ549" s="307"/>
      <c r="BA549" s="306"/>
      <c r="BB549" s="307"/>
      <c r="BC549" s="304"/>
      <c r="BD549" s="305"/>
      <c r="BE549" s="304"/>
      <c r="BF549" s="305"/>
      <c r="BG549" s="306"/>
      <c r="BH549" s="307"/>
      <c r="BI549" s="306"/>
      <c r="BJ549" s="307"/>
      <c r="BK549" s="304"/>
      <c r="BL549" s="305"/>
      <c r="BM549" s="304"/>
      <c r="BN549" s="305"/>
      <c r="BO549" s="316"/>
      <c r="BP549" s="316"/>
      <c r="BQ549" s="316"/>
      <c r="BR549" s="55"/>
      <c r="BS549" s="317"/>
      <c r="BT549" s="318"/>
      <c r="BU549" s="319"/>
      <c r="BV549" s="319"/>
      <c r="BW549" s="319"/>
      <c r="BX549" s="319"/>
      <c r="BY549" s="319"/>
      <c r="BZ549" s="319"/>
      <c r="CA549" s="319"/>
      <c r="CB549" s="320"/>
      <c r="CC549" s="321"/>
      <c r="CD549" s="321"/>
      <c r="CE549" s="321"/>
      <c r="CF549" s="321"/>
      <c r="CG549" s="321"/>
      <c r="CH549" s="322"/>
      <c r="CI549" s="52">
        <f t="shared" si="26"/>
        <v>0</v>
      </c>
    </row>
    <row r="550" spans="1:87" ht="35.1" customHeight="1" x14ac:dyDescent="0.25">
      <c r="A550" s="31">
        <f t="shared" si="27"/>
        <v>538</v>
      </c>
      <c r="B550" s="323"/>
      <c r="C550" s="323"/>
      <c r="D550" s="308"/>
      <c r="E550" s="308"/>
      <c r="F550" s="308"/>
      <c r="G550" s="324"/>
      <c r="H550" s="325"/>
      <c r="I550" s="40"/>
      <c r="J550" s="60"/>
      <c r="K550" s="312"/>
      <c r="L550" s="312"/>
      <c r="M550" s="326"/>
      <c r="N550" s="326"/>
      <c r="O550" s="314"/>
      <c r="P550" s="314"/>
      <c r="Q550" s="327"/>
      <c r="R550" s="327"/>
      <c r="S550" s="306"/>
      <c r="T550" s="307"/>
      <c r="U550" s="306"/>
      <c r="V550" s="307"/>
      <c r="W550" s="328"/>
      <c r="X550" s="329"/>
      <c r="Y550" s="328"/>
      <c r="Z550" s="329"/>
      <c r="AA550" s="306"/>
      <c r="AB550" s="307"/>
      <c r="AC550" s="306"/>
      <c r="AD550" s="307"/>
      <c r="AE550" s="328"/>
      <c r="AF550" s="329"/>
      <c r="AG550" s="328"/>
      <c r="AH550" s="329"/>
      <c r="AI550" s="306"/>
      <c r="AJ550" s="307"/>
      <c r="AK550" s="306"/>
      <c r="AL550" s="307"/>
      <c r="AM550" s="328"/>
      <c r="AN550" s="329"/>
      <c r="AO550" s="328"/>
      <c r="AP550" s="329"/>
      <c r="AQ550" s="306"/>
      <c r="AR550" s="307"/>
      <c r="AS550" s="306"/>
      <c r="AT550" s="307"/>
      <c r="AU550" s="328"/>
      <c r="AV550" s="329"/>
      <c r="AW550" s="328"/>
      <c r="AX550" s="329"/>
      <c r="AY550" s="306"/>
      <c r="AZ550" s="307"/>
      <c r="BA550" s="306"/>
      <c r="BB550" s="307"/>
      <c r="BC550" s="328"/>
      <c r="BD550" s="329"/>
      <c r="BE550" s="328"/>
      <c r="BF550" s="329"/>
      <c r="BG550" s="306"/>
      <c r="BH550" s="307"/>
      <c r="BI550" s="306"/>
      <c r="BJ550" s="307"/>
      <c r="BK550" s="328"/>
      <c r="BL550" s="329"/>
      <c r="BM550" s="328"/>
      <c r="BN550" s="329"/>
      <c r="BO550" s="316"/>
      <c r="BP550" s="316"/>
      <c r="BQ550" s="316"/>
      <c r="BR550" s="55"/>
      <c r="BS550" s="330"/>
      <c r="BT550" s="331"/>
      <c r="BU550" s="319"/>
      <c r="BV550" s="319"/>
      <c r="BW550" s="319"/>
      <c r="BX550" s="319"/>
      <c r="BY550" s="319"/>
      <c r="BZ550" s="319"/>
      <c r="CA550" s="319"/>
      <c r="CB550" s="320"/>
      <c r="CC550" s="321"/>
      <c r="CD550" s="321"/>
      <c r="CE550" s="321"/>
      <c r="CF550" s="321"/>
      <c r="CG550" s="321"/>
      <c r="CH550" s="322"/>
      <c r="CI550" s="52">
        <f t="shared" si="26"/>
        <v>0</v>
      </c>
    </row>
    <row r="551" spans="1:87" ht="35.1" customHeight="1" x14ac:dyDescent="0.25">
      <c r="A551" s="31">
        <f t="shared" si="27"/>
        <v>539</v>
      </c>
      <c r="B551" s="308"/>
      <c r="C551" s="308"/>
      <c r="D551" s="309"/>
      <c r="E551" s="309"/>
      <c r="F551" s="309"/>
      <c r="G551" s="310"/>
      <c r="H551" s="311"/>
      <c r="I551" s="40"/>
      <c r="J551" s="59"/>
      <c r="K551" s="312"/>
      <c r="L551" s="312"/>
      <c r="M551" s="313"/>
      <c r="N551" s="313"/>
      <c r="O551" s="314"/>
      <c r="P551" s="314"/>
      <c r="Q551" s="315"/>
      <c r="R551" s="315"/>
      <c r="S551" s="306"/>
      <c r="T551" s="307"/>
      <c r="U551" s="306"/>
      <c r="V551" s="307"/>
      <c r="W551" s="304"/>
      <c r="X551" s="305"/>
      <c r="Y551" s="304"/>
      <c r="Z551" s="305"/>
      <c r="AA551" s="306"/>
      <c r="AB551" s="307"/>
      <c r="AC551" s="306"/>
      <c r="AD551" s="307"/>
      <c r="AE551" s="304"/>
      <c r="AF551" s="305"/>
      <c r="AG551" s="304"/>
      <c r="AH551" s="305"/>
      <c r="AI551" s="306"/>
      <c r="AJ551" s="307"/>
      <c r="AK551" s="306"/>
      <c r="AL551" s="307"/>
      <c r="AM551" s="304"/>
      <c r="AN551" s="305"/>
      <c r="AO551" s="304"/>
      <c r="AP551" s="305"/>
      <c r="AQ551" s="306"/>
      <c r="AR551" s="307"/>
      <c r="AS551" s="306"/>
      <c r="AT551" s="307"/>
      <c r="AU551" s="304"/>
      <c r="AV551" s="305"/>
      <c r="AW551" s="304"/>
      <c r="AX551" s="305"/>
      <c r="AY551" s="306"/>
      <c r="AZ551" s="307"/>
      <c r="BA551" s="306"/>
      <c r="BB551" s="307"/>
      <c r="BC551" s="304"/>
      <c r="BD551" s="305"/>
      <c r="BE551" s="304"/>
      <c r="BF551" s="305"/>
      <c r="BG551" s="306"/>
      <c r="BH551" s="307"/>
      <c r="BI551" s="306"/>
      <c r="BJ551" s="307"/>
      <c r="BK551" s="304"/>
      <c r="BL551" s="305"/>
      <c r="BM551" s="304"/>
      <c r="BN551" s="305"/>
      <c r="BO551" s="316"/>
      <c r="BP551" s="316"/>
      <c r="BQ551" s="316"/>
      <c r="BR551" s="55"/>
      <c r="BS551" s="317"/>
      <c r="BT551" s="318"/>
      <c r="BU551" s="319"/>
      <c r="BV551" s="319"/>
      <c r="BW551" s="319"/>
      <c r="BX551" s="319"/>
      <c r="BY551" s="319"/>
      <c r="BZ551" s="319"/>
      <c r="CA551" s="319"/>
      <c r="CB551" s="320"/>
      <c r="CC551" s="321"/>
      <c r="CD551" s="321"/>
      <c r="CE551" s="321"/>
      <c r="CF551" s="321"/>
      <c r="CG551" s="321"/>
      <c r="CH551" s="322"/>
      <c r="CI551" s="52">
        <f t="shared" si="26"/>
        <v>0</v>
      </c>
    </row>
    <row r="552" spans="1:87" ht="35.1" customHeight="1" x14ac:dyDescent="0.25">
      <c r="A552" s="31">
        <f t="shared" si="27"/>
        <v>540</v>
      </c>
      <c r="B552" s="323"/>
      <c r="C552" s="323"/>
      <c r="D552" s="308"/>
      <c r="E552" s="308"/>
      <c r="F552" s="308"/>
      <c r="G552" s="324"/>
      <c r="H552" s="325"/>
      <c r="I552" s="40"/>
      <c r="J552" s="60"/>
      <c r="K552" s="312"/>
      <c r="L552" s="312"/>
      <c r="M552" s="326"/>
      <c r="N552" s="326"/>
      <c r="O552" s="314"/>
      <c r="P552" s="314"/>
      <c r="Q552" s="327"/>
      <c r="R552" s="327"/>
      <c r="S552" s="306"/>
      <c r="T552" s="307"/>
      <c r="U552" s="306"/>
      <c r="V552" s="307"/>
      <c r="W552" s="328"/>
      <c r="X552" s="329"/>
      <c r="Y552" s="328"/>
      <c r="Z552" s="329"/>
      <c r="AA552" s="306"/>
      <c r="AB552" s="307"/>
      <c r="AC552" s="306"/>
      <c r="AD552" s="307"/>
      <c r="AE552" s="328"/>
      <c r="AF552" s="329"/>
      <c r="AG552" s="328"/>
      <c r="AH552" s="329"/>
      <c r="AI552" s="306"/>
      <c r="AJ552" s="307"/>
      <c r="AK552" s="306"/>
      <c r="AL552" s="307"/>
      <c r="AM552" s="328"/>
      <c r="AN552" s="329"/>
      <c r="AO552" s="328"/>
      <c r="AP552" s="329"/>
      <c r="AQ552" s="306"/>
      <c r="AR552" s="307"/>
      <c r="AS552" s="306"/>
      <c r="AT552" s="307"/>
      <c r="AU552" s="328"/>
      <c r="AV552" s="329"/>
      <c r="AW552" s="328"/>
      <c r="AX552" s="329"/>
      <c r="AY552" s="306"/>
      <c r="AZ552" s="307"/>
      <c r="BA552" s="306"/>
      <c r="BB552" s="307"/>
      <c r="BC552" s="328"/>
      <c r="BD552" s="329"/>
      <c r="BE552" s="328"/>
      <c r="BF552" s="329"/>
      <c r="BG552" s="306"/>
      <c r="BH552" s="307"/>
      <c r="BI552" s="306"/>
      <c r="BJ552" s="307"/>
      <c r="BK552" s="328"/>
      <c r="BL552" s="329"/>
      <c r="BM552" s="328"/>
      <c r="BN552" s="329"/>
      <c r="BO552" s="316"/>
      <c r="BP552" s="316"/>
      <c r="BQ552" s="316"/>
      <c r="BR552" s="55"/>
      <c r="BS552" s="330"/>
      <c r="BT552" s="331"/>
      <c r="BU552" s="319"/>
      <c r="BV552" s="319"/>
      <c r="BW552" s="319"/>
      <c r="BX552" s="319"/>
      <c r="BY552" s="319"/>
      <c r="BZ552" s="319"/>
      <c r="CA552" s="319"/>
      <c r="CB552" s="320"/>
      <c r="CC552" s="321"/>
      <c r="CD552" s="321"/>
      <c r="CE552" s="321"/>
      <c r="CF552" s="321"/>
      <c r="CG552" s="321"/>
      <c r="CH552" s="322"/>
      <c r="CI552" s="52">
        <f t="shared" si="26"/>
        <v>0</v>
      </c>
    </row>
    <row r="553" spans="1:87" ht="35.1" customHeight="1" x14ac:dyDescent="0.25">
      <c r="A553" s="31">
        <f t="shared" si="27"/>
        <v>541</v>
      </c>
      <c r="B553" s="308"/>
      <c r="C553" s="308"/>
      <c r="D553" s="309"/>
      <c r="E553" s="309"/>
      <c r="F553" s="309"/>
      <c r="G553" s="310"/>
      <c r="H553" s="311"/>
      <c r="I553" s="40"/>
      <c r="J553" s="59"/>
      <c r="K553" s="312"/>
      <c r="L553" s="312"/>
      <c r="M553" s="313"/>
      <c r="N553" s="313"/>
      <c r="O553" s="314"/>
      <c r="P553" s="314"/>
      <c r="Q553" s="315"/>
      <c r="R553" s="315"/>
      <c r="S553" s="306"/>
      <c r="T553" s="307"/>
      <c r="U553" s="306"/>
      <c r="V553" s="307"/>
      <c r="W553" s="304"/>
      <c r="X553" s="305"/>
      <c r="Y553" s="304"/>
      <c r="Z553" s="305"/>
      <c r="AA553" s="306"/>
      <c r="AB553" s="307"/>
      <c r="AC553" s="306"/>
      <c r="AD553" s="307"/>
      <c r="AE553" s="304"/>
      <c r="AF553" s="305"/>
      <c r="AG553" s="304"/>
      <c r="AH553" s="305"/>
      <c r="AI553" s="306"/>
      <c r="AJ553" s="307"/>
      <c r="AK553" s="306"/>
      <c r="AL553" s="307"/>
      <c r="AM553" s="304"/>
      <c r="AN553" s="305"/>
      <c r="AO553" s="304"/>
      <c r="AP553" s="305"/>
      <c r="AQ553" s="306"/>
      <c r="AR553" s="307"/>
      <c r="AS553" s="306"/>
      <c r="AT553" s="307"/>
      <c r="AU553" s="304"/>
      <c r="AV553" s="305"/>
      <c r="AW553" s="304"/>
      <c r="AX553" s="305"/>
      <c r="AY553" s="306"/>
      <c r="AZ553" s="307"/>
      <c r="BA553" s="306"/>
      <c r="BB553" s="307"/>
      <c r="BC553" s="304"/>
      <c r="BD553" s="305"/>
      <c r="BE553" s="304"/>
      <c r="BF553" s="305"/>
      <c r="BG553" s="306"/>
      <c r="BH553" s="307"/>
      <c r="BI553" s="306"/>
      <c r="BJ553" s="307"/>
      <c r="BK553" s="304"/>
      <c r="BL553" s="305"/>
      <c r="BM553" s="304"/>
      <c r="BN553" s="305"/>
      <c r="BO553" s="316"/>
      <c r="BP553" s="316"/>
      <c r="BQ553" s="316"/>
      <c r="BR553" s="55"/>
      <c r="BS553" s="317"/>
      <c r="BT553" s="318"/>
      <c r="BU553" s="319"/>
      <c r="BV553" s="319"/>
      <c r="BW553" s="319"/>
      <c r="BX553" s="319"/>
      <c r="BY553" s="319"/>
      <c r="BZ553" s="319"/>
      <c r="CA553" s="319"/>
      <c r="CB553" s="320"/>
      <c r="CC553" s="321"/>
      <c r="CD553" s="321"/>
      <c r="CE553" s="321"/>
      <c r="CF553" s="321"/>
      <c r="CG553" s="321"/>
      <c r="CH553" s="322"/>
      <c r="CI553" s="52">
        <f t="shared" si="26"/>
        <v>0</v>
      </c>
    </row>
    <row r="554" spans="1:87" ht="35.1" customHeight="1" x14ac:dyDescent="0.25">
      <c r="A554" s="31">
        <f t="shared" si="27"/>
        <v>542</v>
      </c>
      <c r="B554" s="323"/>
      <c r="C554" s="323"/>
      <c r="D554" s="308"/>
      <c r="E554" s="308"/>
      <c r="F554" s="308"/>
      <c r="G554" s="324"/>
      <c r="H554" s="325"/>
      <c r="I554" s="40"/>
      <c r="J554" s="60"/>
      <c r="K554" s="312"/>
      <c r="L554" s="312"/>
      <c r="M554" s="326"/>
      <c r="N554" s="326"/>
      <c r="O554" s="314"/>
      <c r="P554" s="314"/>
      <c r="Q554" s="327"/>
      <c r="R554" s="327"/>
      <c r="S554" s="306"/>
      <c r="T554" s="307"/>
      <c r="U554" s="306"/>
      <c r="V554" s="307"/>
      <c r="W554" s="328"/>
      <c r="X554" s="329"/>
      <c r="Y554" s="328"/>
      <c r="Z554" s="329"/>
      <c r="AA554" s="306"/>
      <c r="AB554" s="307"/>
      <c r="AC554" s="306"/>
      <c r="AD554" s="307"/>
      <c r="AE554" s="328"/>
      <c r="AF554" s="329"/>
      <c r="AG554" s="328"/>
      <c r="AH554" s="329"/>
      <c r="AI554" s="306"/>
      <c r="AJ554" s="307"/>
      <c r="AK554" s="306"/>
      <c r="AL554" s="307"/>
      <c r="AM554" s="328"/>
      <c r="AN554" s="329"/>
      <c r="AO554" s="328"/>
      <c r="AP554" s="329"/>
      <c r="AQ554" s="306"/>
      <c r="AR554" s="307"/>
      <c r="AS554" s="306"/>
      <c r="AT554" s="307"/>
      <c r="AU554" s="328"/>
      <c r="AV554" s="329"/>
      <c r="AW554" s="328"/>
      <c r="AX554" s="329"/>
      <c r="AY554" s="306"/>
      <c r="AZ554" s="307"/>
      <c r="BA554" s="306"/>
      <c r="BB554" s="307"/>
      <c r="BC554" s="328"/>
      <c r="BD554" s="329"/>
      <c r="BE554" s="328"/>
      <c r="BF554" s="329"/>
      <c r="BG554" s="306"/>
      <c r="BH554" s="307"/>
      <c r="BI554" s="306"/>
      <c r="BJ554" s="307"/>
      <c r="BK554" s="328"/>
      <c r="BL554" s="329"/>
      <c r="BM554" s="328"/>
      <c r="BN554" s="329"/>
      <c r="BO554" s="316"/>
      <c r="BP554" s="316"/>
      <c r="BQ554" s="316"/>
      <c r="BR554" s="55"/>
      <c r="BS554" s="330"/>
      <c r="BT554" s="331"/>
      <c r="BU554" s="319"/>
      <c r="BV554" s="319"/>
      <c r="BW554" s="319"/>
      <c r="BX554" s="319"/>
      <c r="BY554" s="319"/>
      <c r="BZ554" s="319"/>
      <c r="CA554" s="319"/>
      <c r="CB554" s="320"/>
      <c r="CC554" s="321"/>
      <c r="CD554" s="321"/>
      <c r="CE554" s="321"/>
      <c r="CF554" s="321"/>
      <c r="CG554" s="321"/>
      <c r="CH554" s="322"/>
      <c r="CI554" s="52">
        <f t="shared" si="26"/>
        <v>0</v>
      </c>
    </row>
    <row r="555" spans="1:87" ht="35.1" customHeight="1" x14ac:dyDescent="0.25">
      <c r="A555" s="31">
        <f t="shared" si="27"/>
        <v>543</v>
      </c>
      <c r="B555" s="308"/>
      <c r="C555" s="308"/>
      <c r="D555" s="309"/>
      <c r="E555" s="309"/>
      <c r="F555" s="309"/>
      <c r="G555" s="310"/>
      <c r="H555" s="311"/>
      <c r="I555" s="40"/>
      <c r="J555" s="59"/>
      <c r="K555" s="312"/>
      <c r="L555" s="312"/>
      <c r="M555" s="313"/>
      <c r="N555" s="313"/>
      <c r="O555" s="314"/>
      <c r="P555" s="314"/>
      <c r="Q555" s="315"/>
      <c r="R555" s="315"/>
      <c r="S555" s="306"/>
      <c r="T555" s="307"/>
      <c r="U555" s="306"/>
      <c r="V555" s="307"/>
      <c r="W555" s="304"/>
      <c r="X555" s="305"/>
      <c r="Y555" s="304"/>
      <c r="Z555" s="305"/>
      <c r="AA555" s="306"/>
      <c r="AB555" s="307"/>
      <c r="AC555" s="306"/>
      <c r="AD555" s="307"/>
      <c r="AE555" s="304"/>
      <c r="AF555" s="305"/>
      <c r="AG555" s="304"/>
      <c r="AH555" s="305"/>
      <c r="AI555" s="306"/>
      <c r="AJ555" s="307"/>
      <c r="AK555" s="306"/>
      <c r="AL555" s="307"/>
      <c r="AM555" s="304"/>
      <c r="AN555" s="305"/>
      <c r="AO555" s="304"/>
      <c r="AP555" s="305"/>
      <c r="AQ555" s="306"/>
      <c r="AR555" s="307"/>
      <c r="AS555" s="306"/>
      <c r="AT555" s="307"/>
      <c r="AU555" s="304"/>
      <c r="AV555" s="305"/>
      <c r="AW555" s="304"/>
      <c r="AX555" s="305"/>
      <c r="AY555" s="306"/>
      <c r="AZ555" s="307"/>
      <c r="BA555" s="306"/>
      <c r="BB555" s="307"/>
      <c r="BC555" s="304"/>
      <c r="BD555" s="305"/>
      <c r="BE555" s="304"/>
      <c r="BF555" s="305"/>
      <c r="BG555" s="306"/>
      <c r="BH555" s="307"/>
      <c r="BI555" s="306"/>
      <c r="BJ555" s="307"/>
      <c r="BK555" s="304"/>
      <c r="BL555" s="305"/>
      <c r="BM555" s="304"/>
      <c r="BN555" s="305"/>
      <c r="BO555" s="316"/>
      <c r="BP555" s="316"/>
      <c r="BQ555" s="316"/>
      <c r="BR555" s="55"/>
      <c r="BS555" s="317"/>
      <c r="BT555" s="318"/>
      <c r="BU555" s="319"/>
      <c r="BV555" s="319"/>
      <c r="BW555" s="319"/>
      <c r="BX555" s="319"/>
      <c r="BY555" s="319"/>
      <c r="BZ555" s="319"/>
      <c r="CA555" s="319"/>
      <c r="CB555" s="320"/>
      <c r="CC555" s="321"/>
      <c r="CD555" s="321"/>
      <c r="CE555" s="321"/>
      <c r="CF555" s="321"/>
      <c r="CG555" s="321"/>
      <c r="CH555" s="322"/>
      <c r="CI555" s="52">
        <f t="shared" si="26"/>
        <v>0</v>
      </c>
    </row>
    <row r="556" spans="1:87" ht="35.1" customHeight="1" x14ac:dyDescent="0.25">
      <c r="A556" s="31">
        <f t="shared" si="27"/>
        <v>544</v>
      </c>
      <c r="B556" s="323"/>
      <c r="C556" s="323"/>
      <c r="D556" s="308"/>
      <c r="E556" s="308"/>
      <c r="F556" s="308"/>
      <c r="G556" s="324"/>
      <c r="H556" s="325"/>
      <c r="I556" s="40"/>
      <c r="J556" s="60"/>
      <c r="K556" s="312"/>
      <c r="L556" s="312"/>
      <c r="M556" s="326"/>
      <c r="N556" s="326"/>
      <c r="O556" s="314"/>
      <c r="P556" s="314"/>
      <c r="Q556" s="327"/>
      <c r="R556" s="327"/>
      <c r="S556" s="306"/>
      <c r="T556" s="307"/>
      <c r="U556" s="306"/>
      <c r="V556" s="307"/>
      <c r="W556" s="328"/>
      <c r="X556" s="329"/>
      <c r="Y556" s="328"/>
      <c r="Z556" s="329"/>
      <c r="AA556" s="306"/>
      <c r="AB556" s="307"/>
      <c r="AC556" s="306"/>
      <c r="AD556" s="307"/>
      <c r="AE556" s="328"/>
      <c r="AF556" s="329"/>
      <c r="AG556" s="328"/>
      <c r="AH556" s="329"/>
      <c r="AI556" s="306"/>
      <c r="AJ556" s="307"/>
      <c r="AK556" s="306"/>
      <c r="AL556" s="307"/>
      <c r="AM556" s="328"/>
      <c r="AN556" s="329"/>
      <c r="AO556" s="328"/>
      <c r="AP556" s="329"/>
      <c r="AQ556" s="306"/>
      <c r="AR556" s="307"/>
      <c r="AS556" s="306"/>
      <c r="AT556" s="307"/>
      <c r="AU556" s="328"/>
      <c r="AV556" s="329"/>
      <c r="AW556" s="328"/>
      <c r="AX556" s="329"/>
      <c r="AY556" s="306"/>
      <c r="AZ556" s="307"/>
      <c r="BA556" s="306"/>
      <c r="BB556" s="307"/>
      <c r="BC556" s="328"/>
      <c r="BD556" s="329"/>
      <c r="BE556" s="328"/>
      <c r="BF556" s="329"/>
      <c r="BG556" s="306"/>
      <c r="BH556" s="307"/>
      <c r="BI556" s="306"/>
      <c r="BJ556" s="307"/>
      <c r="BK556" s="328"/>
      <c r="BL556" s="329"/>
      <c r="BM556" s="328"/>
      <c r="BN556" s="329"/>
      <c r="BO556" s="316"/>
      <c r="BP556" s="316"/>
      <c r="BQ556" s="316"/>
      <c r="BR556" s="55"/>
      <c r="BS556" s="330"/>
      <c r="BT556" s="331"/>
      <c r="BU556" s="319"/>
      <c r="BV556" s="319"/>
      <c r="BW556" s="319"/>
      <c r="BX556" s="319"/>
      <c r="BY556" s="319"/>
      <c r="BZ556" s="319"/>
      <c r="CA556" s="319"/>
      <c r="CB556" s="320"/>
      <c r="CC556" s="321"/>
      <c r="CD556" s="321"/>
      <c r="CE556" s="321"/>
      <c r="CF556" s="321"/>
      <c r="CG556" s="321"/>
      <c r="CH556" s="322"/>
      <c r="CI556" s="52">
        <f t="shared" si="26"/>
        <v>0</v>
      </c>
    </row>
    <row r="557" spans="1:87" ht="35.1" customHeight="1" x14ac:dyDescent="0.25">
      <c r="A557" s="31">
        <f t="shared" si="27"/>
        <v>545</v>
      </c>
      <c r="B557" s="308"/>
      <c r="C557" s="308"/>
      <c r="D557" s="309"/>
      <c r="E557" s="309"/>
      <c r="F557" s="309"/>
      <c r="G557" s="310"/>
      <c r="H557" s="311"/>
      <c r="I557" s="40"/>
      <c r="J557" s="59"/>
      <c r="K557" s="312"/>
      <c r="L557" s="312"/>
      <c r="M557" s="313"/>
      <c r="N557" s="313"/>
      <c r="O557" s="314"/>
      <c r="P557" s="314"/>
      <c r="Q557" s="315"/>
      <c r="R557" s="315"/>
      <c r="S557" s="306"/>
      <c r="T557" s="307"/>
      <c r="U557" s="306"/>
      <c r="V557" s="307"/>
      <c r="W557" s="304"/>
      <c r="X557" s="305"/>
      <c r="Y557" s="304"/>
      <c r="Z557" s="305"/>
      <c r="AA557" s="306"/>
      <c r="AB557" s="307"/>
      <c r="AC557" s="306"/>
      <c r="AD557" s="307"/>
      <c r="AE557" s="304"/>
      <c r="AF557" s="305"/>
      <c r="AG557" s="304"/>
      <c r="AH557" s="305"/>
      <c r="AI557" s="306"/>
      <c r="AJ557" s="307"/>
      <c r="AK557" s="306"/>
      <c r="AL557" s="307"/>
      <c r="AM557" s="304"/>
      <c r="AN557" s="305"/>
      <c r="AO557" s="304"/>
      <c r="AP557" s="305"/>
      <c r="AQ557" s="306"/>
      <c r="AR557" s="307"/>
      <c r="AS557" s="306"/>
      <c r="AT557" s="307"/>
      <c r="AU557" s="304"/>
      <c r="AV557" s="305"/>
      <c r="AW557" s="304"/>
      <c r="AX557" s="305"/>
      <c r="AY557" s="306"/>
      <c r="AZ557" s="307"/>
      <c r="BA557" s="306"/>
      <c r="BB557" s="307"/>
      <c r="BC557" s="304"/>
      <c r="BD557" s="305"/>
      <c r="BE557" s="304"/>
      <c r="BF557" s="305"/>
      <c r="BG557" s="306"/>
      <c r="BH557" s="307"/>
      <c r="BI557" s="306"/>
      <c r="BJ557" s="307"/>
      <c r="BK557" s="304"/>
      <c r="BL557" s="305"/>
      <c r="BM557" s="304"/>
      <c r="BN557" s="305"/>
      <c r="BO557" s="316"/>
      <c r="BP557" s="316"/>
      <c r="BQ557" s="316"/>
      <c r="BR557" s="55"/>
      <c r="BS557" s="317"/>
      <c r="BT557" s="318"/>
      <c r="BU557" s="319"/>
      <c r="BV557" s="319"/>
      <c r="BW557" s="319"/>
      <c r="BX557" s="319"/>
      <c r="BY557" s="319"/>
      <c r="BZ557" s="319"/>
      <c r="CA557" s="319"/>
      <c r="CB557" s="320"/>
      <c r="CC557" s="321"/>
      <c r="CD557" s="321"/>
      <c r="CE557" s="321"/>
      <c r="CF557" s="321"/>
      <c r="CG557" s="321"/>
      <c r="CH557" s="322"/>
      <c r="CI557" s="52">
        <f t="shared" si="26"/>
        <v>0</v>
      </c>
    </row>
    <row r="558" spans="1:87" ht="35.1" customHeight="1" x14ac:dyDescent="0.25">
      <c r="A558" s="31">
        <f t="shared" si="27"/>
        <v>546</v>
      </c>
      <c r="B558" s="323"/>
      <c r="C558" s="323"/>
      <c r="D558" s="308"/>
      <c r="E558" s="308"/>
      <c r="F558" s="308"/>
      <c r="G558" s="324"/>
      <c r="H558" s="325"/>
      <c r="I558" s="40"/>
      <c r="J558" s="60"/>
      <c r="K558" s="312"/>
      <c r="L558" s="312"/>
      <c r="M558" s="326"/>
      <c r="N558" s="326"/>
      <c r="O558" s="314"/>
      <c r="P558" s="314"/>
      <c r="Q558" s="327"/>
      <c r="R558" s="327"/>
      <c r="S558" s="306"/>
      <c r="T558" s="307"/>
      <c r="U558" s="306"/>
      <c r="V558" s="307"/>
      <c r="W558" s="328"/>
      <c r="X558" s="329"/>
      <c r="Y558" s="328"/>
      <c r="Z558" s="329"/>
      <c r="AA558" s="306"/>
      <c r="AB558" s="307"/>
      <c r="AC558" s="306"/>
      <c r="AD558" s="307"/>
      <c r="AE558" s="328"/>
      <c r="AF558" s="329"/>
      <c r="AG558" s="328"/>
      <c r="AH558" s="329"/>
      <c r="AI558" s="306"/>
      <c r="AJ558" s="307"/>
      <c r="AK558" s="306"/>
      <c r="AL558" s="307"/>
      <c r="AM558" s="328"/>
      <c r="AN558" s="329"/>
      <c r="AO558" s="328"/>
      <c r="AP558" s="329"/>
      <c r="AQ558" s="306"/>
      <c r="AR558" s="307"/>
      <c r="AS558" s="306"/>
      <c r="AT558" s="307"/>
      <c r="AU558" s="328"/>
      <c r="AV558" s="329"/>
      <c r="AW558" s="328"/>
      <c r="AX558" s="329"/>
      <c r="AY558" s="306"/>
      <c r="AZ558" s="307"/>
      <c r="BA558" s="306"/>
      <c r="BB558" s="307"/>
      <c r="BC558" s="328"/>
      <c r="BD558" s="329"/>
      <c r="BE558" s="328"/>
      <c r="BF558" s="329"/>
      <c r="BG558" s="306"/>
      <c r="BH558" s="307"/>
      <c r="BI558" s="306"/>
      <c r="BJ558" s="307"/>
      <c r="BK558" s="328"/>
      <c r="BL558" s="329"/>
      <c r="BM558" s="328"/>
      <c r="BN558" s="329"/>
      <c r="BO558" s="316"/>
      <c r="BP558" s="316"/>
      <c r="BQ558" s="316"/>
      <c r="BR558" s="55"/>
      <c r="BS558" s="330"/>
      <c r="BT558" s="331"/>
      <c r="BU558" s="319"/>
      <c r="BV558" s="319"/>
      <c r="BW558" s="319"/>
      <c r="BX558" s="319"/>
      <c r="BY558" s="319"/>
      <c r="BZ558" s="319"/>
      <c r="CA558" s="319"/>
      <c r="CB558" s="320"/>
      <c r="CC558" s="321"/>
      <c r="CD558" s="321"/>
      <c r="CE558" s="321"/>
      <c r="CF558" s="321"/>
      <c r="CG558" s="321"/>
      <c r="CH558" s="322"/>
      <c r="CI558" s="52">
        <f t="shared" si="26"/>
        <v>0</v>
      </c>
    </row>
    <row r="559" spans="1:87" ht="35.1" customHeight="1" x14ac:dyDescent="0.25">
      <c r="A559" s="31">
        <f>ROW(A547)</f>
        <v>547</v>
      </c>
      <c r="B559" s="308"/>
      <c r="C559" s="308"/>
      <c r="D559" s="309"/>
      <c r="E559" s="309"/>
      <c r="F559" s="309"/>
      <c r="G559" s="310"/>
      <c r="H559" s="311"/>
      <c r="I559" s="40"/>
      <c r="J559" s="59"/>
      <c r="K559" s="312"/>
      <c r="L559" s="312"/>
      <c r="M559" s="313"/>
      <c r="N559" s="313"/>
      <c r="O559" s="314"/>
      <c r="P559" s="314"/>
      <c r="Q559" s="315"/>
      <c r="R559" s="315"/>
      <c r="S559" s="306"/>
      <c r="T559" s="307"/>
      <c r="U559" s="306"/>
      <c r="V559" s="307"/>
      <c r="W559" s="304"/>
      <c r="X559" s="305"/>
      <c r="Y559" s="304"/>
      <c r="Z559" s="305"/>
      <c r="AA559" s="306"/>
      <c r="AB559" s="307"/>
      <c r="AC559" s="306"/>
      <c r="AD559" s="307"/>
      <c r="AE559" s="304"/>
      <c r="AF559" s="305"/>
      <c r="AG559" s="304"/>
      <c r="AH559" s="305"/>
      <c r="AI559" s="306"/>
      <c r="AJ559" s="307"/>
      <c r="AK559" s="306"/>
      <c r="AL559" s="307"/>
      <c r="AM559" s="304"/>
      <c r="AN559" s="305"/>
      <c r="AO559" s="304"/>
      <c r="AP559" s="305"/>
      <c r="AQ559" s="306"/>
      <c r="AR559" s="307"/>
      <c r="AS559" s="306"/>
      <c r="AT559" s="307"/>
      <c r="AU559" s="304"/>
      <c r="AV559" s="305"/>
      <c r="AW559" s="304"/>
      <c r="AX559" s="305"/>
      <c r="AY559" s="306"/>
      <c r="AZ559" s="307"/>
      <c r="BA559" s="306"/>
      <c r="BB559" s="307"/>
      <c r="BC559" s="304"/>
      <c r="BD559" s="305"/>
      <c r="BE559" s="304"/>
      <c r="BF559" s="305"/>
      <c r="BG559" s="306"/>
      <c r="BH559" s="307"/>
      <c r="BI559" s="306"/>
      <c r="BJ559" s="307"/>
      <c r="BK559" s="304"/>
      <c r="BL559" s="305"/>
      <c r="BM559" s="304"/>
      <c r="BN559" s="305"/>
      <c r="BO559" s="332"/>
      <c r="BP559" s="333"/>
      <c r="BQ559" s="334"/>
      <c r="BR559" s="55"/>
      <c r="BS559" s="317"/>
      <c r="BT559" s="318"/>
      <c r="BU559" s="319"/>
      <c r="BV559" s="319"/>
      <c r="BW559" s="319"/>
      <c r="BX559" s="319"/>
      <c r="BY559" s="319"/>
      <c r="BZ559" s="319"/>
      <c r="CA559" s="319"/>
      <c r="CB559" s="320"/>
      <c r="CC559" s="321"/>
      <c r="CD559" s="321"/>
      <c r="CE559" s="321"/>
      <c r="CF559" s="321"/>
      <c r="CG559" s="321"/>
      <c r="CH559" s="322"/>
      <c r="CI559" s="52">
        <f t="shared" si="26"/>
        <v>0</v>
      </c>
    </row>
    <row r="560" spans="1:87" ht="35.1" customHeight="1" x14ac:dyDescent="0.25">
      <c r="A560" s="31">
        <f t="shared" si="27"/>
        <v>548</v>
      </c>
      <c r="B560" s="323"/>
      <c r="C560" s="323"/>
      <c r="D560" s="308"/>
      <c r="E560" s="308"/>
      <c r="F560" s="308"/>
      <c r="G560" s="324"/>
      <c r="H560" s="325"/>
      <c r="I560" s="40"/>
      <c r="J560" s="60"/>
      <c r="K560" s="312"/>
      <c r="L560" s="312"/>
      <c r="M560" s="326"/>
      <c r="N560" s="326"/>
      <c r="O560" s="314"/>
      <c r="P560" s="314"/>
      <c r="Q560" s="327"/>
      <c r="R560" s="327"/>
      <c r="S560" s="306"/>
      <c r="T560" s="307"/>
      <c r="U560" s="306"/>
      <c r="V560" s="307"/>
      <c r="W560" s="328"/>
      <c r="X560" s="329"/>
      <c r="Y560" s="328"/>
      <c r="Z560" s="329"/>
      <c r="AA560" s="306"/>
      <c r="AB560" s="307"/>
      <c r="AC560" s="306"/>
      <c r="AD560" s="307"/>
      <c r="AE560" s="328"/>
      <c r="AF560" s="329"/>
      <c r="AG560" s="328"/>
      <c r="AH560" s="329"/>
      <c r="AI560" s="306"/>
      <c r="AJ560" s="307"/>
      <c r="AK560" s="306"/>
      <c r="AL560" s="307"/>
      <c r="AM560" s="328"/>
      <c r="AN560" s="329"/>
      <c r="AO560" s="328"/>
      <c r="AP560" s="329"/>
      <c r="AQ560" s="306"/>
      <c r="AR560" s="307"/>
      <c r="AS560" s="306"/>
      <c r="AT560" s="307"/>
      <c r="AU560" s="328"/>
      <c r="AV560" s="329"/>
      <c r="AW560" s="328"/>
      <c r="AX560" s="329"/>
      <c r="AY560" s="306"/>
      <c r="AZ560" s="307"/>
      <c r="BA560" s="306"/>
      <c r="BB560" s="307"/>
      <c r="BC560" s="328"/>
      <c r="BD560" s="329"/>
      <c r="BE560" s="328"/>
      <c r="BF560" s="329"/>
      <c r="BG560" s="306"/>
      <c r="BH560" s="307"/>
      <c r="BI560" s="306"/>
      <c r="BJ560" s="307"/>
      <c r="BK560" s="328"/>
      <c r="BL560" s="329"/>
      <c r="BM560" s="328"/>
      <c r="BN560" s="329"/>
      <c r="BO560" s="316"/>
      <c r="BP560" s="316"/>
      <c r="BQ560" s="316"/>
      <c r="BR560" s="55"/>
      <c r="BS560" s="330"/>
      <c r="BT560" s="331"/>
      <c r="BU560" s="319"/>
      <c r="BV560" s="319"/>
      <c r="BW560" s="319"/>
      <c r="BX560" s="319"/>
      <c r="BY560" s="319"/>
      <c r="BZ560" s="319"/>
      <c r="CA560" s="319"/>
      <c r="CB560" s="320"/>
      <c r="CC560" s="321"/>
      <c r="CD560" s="321"/>
      <c r="CE560" s="321"/>
      <c r="CF560" s="321"/>
      <c r="CG560" s="321"/>
      <c r="CH560" s="322"/>
      <c r="CI560" s="52">
        <f t="shared" si="26"/>
        <v>0</v>
      </c>
    </row>
    <row r="561" spans="1:87" ht="35.1" customHeight="1" x14ac:dyDescent="0.25">
      <c r="A561" s="31">
        <f t="shared" si="27"/>
        <v>549</v>
      </c>
      <c r="B561" s="308"/>
      <c r="C561" s="308"/>
      <c r="D561" s="309"/>
      <c r="E561" s="309"/>
      <c r="F561" s="309"/>
      <c r="G561" s="310"/>
      <c r="H561" s="311"/>
      <c r="I561" s="40"/>
      <c r="J561" s="59"/>
      <c r="K561" s="312"/>
      <c r="L561" s="312"/>
      <c r="M561" s="313"/>
      <c r="N561" s="313"/>
      <c r="O561" s="314"/>
      <c r="P561" s="314"/>
      <c r="Q561" s="315"/>
      <c r="R561" s="315"/>
      <c r="S561" s="306"/>
      <c r="T561" s="307"/>
      <c r="U561" s="306"/>
      <c r="V561" s="307"/>
      <c r="W561" s="304"/>
      <c r="X561" s="305"/>
      <c r="Y561" s="304"/>
      <c r="Z561" s="305"/>
      <c r="AA561" s="306"/>
      <c r="AB561" s="307"/>
      <c r="AC561" s="306"/>
      <c r="AD561" s="307"/>
      <c r="AE561" s="304"/>
      <c r="AF561" s="305"/>
      <c r="AG561" s="304"/>
      <c r="AH561" s="305"/>
      <c r="AI561" s="306"/>
      <c r="AJ561" s="307"/>
      <c r="AK561" s="306"/>
      <c r="AL561" s="307"/>
      <c r="AM561" s="304"/>
      <c r="AN561" s="305"/>
      <c r="AO561" s="304"/>
      <c r="AP561" s="305"/>
      <c r="AQ561" s="306"/>
      <c r="AR561" s="307"/>
      <c r="AS561" s="306"/>
      <c r="AT561" s="307"/>
      <c r="AU561" s="304"/>
      <c r="AV561" s="305"/>
      <c r="AW561" s="304"/>
      <c r="AX561" s="305"/>
      <c r="AY561" s="306"/>
      <c r="AZ561" s="307"/>
      <c r="BA561" s="306"/>
      <c r="BB561" s="307"/>
      <c r="BC561" s="304"/>
      <c r="BD561" s="305"/>
      <c r="BE561" s="304"/>
      <c r="BF561" s="305"/>
      <c r="BG561" s="306"/>
      <c r="BH561" s="307"/>
      <c r="BI561" s="306"/>
      <c r="BJ561" s="307"/>
      <c r="BK561" s="304"/>
      <c r="BL561" s="305"/>
      <c r="BM561" s="304"/>
      <c r="BN561" s="305"/>
      <c r="BO561" s="316"/>
      <c r="BP561" s="316"/>
      <c r="BQ561" s="316"/>
      <c r="BR561" s="55"/>
      <c r="BS561" s="317"/>
      <c r="BT561" s="318"/>
      <c r="BU561" s="319"/>
      <c r="BV561" s="319"/>
      <c r="BW561" s="319"/>
      <c r="BX561" s="319"/>
      <c r="BY561" s="319"/>
      <c r="BZ561" s="319"/>
      <c r="CA561" s="319"/>
      <c r="CB561" s="320"/>
      <c r="CC561" s="321"/>
      <c r="CD561" s="321"/>
      <c r="CE561" s="321"/>
      <c r="CF561" s="321"/>
      <c r="CG561" s="321"/>
      <c r="CH561" s="322"/>
      <c r="CI561" s="52">
        <f t="shared" si="26"/>
        <v>0</v>
      </c>
    </row>
    <row r="562" spans="1:87" ht="35.1" customHeight="1" x14ac:dyDescent="0.25">
      <c r="A562" s="31">
        <f t="shared" si="27"/>
        <v>550</v>
      </c>
      <c r="B562" s="323"/>
      <c r="C562" s="323"/>
      <c r="D562" s="308"/>
      <c r="E562" s="308"/>
      <c r="F562" s="308"/>
      <c r="G562" s="324"/>
      <c r="H562" s="325"/>
      <c r="I562" s="40"/>
      <c r="J562" s="60"/>
      <c r="K562" s="312"/>
      <c r="L562" s="312"/>
      <c r="M562" s="326"/>
      <c r="N562" s="326"/>
      <c r="O562" s="314"/>
      <c r="P562" s="314"/>
      <c r="Q562" s="327"/>
      <c r="R562" s="327"/>
      <c r="S562" s="306"/>
      <c r="T562" s="307"/>
      <c r="U562" s="306"/>
      <c r="V562" s="307"/>
      <c r="W562" s="328"/>
      <c r="X562" s="329"/>
      <c r="Y562" s="328"/>
      <c r="Z562" s="329"/>
      <c r="AA562" s="306"/>
      <c r="AB562" s="307"/>
      <c r="AC562" s="306"/>
      <c r="AD562" s="307"/>
      <c r="AE562" s="328"/>
      <c r="AF562" s="329"/>
      <c r="AG562" s="328"/>
      <c r="AH562" s="329"/>
      <c r="AI562" s="306"/>
      <c r="AJ562" s="307"/>
      <c r="AK562" s="306"/>
      <c r="AL562" s="307"/>
      <c r="AM562" s="328"/>
      <c r="AN562" s="329"/>
      <c r="AO562" s="328"/>
      <c r="AP562" s="329"/>
      <c r="AQ562" s="306"/>
      <c r="AR562" s="307"/>
      <c r="AS562" s="306"/>
      <c r="AT562" s="307"/>
      <c r="AU562" s="328"/>
      <c r="AV562" s="329"/>
      <c r="AW562" s="328"/>
      <c r="AX562" s="329"/>
      <c r="AY562" s="306"/>
      <c r="AZ562" s="307"/>
      <c r="BA562" s="306"/>
      <c r="BB562" s="307"/>
      <c r="BC562" s="328"/>
      <c r="BD562" s="329"/>
      <c r="BE562" s="328"/>
      <c r="BF562" s="329"/>
      <c r="BG562" s="306"/>
      <c r="BH562" s="307"/>
      <c r="BI562" s="306"/>
      <c r="BJ562" s="307"/>
      <c r="BK562" s="328"/>
      <c r="BL562" s="329"/>
      <c r="BM562" s="328"/>
      <c r="BN562" s="329"/>
      <c r="BO562" s="316"/>
      <c r="BP562" s="316"/>
      <c r="BQ562" s="316"/>
      <c r="BR562" s="55"/>
      <c r="BS562" s="330"/>
      <c r="BT562" s="331"/>
      <c r="BU562" s="319"/>
      <c r="BV562" s="319"/>
      <c r="BW562" s="319"/>
      <c r="BX562" s="319"/>
      <c r="BY562" s="319"/>
      <c r="BZ562" s="319"/>
      <c r="CA562" s="319"/>
      <c r="CB562" s="320"/>
      <c r="CC562" s="321"/>
      <c r="CD562" s="321"/>
      <c r="CE562" s="321"/>
      <c r="CF562" s="321"/>
      <c r="CG562" s="321"/>
      <c r="CH562" s="322"/>
      <c r="CI562" s="52">
        <f t="shared" si="26"/>
        <v>0</v>
      </c>
    </row>
    <row r="563" spans="1:87" ht="35.1" customHeight="1" x14ac:dyDescent="0.25">
      <c r="A563" s="31">
        <f t="shared" si="27"/>
        <v>551</v>
      </c>
      <c r="B563" s="308"/>
      <c r="C563" s="308"/>
      <c r="D563" s="309"/>
      <c r="E563" s="309"/>
      <c r="F563" s="309"/>
      <c r="G563" s="310"/>
      <c r="H563" s="311"/>
      <c r="I563" s="40"/>
      <c r="J563" s="59"/>
      <c r="K563" s="312"/>
      <c r="L563" s="312"/>
      <c r="M563" s="313"/>
      <c r="N563" s="313"/>
      <c r="O563" s="314"/>
      <c r="P563" s="314"/>
      <c r="Q563" s="315"/>
      <c r="R563" s="315"/>
      <c r="S563" s="306"/>
      <c r="T563" s="307"/>
      <c r="U563" s="306"/>
      <c r="V563" s="307"/>
      <c r="W563" s="304"/>
      <c r="X563" s="305"/>
      <c r="Y563" s="304"/>
      <c r="Z563" s="305"/>
      <c r="AA563" s="306"/>
      <c r="AB563" s="307"/>
      <c r="AC563" s="306"/>
      <c r="AD563" s="307"/>
      <c r="AE563" s="304"/>
      <c r="AF563" s="305"/>
      <c r="AG563" s="304"/>
      <c r="AH563" s="305"/>
      <c r="AI563" s="306"/>
      <c r="AJ563" s="307"/>
      <c r="AK563" s="306"/>
      <c r="AL563" s="307"/>
      <c r="AM563" s="304"/>
      <c r="AN563" s="305"/>
      <c r="AO563" s="304"/>
      <c r="AP563" s="305"/>
      <c r="AQ563" s="306"/>
      <c r="AR563" s="307"/>
      <c r="AS563" s="306"/>
      <c r="AT563" s="307"/>
      <c r="AU563" s="304"/>
      <c r="AV563" s="305"/>
      <c r="AW563" s="304"/>
      <c r="AX563" s="305"/>
      <c r="AY563" s="306"/>
      <c r="AZ563" s="307"/>
      <c r="BA563" s="306"/>
      <c r="BB563" s="307"/>
      <c r="BC563" s="304"/>
      <c r="BD563" s="305"/>
      <c r="BE563" s="304"/>
      <c r="BF563" s="305"/>
      <c r="BG563" s="306"/>
      <c r="BH563" s="307"/>
      <c r="BI563" s="306"/>
      <c r="BJ563" s="307"/>
      <c r="BK563" s="304"/>
      <c r="BL563" s="305"/>
      <c r="BM563" s="304"/>
      <c r="BN563" s="305"/>
      <c r="BO563" s="316"/>
      <c r="BP563" s="316"/>
      <c r="BQ563" s="316"/>
      <c r="BR563" s="55"/>
      <c r="BS563" s="317"/>
      <c r="BT563" s="318"/>
      <c r="BU563" s="319"/>
      <c r="BV563" s="319"/>
      <c r="BW563" s="319"/>
      <c r="BX563" s="319"/>
      <c r="BY563" s="319"/>
      <c r="BZ563" s="319"/>
      <c r="CA563" s="319"/>
      <c r="CB563" s="320"/>
      <c r="CC563" s="321"/>
      <c r="CD563" s="321"/>
      <c r="CE563" s="321"/>
      <c r="CF563" s="321"/>
      <c r="CG563" s="321"/>
      <c r="CH563" s="322"/>
      <c r="CI563" s="52">
        <f t="shared" si="26"/>
        <v>0</v>
      </c>
    </row>
    <row r="564" spans="1:87" ht="35.1" customHeight="1" x14ac:dyDescent="0.25">
      <c r="A564" s="31">
        <f t="shared" si="27"/>
        <v>552</v>
      </c>
      <c r="B564" s="323"/>
      <c r="C564" s="323"/>
      <c r="D564" s="308"/>
      <c r="E564" s="308"/>
      <c r="F564" s="308"/>
      <c r="G564" s="324"/>
      <c r="H564" s="325"/>
      <c r="I564" s="40"/>
      <c r="J564" s="60"/>
      <c r="K564" s="312"/>
      <c r="L564" s="312"/>
      <c r="M564" s="326"/>
      <c r="N564" s="326"/>
      <c r="O564" s="314"/>
      <c r="P564" s="314"/>
      <c r="Q564" s="327"/>
      <c r="R564" s="327"/>
      <c r="S564" s="306"/>
      <c r="T564" s="307"/>
      <c r="U564" s="306"/>
      <c r="V564" s="307"/>
      <c r="W564" s="328"/>
      <c r="X564" s="329"/>
      <c r="Y564" s="328"/>
      <c r="Z564" s="329"/>
      <c r="AA564" s="306"/>
      <c r="AB564" s="307"/>
      <c r="AC564" s="306"/>
      <c r="AD564" s="307"/>
      <c r="AE564" s="328"/>
      <c r="AF564" s="329"/>
      <c r="AG564" s="328"/>
      <c r="AH564" s="329"/>
      <c r="AI564" s="306"/>
      <c r="AJ564" s="307"/>
      <c r="AK564" s="306"/>
      <c r="AL564" s="307"/>
      <c r="AM564" s="328"/>
      <c r="AN564" s="329"/>
      <c r="AO564" s="328"/>
      <c r="AP564" s="329"/>
      <c r="AQ564" s="306"/>
      <c r="AR564" s="307"/>
      <c r="AS564" s="306"/>
      <c r="AT564" s="307"/>
      <c r="AU564" s="328"/>
      <c r="AV564" s="329"/>
      <c r="AW564" s="328"/>
      <c r="AX564" s="329"/>
      <c r="AY564" s="306"/>
      <c r="AZ564" s="307"/>
      <c r="BA564" s="306"/>
      <c r="BB564" s="307"/>
      <c r="BC564" s="328"/>
      <c r="BD564" s="329"/>
      <c r="BE564" s="328"/>
      <c r="BF564" s="329"/>
      <c r="BG564" s="306"/>
      <c r="BH564" s="307"/>
      <c r="BI564" s="306"/>
      <c r="BJ564" s="307"/>
      <c r="BK564" s="328"/>
      <c r="BL564" s="329"/>
      <c r="BM564" s="328"/>
      <c r="BN564" s="329"/>
      <c r="BO564" s="316"/>
      <c r="BP564" s="316"/>
      <c r="BQ564" s="316"/>
      <c r="BR564" s="55"/>
      <c r="BS564" s="330"/>
      <c r="BT564" s="331"/>
      <c r="BU564" s="319"/>
      <c r="BV564" s="319"/>
      <c r="BW564" s="319"/>
      <c r="BX564" s="319"/>
      <c r="BY564" s="319"/>
      <c r="BZ564" s="319"/>
      <c r="CA564" s="319"/>
      <c r="CB564" s="320"/>
      <c r="CC564" s="321"/>
      <c r="CD564" s="321"/>
      <c r="CE564" s="321"/>
      <c r="CF564" s="321"/>
      <c r="CG564" s="321"/>
      <c r="CH564" s="322"/>
      <c r="CI564" s="52">
        <f t="shared" si="26"/>
        <v>0</v>
      </c>
    </row>
    <row r="565" spans="1:87" ht="35.1" customHeight="1" x14ac:dyDescent="0.25">
      <c r="A565" s="31">
        <f t="shared" si="27"/>
        <v>553</v>
      </c>
      <c r="B565" s="308"/>
      <c r="C565" s="308"/>
      <c r="D565" s="309"/>
      <c r="E565" s="309"/>
      <c r="F565" s="309"/>
      <c r="G565" s="310"/>
      <c r="H565" s="311"/>
      <c r="I565" s="40"/>
      <c r="J565" s="59"/>
      <c r="K565" s="312"/>
      <c r="L565" s="312"/>
      <c r="M565" s="313"/>
      <c r="N565" s="313"/>
      <c r="O565" s="314"/>
      <c r="P565" s="314"/>
      <c r="Q565" s="315"/>
      <c r="R565" s="315"/>
      <c r="S565" s="306"/>
      <c r="T565" s="307"/>
      <c r="U565" s="306"/>
      <c r="V565" s="307"/>
      <c r="W565" s="304"/>
      <c r="X565" s="305"/>
      <c r="Y565" s="304"/>
      <c r="Z565" s="305"/>
      <c r="AA565" s="306"/>
      <c r="AB565" s="307"/>
      <c r="AC565" s="306"/>
      <c r="AD565" s="307"/>
      <c r="AE565" s="304"/>
      <c r="AF565" s="305"/>
      <c r="AG565" s="304"/>
      <c r="AH565" s="305"/>
      <c r="AI565" s="306"/>
      <c r="AJ565" s="307"/>
      <c r="AK565" s="306"/>
      <c r="AL565" s="307"/>
      <c r="AM565" s="304"/>
      <c r="AN565" s="305"/>
      <c r="AO565" s="304"/>
      <c r="AP565" s="305"/>
      <c r="AQ565" s="306"/>
      <c r="AR565" s="307"/>
      <c r="AS565" s="306"/>
      <c r="AT565" s="307"/>
      <c r="AU565" s="304"/>
      <c r="AV565" s="305"/>
      <c r="AW565" s="304"/>
      <c r="AX565" s="305"/>
      <c r="AY565" s="306"/>
      <c r="AZ565" s="307"/>
      <c r="BA565" s="306"/>
      <c r="BB565" s="307"/>
      <c r="BC565" s="304"/>
      <c r="BD565" s="305"/>
      <c r="BE565" s="304"/>
      <c r="BF565" s="305"/>
      <c r="BG565" s="306"/>
      <c r="BH565" s="307"/>
      <c r="BI565" s="306"/>
      <c r="BJ565" s="307"/>
      <c r="BK565" s="304"/>
      <c r="BL565" s="305"/>
      <c r="BM565" s="304"/>
      <c r="BN565" s="305"/>
      <c r="BO565" s="316"/>
      <c r="BP565" s="316"/>
      <c r="BQ565" s="316"/>
      <c r="BR565" s="55"/>
      <c r="BS565" s="317"/>
      <c r="BT565" s="318"/>
      <c r="BU565" s="319"/>
      <c r="BV565" s="319"/>
      <c r="BW565" s="319"/>
      <c r="BX565" s="319"/>
      <c r="BY565" s="319"/>
      <c r="BZ565" s="319"/>
      <c r="CA565" s="319"/>
      <c r="CB565" s="320"/>
      <c r="CC565" s="321"/>
      <c r="CD565" s="321"/>
      <c r="CE565" s="321"/>
      <c r="CF565" s="321"/>
      <c r="CG565" s="321"/>
      <c r="CH565" s="322"/>
      <c r="CI565" s="52">
        <f t="shared" si="26"/>
        <v>0</v>
      </c>
    </row>
    <row r="566" spans="1:87" ht="35.1" customHeight="1" x14ac:dyDescent="0.25">
      <c r="A566" s="31">
        <f t="shared" si="27"/>
        <v>554</v>
      </c>
      <c r="B566" s="323"/>
      <c r="C566" s="323"/>
      <c r="D566" s="308"/>
      <c r="E566" s="308"/>
      <c r="F566" s="308"/>
      <c r="G566" s="324"/>
      <c r="H566" s="325"/>
      <c r="I566" s="40"/>
      <c r="J566" s="60"/>
      <c r="K566" s="312"/>
      <c r="L566" s="312"/>
      <c r="M566" s="326"/>
      <c r="N566" s="326"/>
      <c r="O566" s="314"/>
      <c r="P566" s="314"/>
      <c r="Q566" s="327"/>
      <c r="R566" s="327"/>
      <c r="S566" s="306"/>
      <c r="T566" s="307"/>
      <c r="U566" s="306"/>
      <c r="V566" s="307"/>
      <c r="W566" s="328"/>
      <c r="X566" s="329"/>
      <c r="Y566" s="328"/>
      <c r="Z566" s="329"/>
      <c r="AA566" s="306"/>
      <c r="AB566" s="307"/>
      <c r="AC566" s="306"/>
      <c r="AD566" s="307"/>
      <c r="AE566" s="328"/>
      <c r="AF566" s="329"/>
      <c r="AG566" s="328"/>
      <c r="AH566" s="329"/>
      <c r="AI566" s="306"/>
      <c r="AJ566" s="307"/>
      <c r="AK566" s="306"/>
      <c r="AL566" s="307"/>
      <c r="AM566" s="328"/>
      <c r="AN566" s="329"/>
      <c r="AO566" s="328"/>
      <c r="AP566" s="329"/>
      <c r="AQ566" s="306"/>
      <c r="AR566" s="307"/>
      <c r="AS566" s="306"/>
      <c r="AT566" s="307"/>
      <c r="AU566" s="328"/>
      <c r="AV566" s="329"/>
      <c r="AW566" s="328"/>
      <c r="AX566" s="329"/>
      <c r="AY566" s="306"/>
      <c r="AZ566" s="307"/>
      <c r="BA566" s="306"/>
      <c r="BB566" s="307"/>
      <c r="BC566" s="328"/>
      <c r="BD566" s="329"/>
      <c r="BE566" s="328"/>
      <c r="BF566" s="329"/>
      <c r="BG566" s="306"/>
      <c r="BH566" s="307"/>
      <c r="BI566" s="306"/>
      <c r="BJ566" s="307"/>
      <c r="BK566" s="328"/>
      <c r="BL566" s="329"/>
      <c r="BM566" s="328"/>
      <c r="BN566" s="329"/>
      <c r="BO566" s="316"/>
      <c r="BP566" s="316"/>
      <c r="BQ566" s="316"/>
      <c r="BR566" s="55"/>
      <c r="BS566" s="330"/>
      <c r="BT566" s="331"/>
      <c r="BU566" s="319"/>
      <c r="BV566" s="319"/>
      <c r="BW566" s="319"/>
      <c r="BX566" s="319"/>
      <c r="BY566" s="319"/>
      <c r="BZ566" s="319"/>
      <c r="CA566" s="319"/>
      <c r="CB566" s="320"/>
      <c r="CC566" s="321"/>
      <c r="CD566" s="321"/>
      <c r="CE566" s="321"/>
      <c r="CF566" s="321"/>
      <c r="CG566" s="321"/>
      <c r="CH566" s="322"/>
      <c r="CI566" s="52">
        <f t="shared" si="26"/>
        <v>0</v>
      </c>
    </row>
    <row r="567" spans="1:87" ht="35.1" customHeight="1" x14ac:dyDescent="0.25">
      <c r="A567" s="31">
        <f t="shared" si="27"/>
        <v>555</v>
      </c>
      <c r="B567" s="308"/>
      <c r="C567" s="308"/>
      <c r="D567" s="309"/>
      <c r="E567" s="309"/>
      <c r="F567" s="309"/>
      <c r="G567" s="310"/>
      <c r="H567" s="311"/>
      <c r="I567" s="40"/>
      <c r="J567" s="59"/>
      <c r="K567" s="312"/>
      <c r="L567" s="312"/>
      <c r="M567" s="313"/>
      <c r="N567" s="313"/>
      <c r="O567" s="314"/>
      <c r="P567" s="314"/>
      <c r="Q567" s="315"/>
      <c r="R567" s="315"/>
      <c r="S567" s="306"/>
      <c r="T567" s="307"/>
      <c r="U567" s="306"/>
      <c r="V567" s="307"/>
      <c r="W567" s="304"/>
      <c r="X567" s="305"/>
      <c r="Y567" s="304"/>
      <c r="Z567" s="305"/>
      <c r="AA567" s="306"/>
      <c r="AB567" s="307"/>
      <c r="AC567" s="306"/>
      <c r="AD567" s="307"/>
      <c r="AE567" s="304"/>
      <c r="AF567" s="305"/>
      <c r="AG567" s="304"/>
      <c r="AH567" s="305"/>
      <c r="AI567" s="306"/>
      <c r="AJ567" s="307"/>
      <c r="AK567" s="306"/>
      <c r="AL567" s="307"/>
      <c r="AM567" s="304"/>
      <c r="AN567" s="305"/>
      <c r="AO567" s="304"/>
      <c r="AP567" s="305"/>
      <c r="AQ567" s="306"/>
      <c r="AR567" s="307"/>
      <c r="AS567" s="306"/>
      <c r="AT567" s="307"/>
      <c r="AU567" s="304"/>
      <c r="AV567" s="305"/>
      <c r="AW567" s="304"/>
      <c r="AX567" s="305"/>
      <c r="AY567" s="306"/>
      <c r="AZ567" s="307"/>
      <c r="BA567" s="306"/>
      <c r="BB567" s="307"/>
      <c r="BC567" s="304"/>
      <c r="BD567" s="305"/>
      <c r="BE567" s="304"/>
      <c r="BF567" s="305"/>
      <c r="BG567" s="306"/>
      <c r="BH567" s="307"/>
      <c r="BI567" s="306"/>
      <c r="BJ567" s="307"/>
      <c r="BK567" s="304"/>
      <c r="BL567" s="305"/>
      <c r="BM567" s="304"/>
      <c r="BN567" s="305"/>
      <c r="BO567" s="316"/>
      <c r="BP567" s="316"/>
      <c r="BQ567" s="316"/>
      <c r="BR567" s="55"/>
      <c r="BS567" s="317"/>
      <c r="BT567" s="318"/>
      <c r="BU567" s="319"/>
      <c r="BV567" s="319"/>
      <c r="BW567" s="319"/>
      <c r="BX567" s="319"/>
      <c r="BY567" s="319"/>
      <c r="BZ567" s="319"/>
      <c r="CA567" s="319"/>
      <c r="CB567" s="320"/>
      <c r="CC567" s="321"/>
      <c r="CD567" s="321"/>
      <c r="CE567" s="321"/>
      <c r="CF567" s="321"/>
      <c r="CG567" s="321"/>
      <c r="CH567" s="322"/>
      <c r="CI567" s="52">
        <f t="shared" si="26"/>
        <v>0</v>
      </c>
    </row>
    <row r="568" spans="1:87" ht="35.1" customHeight="1" x14ac:dyDescent="0.25">
      <c r="A568" s="31">
        <f t="shared" si="27"/>
        <v>556</v>
      </c>
      <c r="B568" s="323"/>
      <c r="C568" s="323"/>
      <c r="D568" s="308"/>
      <c r="E568" s="308"/>
      <c r="F568" s="308"/>
      <c r="G568" s="324"/>
      <c r="H568" s="325"/>
      <c r="I568" s="40"/>
      <c r="J568" s="60"/>
      <c r="K568" s="312"/>
      <c r="L568" s="312"/>
      <c r="M568" s="326"/>
      <c r="N568" s="326"/>
      <c r="O568" s="314"/>
      <c r="P568" s="314"/>
      <c r="Q568" s="327"/>
      <c r="R568" s="327"/>
      <c r="S568" s="306"/>
      <c r="T568" s="307"/>
      <c r="U568" s="306"/>
      <c r="V568" s="307"/>
      <c r="W568" s="328"/>
      <c r="X568" s="329"/>
      <c r="Y568" s="328"/>
      <c r="Z568" s="329"/>
      <c r="AA568" s="306"/>
      <c r="AB568" s="307"/>
      <c r="AC568" s="306"/>
      <c r="AD568" s="307"/>
      <c r="AE568" s="328"/>
      <c r="AF568" s="329"/>
      <c r="AG568" s="328"/>
      <c r="AH568" s="329"/>
      <c r="AI568" s="306"/>
      <c r="AJ568" s="307"/>
      <c r="AK568" s="306"/>
      <c r="AL568" s="307"/>
      <c r="AM568" s="328"/>
      <c r="AN568" s="329"/>
      <c r="AO568" s="328"/>
      <c r="AP568" s="329"/>
      <c r="AQ568" s="306"/>
      <c r="AR568" s="307"/>
      <c r="AS568" s="306"/>
      <c r="AT568" s="307"/>
      <c r="AU568" s="328"/>
      <c r="AV568" s="329"/>
      <c r="AW568" s="328"/>
      <c r="AX568" s="329"/>
      <c r="AY568" s="306"/>
      <c r="AZ568" s="307"/>
      <c r="BA568" s="306"/>
      <c r="BB568" s="307"/>
      <c r="BC568" s="328"/>
      <c r="BD568" s="329"/>
      <c r="BE568" s="328"/>
      <c r="BF568" s="329"/>
      <c r="BG568" s="306"/>
      <c r="BH568" s="307"/>
      <c r="BI568" s="306"/>
      <c r="BJ568" s="307"/>
      <c r="BK568" s="328"/>
      <c r="BL568" s="329"/>
      <c r="BM568" s="328"/>
      <c r="BN568" s="329"/>
      <c r="BO568" s="316"/>
      <c r="BP568" s="316"/>
      <c r="BQ568" s="316"/>
      <c r="BR568" s="55"/>
      <c r="BS568" s="330"/>
      <c r="BT568" s="331"/>
      <c r="BU568" s="319"/>
      <c r="BV568" s="319"/>
      <c r="BW568" s="319"/>
      <c r="BX568" s="319"/>
      <c r="BY568" s="319"/>
      <c r="BZ568" s="319"/>
      <c r="CA568" s="319"/>
      <c r="CB568" s="320"/>
      <c r="CC568" s="321"/>
      <c r="CD568" s="321"/>
      <c r="CE568" s="321"/>
      <c r="CF568" s="321"/>
      <c r="CG568" s="321"/>
      <c r="CH568" s="322"/>
      <c r="CI568" s="52">
        <f t="shared" si="26"/>
        <v>0</v>
      </c>
    </row>
    <row r="569" spans="1:87" ht="35.1" customHeight="1" x14ac:dyDescent="0.25">
      <c r="A569" s="31">
        <f t="shared" si="27"/>
        <v>557</v>
      </c>
      <c r="B569" s="308"/>
      <c r="C569" s="308"/>
      <c r="D569" s="309"/>
      <c r="E569" s="309"/>
      <c r="F569" s="309"/>
      <c r="G569" s="310"/>
      <c r="H569" s="311"/>
      <c r="I569" s="40"/>
      <c r="J569" s="59"/>
      <c r="K569" s="312"/>
      <c r="L569" s="312"/>
      <c r="M569" s="313"/>
      <c r="N569" s="313"/>
      <c r="O569" s="314"/>
      <c r="P569" s="314"/>
      <c r="Q569" s="315"/>
      <c r="R569" s="315"/>
      <c r="S569" s="306"/>
      <c r="T569" s="307"/>
      <c r="U569" s="306"/>
      <c r="V569" s="307"/>
      <c r="W569" s="304"/>
      <c r="X569" s="305"/>
      <c r="Y569" s="304"/>
      <c r="Z569" s="305"/>
      <c r="AA569" s="306"/>
      <c r="AB569" s="307"/>
      <c r="AC569" s="306"/>
      <c r="AD569" s="307"/>
      <c r="AE569" s="304"/>
      <c r="AF569" s="305"/>
      <c r="AG569" s="304"/>
      <c r="AH569" s="305"/>
      <c r="AI569" s="306"/>
      <c r="AJ569" s="307"/>
      <c r="AK569" s="306"/>
      <c r="AL569" s="307"/>
      <c r="AM569" s="304"/>
      <c r="AN569" s="305"/>
      <c r="AO569" s="304"/>
      <c r="AP569" s="305"/>
      <c r="AQ569" s="306"/>
      <c r="AR569" s="307"/>
      <c r="AS569" s="306"/>
      <c r="AT569" s="307"/>
      <c r="AU569" s="304"/>
      <c r="AV569" s="305"/>
      <c r="AW569" s="304"/>
      <c r="AX569" s="305"/>
      <c r="AY569" s="306"/>
      <c r="AZ569" s="307"/>
      <c r="BA569" s="306"/>
      <c r="BB569" s="307"/>
      <c r="BC569" s="304"/>
      <c r="BD569" s="305"/>
      <c r="BE569" s="304"/>
      <c r="BF569" s="305"/>
      <c r="BG569" s="306"/>
      <c r="BH569" s="307"/>
      <c r="BI569" s="306"/>
      <c r="BJ569" s="307"/>
      <c r="BK569" s="304"/>
      <c r="BL569" s="305"/>
      <c r="BM569" s="304"/>
      <c r="BN569" s="305"/>
      <c r="BO569" s="316"/>
      <c r="BP569" s="316"/>
      <c r="BQ569" s="316"/>
      <c r="BR569" s="55"/>
      <c r="BS569" s="317"/>
      <c r="BT569" s="318"/>
      <c r="BU569" s="319"/>
      <c r="BV569" s="319"/>
      <c r="BW569" s="319"/>
      <c r="BX569" s="319"/>
      <c r="BY569" s="319"/>
      <c r="BZ569" s="319"/>
      <c r="CA569" s="319"/>
      <c r="CB569" s="320"/>
      <c r="CC569" s="321"/>
      <c r="CD569" s="321"/>
      <c r="CE569" s="321"/>
      <c r="CF569" s="321"/>
      <c r="CG569" s="321"/>
      <c r="CH569" s="322"/>
      <c r="CI569" s="52">
        <f t="shared" si="26"/>
        <v>0</v>
      </c>
    </row>
    <row r="570" spans="1:87" ht="35.1" customHeight="1" x14ac:dyDescent="0.25">
      <c r="A570" s="31">
        <f t="shared" si="27"/>
        <v>558</v>
      </c>
      <c r="B570" s="323"/>
      <c r="C570" s="323"/>
      <c r="D570" s="308"/>
      <c r="E570" s="308"/>
      <c r="F570" s="308"/>
      <c r="G570" s="324"/>
      <c r="H570" s="325"/>
      <c r="I570" s="40"/>
      <c r="J570" s="60"/>
      <c r="K570" s="312"/>
      <c r="L570" s="312"/>
      <c r="M570" s="326"/>
      <c r="N570" s="326"/>
      <c r="O570" s="314"/>
      <c r="P570" s="314"/>
      <c r="Q570" s="327"/>
      <c r="R570" s="327"/>
      <c r="S570" s="306"/>
      <c r="T570" s="307"/>
      <c r="U570" s="306"/>
      <c r="V570" s="307"/>
      <c r="W570" s="328"/>
      <c r="X570" s="329"/>
      <c r="Y570" s="328"/>
      <c r="Z570" s="329"/>
      <c r="AA570" s="306"/>
      <c r="AB570" s="307"/>
      <c r="AC570" s="306"/>
      <c r="AD570" s="307"/>
      <c r="AE570" s="328"/>
      <c r="AF570" s="329"/>
      <c r="AG570" s="328"/>
      <c r="AH570" s="329"/>
      <c r="AI570" s="306"/>
      <c r="AJ570" s="307"/>
      <c r="AK570" s="306"/>
      <c r="AL570" s="307"/>
      <c r="AM570" s="328"/>
      <c r="AN570" s="329"/>
      <c r="AO570" s="328"/>
      <c r="AP570" s="329"/>
      <c r="AQ570" s="306"/>
      <c r="AR570" s="307"/>
      <c r="AS570" s="306"/>
      <c r="AT570" s="307"/>
      <c r="AU570" s="328"/>
      <c r="AV570" s="329"/>
      <c r="AW570" s="328"/>
      <c r="AX570" s="329"/>
      <c r="AY570" s="306"/>
      <c r="AZ570" s="307"/>
      <c r="BA570" s="306"/>
      <c r="BB570" s="307"/>
      <c r="BC570" s="328"/>
      <c r="BD570" s="329"/>
      <c r="BE570" s="328"/>
      <c r="BF570" s="329"/>
      <c r="BG570" s="306"/>
      <c r="BH570" s="307"/>
      <c r="BI570" s="306"/>
      <c r="BJ570" s="307"/>
      <c r="BK570" s="328"/>
      <c r="BL570" s="329"/>
      <c r="BM570" s="328"/>
      <c r="BN570" s="329"/>
      <c r="BO570" s="316"/>
      <c r="BP570" s="316"/>
      <c r="BQ570" s="316"/>
      <c r="BR570" s="55"/>
      <c r="BS570" s="330"/>
      <c r="BT570" s="331"/>
      <c r="BU570" s="319"/>
      <c r="BV570" s="319"/>
      <c r="BW570" s="319"/>
      <c r="BX570" s="319"/>
      <c r="BY570" s="319"/>
      <c r="BZ570" s="319"/>
      <c r="CA570" s="319"/>
      <c r="CB570" s="320"/>
      <c r="CC570" s="321"/>
      <c r="CD570" s="321"/>
      <c r="CE570" s="321"/>
      <c r="CF570" s="321"/>
      <c r="CG570" s="321"/>
      <c r="CH570" s="322"/>
      <c r="CI570" s="52">
        <f t="shared" si="26"/>
        <v>0</v>
      </c>
    </row>
    <row r="571" spans="1:87" ht="35.1" customHeight="1" x14ac:dyDescent="0.25">
      <c r="A571" s="31">
        <f t="shared" si="27"/>
        <v>559</v>
      </c>
      <c r="B571" s="308"/>
      <c r="C571" s="308"/>
      <c r="D571" s="309"/>
      <c r="E571" s="309"/>
      <c r="F571" s="309"/>
      <c r="G571" s="310"/>
      <c r="H571" s="311"/>
      <c r="I571" s="40"/>
      <c r="J571" s="59"/>
      <c r="K571" s="312"/>
      <c r="L571" s="312"/>
      <c r="M571" s="313"/>
      <c r="N571" s="313"/>
      <c r="O571" s="314"/>
      <c r="P571" s="314"/>
      <c r="Q571" s="315"/>
      <c r="R571" s="315"/>
      <c r="S571" s="306"/>
      <c r="T571" s="307"/>
      <c r="U571" s="306"/>
      <c r="V571" s="307"/>
      <c r="W571" s="304"/>
      <c r="X571" s="305"/>
      <c r="Y571" s="304"/>
      <c r="Z571" s="305"/>
      <c r="AA571" s="306"/>
      <c r="AB571" s="307"/>
      <c r="AC571" s="306"/>
      <c r="AD571" s="307"/>
      <c r="AE571" s="304"/>
      <c r="AF571" s="305"/>
      <c r="AG571" s="304"/>
      <c r="AH571" s="305"/>
      <c r="AI571" s="306"/>
      <c r="AJ571" s="307"/>
      <c r="AK571" s="306"/>
      <c r="AL571" s="307"/>
      <c r="AM571" s="304"/>
      <c r="AN571" s="305"/>
      <c r="AO571" s="304"/>
      <c r="AP571" s="305"/>
      <c r="AQ571" s="306"/>
      <c r="AR571" s="307"/>
      <c r="AS571" s="306"/>
      <c r="AT571" s="307"/>
      <c r="AU571" s="304"/>
      <c r="AV571" s="305"/>
      <c r="AW571" s="304"/>
      <c r="AX571" s="305"/>
      <c r="AY571" s="306"/>
      <c r="AZ571" s="307"/>
      <c r="BA571" s="306"/>
      <c r="BB571" s="307"/>
      <c r="BC571" s="304"/>
      <c r="BD571" s="305"/>
      <c r="BE571" s="304"/>
      <c r="BF571" s="305"/>
      <c r="BG571" s="306"/>
      <c r="BH571" s="307"/>
      <c r="BI571" s="306"/>
      <c r="BJ571" s="307"/>
      <c r="BK571" s="304"/>
      <c r="BL571" s="305"/>
      <c r="BM571" s="304"/>
      <c r="BN571" s="305"/>
      <c r="BO571" s="316"/>
      <c r="BP571" s="316"/>
      <c r="BQ571" s="316"/>
      <c r="BR571" s="55"/>
      <c r="BS571" s="317"/>
      <c r="BT571" s="318"/>
      <c r="BU571" s="319"/>
      <c r="BV571" s="319"/>
      <c r="BW571" s="319"/>
      <c r="BX571" s="319"/>
      <c r="BY571" s="319"/>
      <c r="BZ571" s="319"/>
      <c r="CA571" s="319"/>
      <c r="CB571" s="320"/>
      <c r="CC571" s="321"/>
      <c r="CD571" s="321"/>
      <c r="CE571" s="321"/>
      <c r="CF571" s="321"/>
      <c r="CG571" s="321"/>
      <c r="CH571" s="322"/>
      <c r="CI571" s="52">
        <f t="shared" si="26"/>
        <v>0</v>
      </c>
    </row>
    <row r="572" spans="1:87" ht="35.1" customHeight="1" x14ac:dyDescent="0.25">
      <c r="A572" s="31">
        <f t="shared" si="27"/>
        <v>560</v>
      </c>
      <c r="B572" s="323"/>
      <c r="C572" s="323"/>
      <c r="D572" s="308"/>
      <c r="E572" s="308"/>
      <c r="F572" s="308"/>
      <c r="G572" s="324"/>
      <c r="H572" s="325"/>
      <c r="I572" s="40"/>
      <c r="J572" s="60"/>
      <c r="K572" s="312"/>
      <c r="L572" s="312"/>
      <c r="M572" s="326"/>
      <c r="N572" s="326"/>
      <c r="O572" s="314"/>
      <c r="P572" s="314"/>
      <c r="Q572" s="327"/>
      <c r="R572" s="327"/>
      <c r="S572" s="306"/>
      <c r="T572" s="307"/>
      <c r="U572" s="306"/>
      <c r="V572" s="307"/>
      <c r="W572" s="328"/>
      <c r="X572" s="329"/>
      <c r="Y572" s="328"/>
      <c r="Z572" s="329"/>
      <c r="AA572" s="306"/>
      <c r="AB572" s="307"/>
      <c r="AC572" s="306"/>
      <c r="AD572" s="307"/>
      <c r="AE572" s="328"/>
      <c r="AF572" s="329"/>
      <c r="AG572" s="328"/>
      <c r="AH572" s="329"/>
      <c r="AI572" s="306"/>
      <c r="AJ572" s="307"/>
      <c r="AK572" s="306"/>
      <c r="AL572" s="307"/>
      <c r="AM572" s="328"/>
      <c r="AN572" s="329"/>
      <c r="AO572" s="328"/>
      <c r="AP572" s="329"/>
      <c r="AQ572" s="306"/>
      <c r="AR572" s="307"/>
      <c r="AS572" s="306"/>
      <c r="AT572" s="307"/>
      <c r="AU572" s="328"/>
      <c r="AV572" s="329"/>
      <c r="AW572" s="328"/>
      <c r="AX572" s="329"/>
      <c r="AY572" s="306"/>
      <c r="AZ572" s="307"/>
      <c r="BA572" s="306"/>
      <c r="BB572" s="307"/>
      <c r="BC572" s="328"/>
      <c r="BD572" s="329"/>
      <c r="BE572" s="328"/>
      <c r="BF572" s="329"/>
      <c r="BG572" s="306"/>
      <c r="BH572" s="307"/>
      <c r="BI572" s="306"/>
      <c r="BJ572" s="307"/>
      <c r="BK572" s="328"/>
      <c r="BL572" s="329"/>
      <c r="BM572" s="328"/>
      <c r="BN572" s="329"/>
      <c r="BO572" s="316"/>
      <c r="BP572" s="316"/>
      <c r="BQ572" s="316"/>
      <c r="BR572" s="55"/>
      <c r="BS572" s="330"/>
      <c r="BT572" s="331"/>
      <c r="BU572" s="319"/>
      <c r="BV572" s="319"/>
      <c r="BW572" s="319"/>
      <c r="BX572" s="319"/>
      <c r="BY572" s="319"/>
      <c r="BZ572" s="319"/>
      <c r="CA572" s="319"/>
      <c r="CB572" s="320"/>
      <c r="CC572" s="321"/>
      <c r="CD572" s="321"/>
      <c r="CE572" s="321"/>
      <c r="CF572" s="321"/>
      <c r="CG572" s="321"/>
      <c r="CH572" s="322"/>
      <c r="CI572" s="52">
        <f t="shared" si="26"/>
        <v>0</v>
      </c>
    </row>
    <row r="573" spans="1:87" ht="35.1" customHeight="1" x14ac:dyDescent="0.25">
      <c r="A573" s="31">
        <f>ROW(A561)</f>
        <v>561</v>
      </c>
      <c r="B573" s="308"/>
      <c r="C573" s="308"/>
      <c r="D573" s="309"/>
      <c r="E573" s="309"/>
      <c r="F573" s="309"/>
      <c r="G573" s="310"/>
      <c r="H573" s="311"/>
      <c r="I573" s="40"/>
      <c r="J573" s="59"/>
      <c r="K573" s="312"/>
      <c r="L573" s="312"/>
      <c r="M573" s="313"/>
      <c r="N573" s="313"/>
      <c r="O573" s="314"/>
      <c r="P573" s="314"/>
      <c r="Q573" s="315"/>
      <c r="R573" s="315"/>
      <c r="S573" s="306"/>
      <c r="T573" s="307"/>
      <c r="U573" s="306"/>
      <c r="V573" s="307"/>
      <c r="W573" s="304"/>
      <c r="X573" s="305"/>
      <c r="Y573" s="304"/>
      <c r="Z573" s="305"/>
      <c r="AA573" s="306"/>
      <c r="AB573" s="307"/>
      <c r="AC573" s="306"/>
      <c r="AD573" s="307"/>
      <c r="AE573" s="304"/>
      <c r="AF573" s="305"/>
      <c r="AG573" s="304"/>
      <c r="AH573" s="305"/>
      <c r="AI573" s="306"/>
      <c r="AJ573" s="307"/>
      <c r="AK573" s="306"/>
      <c r="AL573" s="307"/>
      <c r="AM573" s="304"/>
      <c r="AN573" s="305"/>
      <c r="AO573" s="304"/>
      <c r="AP573" s="305"/>
      <c r="AQ573" s="306"/>
      <c r="AR573" s="307"/>
      <c r="AS573" s="306"/>
      <c r="AT573" s="307"/>
      <c r="AU573" s="304"/>
      <c r="AV573" s="305"/>
      <c r="AW573" s="304"/>
      <c r="AX573" s="305"/>
      <c r="AY573" s="306"/>
      <c r="AZ573" s="307"/>
      <c r="BA573" s="306"/>
      <c r="BB573" s="307"/>
      <c r="BC573" s="304"/>
      <c r="BD573" s="305"/>
      <c r="BE573" s="304"/>
      <c r="BF573" s="305"/>
      <c r="BG573" s="306"/>
      <c r="BH573" s="307"/>
      <c r="BI573" s="306"/>
      <c r="BJ573" s="307"/>
      <c r="BK573" s="304"/>
      <c r="BL573" s="305"/>
      <c r="BM573" s="304"/>
      <c r="BN573" s="305"/>
      <c r="BO573" s="332"/>
      <c r="BP573" s="333"/>
      <c r="BQ573" s="334"/>
      <c r="BR573" s="55"/>
      <c r="BS573" s="317"/>
      <c r="BT573" s="318"/>
      <c r="BU573" s="319"/>
      <c r="BV573" s="319"/>
      <c r="BW573" s="319"/>
      <c r="BX573" s="319"/>
      <c r="BY573" s="319"/>
      <c r="BZ573" s="319"/>
      <c r="CA573" s="319"/>
      <c r="CB573" s="320"/>
      <c r="CC573" s="321"/>
      <c r="CD573" s="321"/>
      <c r="CE573" s="321"/>
      <c r="CF573" s="321"/>
      <c r="CG573" s="321"/>
      <c r="CH573" s="322"/>
      <c r="CI573" s="52">
        <f t="shared" si="26"/>
        <v>0</v>
      </c>
    </row>
    <row r="574" spans="1:87" ht="35.1" customHeight="1" x14ac:dyDescent="0.25">
      <c r="A574" s="31">
        <f t="shared" ref="A574:A600" si="28">ROW(A562)</f>
        <v>562</v>
      </c>
      <c r="B574" s="323"/>
      <c r="C574" s="323"/>
      <c r="D574" s="308"/>
      <c r="E574" s="308"/>
      <c r="F574" s="308"/>
      <c r="G574" s="324"/>
      <c r="H574" s="325"/>
      <c r="I574" s="40"/>
      <c r="J574" s="60"/>
      <c r="K574" s="312"/>
      <c r="L574" s="312"/>
      <c r="M574" s="326"/>
      <c r="N574" s="326"/>
      <c r="O574" s="314"/>
      <c r="P574" s="314"/>
      <c r="Q574" s="327"/>
      <c r="R574" s="327"/>
      <c r="S574" s="306"/>
      <c r="T574" s="307"/>
      <c r="U574" s="306"/>
      <c r="V574" s="307"/>
      <c r="W574" s="328"/>
      <c r="X574" s="329"/>
      <c r="Y574" s="328"/>
      <c r="Z574" s="329"/>
      <c r="AA574" s="306"/>
      <c r="AB574" s="307"/>
      <c r="AC574" s="306"/>
      <c r="AD574" s="307"/>
      <c r="AE574" s="328"/>
      <c r="AF574" s="329"/>
      <c r="AG574" s="328"/>
      <c r="AH574" s="329"/>
      <c r="AI574" s="306"/>
      <c r="AJ574" s="307"/>
      <c r="AK574" s="306"/>
      <c r="AL574" s="307"/>
      <c r="AM574" s="328"/>
      <c r="AN574" s="329"/>
      <c r="AO574" s="328"/>
      <c r="AP574" s="329"/>
      <c r="AQ574" s="306"/>
      <c r="AR574" s="307"/>
      <c r="AS574" s="306"/>
      <c r="AT574" s="307"/>
      <c r="AU574" s="328"/>
      <c r="AV574" s="329"/>
      <c r="AW574" s="328"/>
      <c r="AX574" s="329"/>
      <c r="AY574" s="306"/>
      <c r="AZ574" s="307"/>
      <c r="BA574" s="306"/>
      <c r="BB574" s="307"/>
      <c r="BC574" s="328"/>
      <c r="BD574" s="329"/>
      <c r="BE574" s="328"/>
      <c r="BF574" s="329"/>
      <c r="BG574" s="306"/>
      <c r="BH574" s="307"/>
      <c r="BI574" s="306"/>
      <c r="BJ574" s="307"/>
      <c r="BK574" s="328"/>
      <c r="BL574" s="329"/>
      <c r="BM574" s="328"/>
      <c r="BN574" s="329"/>
      <c r="BO574" s="316"/>
      <c r="BP574" s="316"/>
      <c r="BQ574" s="316"/>
      <c r="BR574" s="55"/>
      <c r="BS574" s="330"/>
      <c r="BT574" s="331"/>
      <c r="BU574" s="319"/>
      <c r="BV574" s="319"/>
      <c r="BW574" s="319"/>
      <c r="BX574" s="319"/>
      <c r="BY574" s="319"/>
      <c r="BZ574" s="319"/>
      <c r="CA574" s="319"/>
      <c r="CB574" s="320"/>
      <c r="CC574" s="321"/>
      <c r="CD574" s="321"/>
      <c r="CE574" s="321"/>
      <c r="CF574" s="321"/>
      <c r="CG574" s="321"/>
      <c r="CH574" s="322"/>
      <c r="CI574" s="52">
        <f t="shared" si="26"/>
        <v>0</v>
      </c>
    </row>
    <row r="575" spans="1:87" ht="35.1" customHeight="1" x14ac:dyDescent="0.25">
      <c r="A575" s="31">
        <f t="shared" si="28"/>
        <v>563</v>
      </c>
      <c r="B575" s="308"/>
      <c r="C575" s="308"/>
      <c r="D575" s="309"/>
      <c r="E575" s="309"/>
      <c r="F575" s="309"/>
      <c r="G575" s="310"/>
      <c r="H575" s="311"/>
      <c r="I575" s="40"/>
      <c r="J575" s="59"/>
      <c r="K575" s="312"/>
      <c r="L575" s="312"/>
      <c r="M575" s="313"/>
      <c r="N575" s="313"/>
      <c r="O575" s="314"/>
      <c r="P575" s="314"/>
      <c r="Q575" s="315"/>
      <c r="R575" s="315"/>
      <c r="S575" s="306"/>
      <c r="T575" s="307"/>
      <c r="U575" s="306"/>
      <c r="V575" s="307"/>
      <c r="W575" s="304"/>
      <c r="X575" s="305"/>
      <c r="Y575" s="304"/>
      <c r="Z575" s="305"/>
      <c r="AA575" s="306"/>
      <c r="AB575" s="307"/>
      <c r="AC575" s="306"/>
      <c r="AD575" s="307"/>
      <c r="AE575" s="304"/>
      <c r="AF575" s="305"/>
      <c r="AG575" s="304"/>
      <c r="AH575" s="305"/>
      <c r="AI575" s="306"/>
      <c r="AJ575" s="307"/>
      <c r="AK575" s="306"/>
      <c r="AL575" s="307"/>
      <c r="AM575" s="304"/>
      <c r="AN575" s="305"/>
      <c r="AO575" s="304"/>
      <c r="AP575" s="305"/>
      <c r="AQ575" s="306"/>
      <c r="AR575" s="307"/>
      <c r="AS575" s="306"/>
      <c r="AT575" s="307"/>
      <c r="AU575" s="304"/>
      <c r="AV575" s="305"/>
      <c r="AW575" s="304"/>
      <c r="AX575" s="305"/>
      <c r="AY575" s="306"/>
      <c r="AZ575" s="307"/>
      <c r="BA575" s="306"/>
      <c r="BB575" s="307"/>
      <c r="BC575" s="304"/>
      <c r="BD575" s="305"/>
      <c r="BE575" s="304"/>
      <c r="BF575" s="305"/>
      <c r="BG575" s="306"/>
      <c r="BH575" s="307"/>
      <c r="BI575" s="306"/>
      <c r="BJ575" s="307"/>
      <c r="BK575" s="304"/>
      <c r="BL575" s="305"/>
      <c r="BM575" s="304"/>
      <c r="BN575" s="305"/>
      <c r="BO575" s="316"/>
      <c r="BP575" s="316"/>
      <c r="BQ575" s="316"/>
      <c r="BR575" s="55"/>
      <c r="BS575" s="317"/>
      <c r="BT575" s="318"/>
      <c r="BU575" s="319"/>
      <c r="BV575" s="319"/>
      <c r="BW575" s="319"/>
      <c r="BX575" s="319"/>
      <c r="BY575" s="319"/>
      <c r="BZ575" s="319"/>
      <c r="CA575" s="319"/>
      <c r="CB575" s="320"/>
      <c r="CC575" s="321"/>
      <c r="CD575" s="321"/>
      <c r="CE575" s="321"/>
      <c r="CF575" s="321"/>
      <c r="CG575" s="321"/>
      <c r="CH575" s="322"/>
      <c r="CI575" s="52">
        <f t="shared" si="26"/>
        <v>0</v>
      </c>
    </row>
    <row r="576" spans="1:87" ht="35.1" customHeight="1" x14ac:dyDescent="0.25">
      <c r="A576" s="31">
        <f t="shared" si="28"/>
        <v>564</v>
      </c>
      <c r="B576" s="323"/>
      <c r="C576" s="323"/>
      <c r="D576" s="308"/>
      <c r="E576" s="308"/>
      <c r="F576" s="308"/>
      <c r="G576" s="324"/>
      <c r="H576" s="325"/>
      <c r="I576" s="40"/>
      <c r="J576" s="60"/>
      <c r="K576" s="312"/>
      <c r="L576" s="312"/>
      <c r="M576" s="326"/>
      <c r="N576" s="326"/>
      <c r="O576" s="314"/>
      <c r="P576" s="314"/>
      <c r="Q576" s="327"/>
      <c r="R576" s="327"/>
      <c r="S576" s="306"/>
      <c r="T576" s="307"/>
      <c r="U576" s="306"/>
      <c r="V576" s="307"/>
      <c r="W576" s="328"/>
      <c r="X576" s="329"/>
      <c r="Y576" s="328"/>
      <c r="Z576" s="329"/>
      <c r="AA576" s="306"/>
      <c r="AB576" s="307"/>
      <c r="AC576" s="306"/>
      <c r="AD576" s="307"/>
      <c r="AE576" s="328"/>
      <c r="AF576" s="329"/>
      <c r="AG576" s="328"/>
      <c r="AH576" s="329"/>
      <c r="AI576" s="306"/>
      <c r="AJ576" s="307"/>
      <c r="AK576" s="306"/>
      <c r="AL576" s="307"/>
      <c r="AM576" s="328"/>
      <c r="AN576" s="329"/>
      <c r="AO576" s="328"/>
      <c r="AP576" s="329"/>
      <c r="AQ576" s="306"/>
      <c r="AR576" s="307"/>
      <c r="AS576" s="306"/>
      <c r="AT576" s="307"/>
      <c r="AU576" s="328"/>
      <c r="AV576" s="329"/>
      <c r="AW576" s="328"/>
      <c r="AX576" s="329"/>
      <c r="AY576" s="306"/>
      <c r="AZ576" s="307"/>
      <c r="BA576" s="306"/>
      <c r="BB576" s="307"/>
      <c r="BC576" s="328"/>
      <c r="BD576" s="329"/>
      <c r="BE576" s="328"/>
      <c r="BF576" s="329"/>
      <c r="BG576" s="306"/>
      <c r="BH576" s="307"/>
      <c r="BI576" s="306"/>
      <c r="BJ576" s="307"/>
      <c r="BK576" s="328"/>
      <c r="BL576" s="329"/>
      <c r="BM576" s="328"/>
      <c r="BN576" s="329"/>
      <c r="BO576" s="316"/>
      <c r="BP576" s="316"/>
      <c r="BQ576" s="316"/>
      <c r="BR576" s="55"/>
      <c r="BS576" s="330"/>
      <c r="BT576" s="331"/>
      <c r="BU576" s="319"/>
      <c r="BV576" s="319"/>
      <c r="BW576" s="319"/>
      <c r="BX576" s="319"/>
      <c r="BY576" s="319"/>
      <c r="BZ576" s="319"/>
      <c r="CA576" s="319"/>
      <c r="CB576" s="320"/>
      <c r="CC576" s="321"/>
      <c r="CD576" s="321"/>
      <c r="CE576" s="321"/>
      <c r="CF576" s="321"/>
      <c r="CG576" s="321"/>
      <c r="CH576" s="322"/>
      <c r="CI576" s="52">
        <f t="shared" si="26"/>
        <v>0</v>
      </c>
    </row>
    <row r="577" spans="1:87" ht="35.1" customHeight="1" x14ac:dyDescent="0.25">
      <c r="A577" s="31">
        <f t="shared" si="28"/>
        <v>565</v>
      </c>
      <c r="B577" s="308"/>
      <c r="C577" s="308"/>
      <c r="D577" s="309"/>
      <c r="E577" s="309"/>
      <c r="F577" s="309"/>
      <c r="G577" s="310"/>
      <c r="H577" s="311"/>
      <c r="I577" s="40"/>
      <c r="J577" s="59"/>
      <c r="K577" s="312"/>
      <c r="L577" s="312"/>
      <c r="M577" s="313"/>
      <c r="N577" s="313"/>
      <c r="O577" s="314"/>
      <c r="P577" s="314"/>
      <c r="Q577" s="315"/>
      <c r="R577" s="315"/>
      <c r="S577" s="306"/>
      <c r="T577" s="307"/>
      <c r="U577" s="306"/>
      <c r="V577" s="307"/>
      <c r="W577" s="304"/>
      <c r="X577" s="305"/>
      <c r="Y577" s="304"/>
      <c r="Z577" s="305"/>
      <c r="AA577" s="306"/>
      <c r="AB577" s="307"/>
      <c r="AC577" s="306"/>
      <c r="AD577" s="307"/>
      <c r="AE577" s="304"/>
      <c r="AF577" s="305"/>
      <c r="AG577" s="304"/>
      <c r="AH577" s="305"/>
      <c r="AI577" s="306"/>
      <c r="AJ577" s="307"/>
      <c r="AK577" s="306"/>
      <c r="AL577" s="307"/>
      <c r="AM577" s="304"/>
      <c r="AN577" s="305"/>
      <c r="AO577" s="304"/>
      <c r="AP577" s="305"/>
      <c r="AQ577" s="306"/>
      <c r="AR577" s="307"/>
      <c r="AS577" s="306"/>
      <c r="AT577" s="307"/>
      <c r="AU577" s="304"/>
      <c r="AV577" s="305"/>
      <c r="AW577" s="304"/>
      <c r="AX577" s="305"/>
      <c r="AY577" s="306"/>
      <c r="AZ577" s="307"/>
      <c r="BA577" s="306"/>
      <c r="BB577" s="307"/>
      <c r="BC577" s="304"/>
      <c r="BD577" s="305"/>
      <c r="BE577" s="304"/>
      <c r="BF577" s="305"/>
      <c r="BG577" s="306"/>
      <c r="BH577" s="307"/>
      <c r="BI577" s="306"/>
      <c r="BJ577" s="307"/>
      <c r="BK577" s="304"/>
      <c r="BL577" s="305"/>
      <c r="BM577" s="304"/>
      <c r="BN577" s="305"/>
      <c r="BO577" s="316"/>
      <c r="BP577" s="316"/>
      <c r="BQ577" s="316"/>
      <c r="BR577" s="55"/>
      <c r="BS577" s="317"/>
      <c r="BT577" s="318"/>
      <c r="BU577" s="319"/>
      <c r="BV577" s="319"/>
      <c r="BW577" s="319"/>
      <c r="BX577" s="319"/>
      <c r="BY577" s="319"/>
      <c r="BZ577" s="319"/>
      <c r="CA577" s="319"/>
      <c r="CB577" s="320"/>
      <c r="CC577" s="321"/>
      <c r="CD577" s="321"/>
      <c r="CE577" s="321"/>
      <c r="CF577" s="321"/>
      <c r="CG577" s="321"/>
      <c r="CH577" s="322"/>
      <c r="CI577" s="52">
        <f t="shared" si="26"/>
        <v>0</v>
      </c>
    </row>
    <row r="578" spans="1:87" ht="35.1" customHeight="1" x14ac:dyDescent="0.25">
      <c r="A578" s="31">
        <f t="shared" si="28"/>
        <v>566</v>
      </c>
      <c r="B578" s="323"/>
      <c r="C578" s="323"/>
      <c r="D578" s="308"/>
      <c r="E578" s="308"/>
      <c r="F578" s="308"/>
      <c r="G578" s="324"/>
      <c r="H578" s="325"/>
      <c r="I578" s="40"/>
      <c r="J578" s="60"/>
      <c r="K578" s="312"/>
      <c r="L578" s="312"/>
      <c r="M578" s="326"/>
      <c r="N578" s="326"/>
      <c r="O578" s="314"/>
      <c r="P578" s="314"/>
      <c r="Q578" s="327"/>
      <c r="R578" s="327"/>
      <c r="S578" s="306"/>
      <c r="T578" s="307"/>
      <c r="U578" s="306"/>
      <c r="V578" s="307"/>
      <c r="W578" s="328"/>
      <c r="X578" s="329"/>
      <c r="Y578" s="328"/>
      <c r="Z578" s="329"/>
      <c r="AA578" s="306"/>
      <c r="AB578" s="307"/>
      <c r="AC578" s="306"/>
      <c r="AD578" s="307"/>
      <c r="AE578" s="328"/>
      <c r="AF578" s="329"/>
      <c r="AG578" s="328"/>
      <c r="AH578" s="329"/>
      <c r="AI578" s="306"/>
      <c r="AJ578" s="307"/>
      <c r="AK578" s="306"/>
      <c r="AL578" s="307"/>
      <c r="AM578" s="328"/>
      <c r="AN578" s="329"/>
      <c r="AO578" s="328"/>
      <c r="AP578" s="329"/>
      <c r="AQ578" s="306"/>
      <c r="AR578" s="307"/>
      <c r="AS578" s="306"/>
      <c r="AT578" s="307"/>
      <c r="AU578" s="328"/>
      <c r="AV578" s="329"/>
      <c r="AW578" s="328"/>
      <c r="AX578" s="329"/>
      <c r="AY578" s="306"/>
      <c r="AZ578" s="307"/>
      <c r="BA578" s="306"/>
      <c r="BB578" s="307"/>
      <c r="BC578" s="328"/>
      <c r="BD578" s="329"/>
      <c r="BE578" s="328"/>
      <c r="BF578" s="329"/>
      <c r="BG578" s="306"/>
      <c r="BH578" s="307"/>
      <c r="BI578" s="306"/>
      <c r="BJ578" s="307"/>
      <c r="BK578" s="328"/>
      <c r="BL578" s="329"/>
      <c r="BM578" s="328"/>
      <c r="BN578" s="329"/>
      <c r="BO578" s="316"/>
      <c r="BP578" s="316"/>
      <c r="BQ578" s="316"/>
      <c r="BR578" s="55"/>
      <c r="BS578" s="330"/>
      <c r="BT578" s="331"/>
      <c r="BU578" s="319"/>
      <c r="BV578" s="319"/>
      <c r="BW578" s="319"/>
      <c r="BX578" s="319"/>
      <c r="BY578" s="319"/>
      <c r="BZ578" s="319"/>
      <c r="CA578" s="319"/>
      <c r="CB578" s="320"/>
      <c r="CC578" s="321"/>
      <c r="CD578" s="321"/>
      <c r="CE578" s="321"/>
      <c r="CF578" s="321"/>
      <c r="CG578" s="321"/>
      <c r="CH578" s="322"/>
      <c r="CI578" s="52">
        <f t="shared" si="26"/>
        <v>0</v>
      </c>
    </row>
    <row r="579" spans="1:87" ht="35.1" customHeight="1" x14ac:dyDescent="0.25">
      <c r="A579" s="31">
        <f t="shared" si="28"/>
        <v>567</v>
      </c>
      <c r="B579" s="308"/>
      <c r="C579" s="308"/>
      <c r="D579" s="309"/>
      <c r="E579" s="309"/>
      <c r="F579" s="309"/>
      <c r="G579" s="310"/>
      <c r="H579" s="311"/>
      <c r="I579" s="40"/>
      <c r="J579" s="59"/>
      <c r="K579" s="312"/>
      <c r="L579" s="312"/>
      <c r="M579" s="313"/>
      <c r="N579" s="313"/>
      <c r="O579" s="314"/>
      <c r="P579" s="314"/>
      <c r="Q579" s="315"/>
      <c r="R579" s="315"/>
      <c r="S579" s="306"/>
      <c r="T579" s="307"/>
      <c r="U579" s="306"/>
      <c r="V579" s="307"/>
      <c r="W579" s="304"/>
      <c r="X579" s="305"/>
      <c r="Y579" s="304"/>
      <c r="Z579" s="305"/>
      <c r="AA579" s="306"/>
      <c r="AB579" s="307"/>
      <c r="AC579" s="306"/>
      <c r="AD579" s="307"/>
      <c r="AE579" s="304"/>
      <c r="AF579" s="305"/>
      <c r="AG579" s="304"/>
      <c r="AH579" s="305"/>
      <c r="AI579" s="306"/>
      <c r="AJ579" s="307"/>
      <c r="AK579" s="306"/>
      <c r="AL579" s="307"/>
      <c r="AM579" s="304"/>
      <c r="AN579" s="305"/>
      <c r="AO579" s="304"/>
      <c r="AP579" s="305"/>
      <c r="AQ579" s="306"/>
      <c r="AR579" s="307"/>
      <c r="AS579" s="306"/>
      <c r="AT579" s="307"/>
      <c r="AU579" s="304"/>
      <c r="AV579" s="305"/>
      <c r="AW579" s="304"/>
      <c r="AX579" s="305"/>
      <c r="AY579" s="306"/>
      <c r="AZ579" s="307"/>
      <c r="BA579" s="306"/>
      <c r="BB579" s="307"/>
      <c r="BC579" s="304"/>
      <c r="BD579" s="305"/>
      <c r="BE579" s="304"/>
      <c r="BF579" s="305"/>
      <c r="BG579" s="306"/>
      <c r="BH579" s="307"/>
      <c r="BI579" s="306"/>
      <c r="BJ579" s="307"/>
      <c r="BK579" s="304"/>
      <c r="BL579" s="305"/>
      <c r="BM579" s="304"/>
      <c r="BN579" s="305"/>
      <c r="BO579" s="316"/>
      <c r="BP579" s="316"/>
      <c r="BQ579" s="316"/>
      <c r="BR579" s="55"/>
      <c r="BS579" s="317"/>
      <c r="BT579" s="318"/>
      <c r="BU579" s="319"/>
      <c r="BV579" s="319"/>
      <c r="BW579" s="319"/>
      <c r="BX579" s="319"/>
      <c r="BY579" s="319"/>
      <c r="BZ579" s="319"/>
      <c r="CA579" s="319"/>
      <c r="CB579" s="320"/>
      <c r="CC579" s="321"/>
      <c r="CD579" s="321"/>
      <c r="CE579" s="321"/>
      <c r="CF579" s="321"/>
      <c r="CG579" s="321"/>
      <c r="CH579" s="322"/>
      <c r="CI579" s="52">
        <f t="shared" si="26"/>
        <v>0</v>
      </c>
    </row>
    <row r="580" spans="1:87" ht="35.1" customHeight="1" x14ac:dyDescent="0.25">
      <c r="A580" s="31">
        <f t="shared" si="28"/>
        <v>568</v>
      </c>
      <c r="B580" s="323"/>
      <c r="C580" s="323"/>
      <c r="D580" s="308"/>
      <c r="E580" s="308"/>
      <c r="F580" s="308"/>
      <c r="G580" s="324"/>
      <c r="H580" s="325"/>
      <c r="I580" s="40"/>
      <c r="J580" s="60"/>
      <c r="K580" s="312"/>
      <c r="L580" s="312"/>
      <c r="M580" s="326"/>
      <c r="N580" s="326"/>
      <c r="O580" s="314"/>
      <c r="P580" s="314"/>
      <c r="Q580" s="327"/>
      <c r="R580" s="327"/>
      <c r="S580" s="306"/>
      <c r="T580" s="307"/>
      <c r="U580" s="306"/>
      <c r="V580" s="307"/>
      <c r="W580" s="328"/>
      <c r="X580" s="329"/>
      <c r="Y580" s="328"/>
      <c r="Z580" s="329"/>
      <c r="AA580" s="306"/>
      <c r="AB580" s="307"/>
      <c r="AC580" s="306"/>
      <c r="AD580" s="307"/>
      <c r="AE580" s="328"/>
      <c r="AF580" s="329"/>
      <c r="AG580" s="328"/>
      <c r="AH580" s="329"/>
      <c r="AI580" s="306"/>
      <c r="AJ580" s="307"/>
      <c r="AK580" s="306"/>
      <c r="AL580" s="307"/>
      <c r="AM580" s="328"/>
      <c r="AN580" s="329"/>
      <c r="AO580" s="328"/>
      <c r="AP580" s="329"/>
      <c r="AQ580" s="306"/>
      <c r="AR580" s="307"/>
      <c r="AS580" s="306"/>
      <c r="AT580" s="307"/>
      <c r="AU580" s="328"/>
      <c r="AV580" s="329"/>
      <c r="AW580" s="328"/>
      <c r="AX580" s="329"/>
      <c r="AY580" s="306"/>
      <c r="AZ580" s="307"/>
      <c r="BA580" s="306"/>
      <c r="BB580" s="307"/>
      <c r="BC580" s="328"/>
      <c r="BD580" s="329"/>
      <c r="BE580" s="328"/>
      <c r="BF580" s="329"/>
      <c r="BG580" s="306"/>
      <c r="BH580" s="307"/>
      <c r="BI580" s="306"/>
      <c r="BJ580" s="307"/>
      <c r="BK580" s="328"/>
      <c r="BL580" s="329"/>
      <c r="BM580" s="328"/>
      <c r="BN580" s="329"/>
      <c r="BO580" s="316"/>
      <c r="BP580" s="316"/>
      <c r="BQ580" s="316"/>
      <c r="BR580" s="55"/>
      <c r="BS580" s="330"/>
      <c r="BT580" s="331"/>
      <c r="BU580" s="319"/>
      <c r="BV580" s="319"/>
      <c r="BW580" s="319"/>
      <c r="BX580" s="319"/>
      <c r="BY580" s="319"/>
      <c r="BZ580" s="319"/>
      <c r="CA580" s="319"/>
      <c r="CB580" s="320"/>
      <c r="CC580" s="321"/>
      <c r="CD580" s="321"/>
      <c r="CE580" s="321"/>
      <c r="CF580" s="321"/>
      <c r="CG580" s="321"/>
      <c r="CH580" s="322"/>
      <c r="CI580" s="52">
        <f t="shared" si="26"/>
        <v>0</v>
      </c>
    </row>
    <row r="581" spans="1:87" ht="35.1" customHeight="1" x14ac:dyDescent="0.25">
      <c r="A581" s="31">
        <f t="shared" si="28"/>
        <v>569</v>
      </c>
      <c r="B581" s="308"/>
      <c r="C581" s="308"/>
      <c r="D581" s="309"/>
      <c r="E581" s="309"/>
      <c r="F581" s="309"/>
      <c r="G581" s="310"/>
      <c r="H581" s="311"/>
      <c r="I581" s="40"/>
      <c r="J581" s="59"/>
      <c r="K581" s="312"/>
      <c r="L581" s="312"/>
      <c r="M581" s="313"/>
      <c r="N581" s="313"/>
      <c r="O581" s="314"/>
      <c r="P581" s="314"/>
      <c r="Q581" s="315"/>
      <c r="R581" s="315"/>
      <c r="S581" s="306"/>
      <c r="T581" s="307"/>
      <c r="U581" s="306"/>
      <c r="V581" s="307"/>
      <c r="W581" s="304"/>
      <c r="X581" s="305"/>
      <c r="Y581" s="304"/>
      <c r="Z581" s="305"/>
      <c r="AA581" s="306"/>
      <c r="AB581" s="307"/>
      <c r="AC581" s="306"/>
      <c r="AD581" s="307"/>
      <c r="AE581" s="304"/>
      <c r="AF581" s="305"/>
      <c r="AG581" s="304"/>
      <c r="AH581" s="305"/>
      <c r="AI581" s="306"/>
      <c r="AJ581" s="307"/>
      <c r="AK581" s="306"/>
      <c r="AL581" s="307"/>
      <c r="AM581" s="304"/>
      <c r="AN581" s="305"/>
      <c r="AO581" s="304"/>
      <c r="AP581" s="305"/>
      <c r="AQ581" s="306"/>
      <c r="AR581" s="307"/>
      <c r="AS581" s="306"/>
      <c r="AT581" s="307"/>
      <c r="AU581" s="304"/>
      <c r="AV581" s="305"/>
      <c r="AW581" s="304"/>
      <c r="AX581" s="305"/>
      <c r="AY581" s="306"/>
      <c r="AZ581" s="307"/>
      <c r="BA581" s="306"/>
      <c r="BB581" s="307"/>
      <c r="BC581" s="304"/>
      <c r="BD581" s="305"/>
      <c r="BE581" s="304"/>
      <c r="BF581" s="305"/>
      <c r="BG581" s="306"/>
      <c r="BH581" s="307"/>
      <c r="BI581" s="306"/>
      <c r="BJ581" s="307"/>
      <c r="BK581" s="304"/>
      <c r="BL581" s="305"/>
      <c r="BM581" s="304"/>
      <c r="BN581" s="305"/>
      <c r="BO581" s="316"/>
      <c r="BP581" s="316"/>
      <c r="BQ581" s="316"/>
      <c r="BR581" s="55"/>
      <c r="BS581" s="317"/>
      <c r="BT581" s="318"/>
      <c r="BU581" s="319"/>
      <c r="BV581" s="319"/>
      <c r="BW581" s="319"/>
      <c r="BX581" s="319"/>
      <c r="BY581" s="319"/>
      <c r="BZ581" s="319"/>
      <c r="CA581" s="319"/>
      <c r="CB581" s="320"/>
      <c r="CC581" s="321"/>
      <c r="CD581" s="321"/>
      <c r="CE581" s="321"/>
      <c r="CF581" s="321"/>
      <c r="CG581" s="321"/>
      <c r="CH581" s="322"/>
      <c r="CI581" s="52">
        <f t="shared" si="26"/>
        <v>0</v>
      </c>
    </row>
    <row r="582" spans="1:87" ht="35.1" customHeight="1" x14ac:dyDescent="0.25">
      <c r="A582" s="31">
        <f t="shared" si="28"/>
        <v>570</v>
      </c>
      <c r="B582" s="323"/>
      <c r="C582" s="323"/>
      <c r="D582" s="308"/>
      <c r="E582" s="308"/>
      <c r="F582" s="308"/>
      <c r="G582" s="324"/>
      <c r="H582" s="325"/>
      <c r="I582" s="40"/>
      <c r="J582" s="60"/>
      <c r="K582" s="312"/>
      <c r="L582" s="312"/>
      <c r="M582" s="326"/>
      <c r="N582" s="326"/>
      <c r="O582" s="314"/>
      <c r="P582" s="314"/>
      <c r="Q582" s="327"/>
      <c r="R582" s="327"/>
      <c r="S582" s="306"/>
      <c r="T582" s="307"/>
      <c r="U582" s="306"/>
      <c r="V582" s="307"/>
      <c r="W582" s="328"/>
      <c r="X582" s="329"/>
      <c r="Y582" s="328"/>
      <c r="Z582" s="329"/>
      <c r="AA582" s="306"/>
      <c r="AB582" s="307"/>
      <c r="AC582" s="306"/>
      <c r="AD582" s="307"/>
      <c r="AE582" s="328"/>
      <c r="AF582" s="329"/>
      <c r="AG582" s="328"/>
      <c r="AH582" s="329"/>
      <c r="AI582" s="306"/>
      <c r="AJ582" s="307"/>
      <c r="AK582" s="306"/>
      <c r="AL582" s="307"/>
      <c r="AM582" s="328"/>
      <c r="AN582" s="329"/>
      <c r="AO582" s="328"/>
      <c r="AP582" s="329"/>
      <c r="AQ582" s="306"/>
      <c r="AR582" s="307"/>
      <c r="AS582" s="306"/>
      <c r="AT582" s="307"/>
      <c r="AU582" s="328"/>
      <c r="AV582" s="329"/>
      <c r="AW582" s="328"/>
      <c r="AX582" s="329"/>
      <c r="AY582" s="306"/>
      <c r="AZ582" s="307"/>
      <c r="BA582" s="306"/>
      <c r="BB582" s="307"/>
      <c r="BC582" s="328"/>
      <c r="BD582" s="329"/>
      <c r="BE582" s="328"/>
      <c r="BF582" s="329"/>
      <c r="BG582" s="306"/>
      <c r="BH582" s="307"/>
      <c r="BI582" s="306"/>
      <c r="BJ582" s="307"/>
      <c r="BK582" s="328"/>
      <c r="BL582" s="329"/>
      <c r="BM582" s="328"/>
      <c r="BN582" s="329"/>
      <c r="BO582" s="316"/>
      <c r="BP582" s="316"/>
      <c r="BQ582" s="316"/>
      <c r="BR582" s="55"/>
      <c r="BS582" s="330"/>
      <c r="BT582" s="331"/>
      <c r="BU582" s="319"/>
      <c r="BV582" s="319"/>
      <c r="BW582" s="319"/>
      <c r="BX582" s="319"/>
      <c r="BY582" s="319"/>
      <c r="BZ582" s="319"/>
      <c r="CA582" s="319"/>
      <c r="CB582" s="320"/>
      <c r="CC582" s="321"/>
      <c r="CD582" s="321"/>
      <c r="CE582" s="321"/>
      <c r="CF582" s="321"/>
      <c r="CG582" s="321"/>
      <c r="CH582" s="322"/>
      <c r="CI582" s="52">
        <f t="shared" si="26"/>
        <v>0</v>
      </c>
    </row>
    <row r="583" spans="1:87" ht="35.1" customHeight="1" x14ac:dyDescent="0.25">
      <c r="A583" s="31">
        <f t="shared" si="28"/>
        <v>571</v>
      </c>
      <c r="B583" s="308"/>
      <c r="C583" s="308"/>
      <c r="D583" s="309"/>
      <c r="E583" s="309"/>
      <c r="F583" s="309"/>
      <c r="G583" s="310"/>
      <c r="H583" s="311"/>
      <c r="I583" s="40"/>
      <c r="J583" s="59"/>
      <c r="K583" s="312"/>
      <c r="L583" s="312"/>
      <c r="M583" s="313"/>
      <c r="N583" s="313"/>
      <c r="O583" s="314"/>
      <c r="P583" s="314"/>
      <c r="Q583" s="315"/>
      <c r="R583" s="315"/>
      <c r="S583" s="306"/>
      <c r="T583" s="307"/>
      <c r="U583" s="306"/>
      <c r="V583" s="307"/>
      <c r="W583" s="304"/>
      <c r="X583" s="305"/>
      <c r="Y583" s="304"/>
      <c r="Z583" s="305"/>
      <c r="AA583" s="306"/>
      <c r="AB583" s="307"/>
      <c r="AC583" s="306"/>
      <c r="AD583" s="307"/>
      <c r="AE583" s="304"/>
      <c r="AF583" s="305"/>
      <c r="AG583" s="304"/>
      <c r="AH583" s="305"/>
      <c r="AI583" s="306"/>
      <c r="AJ583" s="307"/>
      <c r="AK583" s="306"/>
      <c r="AL583" s="307"/>
      <c r="AM583" s="304"/>
      <c r="AN583" s="305"/>
      <c r="AO583" s="304"/>
      <c r="AP583" s="305"/>
      <c r="AQ583" s="306"/>
      <c r="AR583" s="307"/>
      <c r="AS583" s="306"/>
      <c r="AT583" s="307"/>
      <c r="AU583" s="304"/>
      <c r="AV583" s="305"/>
      <c r="AW583" s="304"/>
      <c r="AX583" s="305"/>
      <c r="AY583" s="306"/>
      <c r="AZ583" s="307"/>
      <c r="BA583" s="306"/>
      <c r="BB583" s="307"/>
      <c r="BC583" s="304"/>
      <c r="BD583" s="305"/>
      <c r="BE583" s="304"/>
      <c r="BF583" s="305"/>
      <c r="BG583" s="306"/>
      <c r="BH583" s="307"/>
      <c r="BI583" s="306"/>
      <c r="BJ583" s="307"/>
      <c r="BK583" s="304"/>
      <c r="BL583" s="305"/>
      <c r="BM583" s="304"/>
      <c r="BN583" s="305"/>
      <c r="BO583" s="316"/>
      <c r="BP583" s="316"/>
      <c r="BQ583" s="316"/>
      <c r="BR583" s="55"/>
      <c r="BS583" s="317"/>
      <c r="BT583" s="318"/>
      <c r="BU583" s="319"/>
      <c r="BV583" s="319"/>
      <c r="BW583" s="319"/>
      <c r="BX583" s="319"/>
      <c r="BY583" s="319"/>
      <c r="BZ583" s="319"/>
      <c r="CA583" s="319"/>
      <c r="CB583" s="320"/>
      <c r="CC583" s="321"/>
      <c r="CD583" s="321"/>
      <c r="CE583" s="321"/>
      <c r="CF583" s="321"/>
      <c r="CG583" s="321"/>
      <c r="CH583" s="322"/>
      <c r="CI583" s="52">
        <f t="shared" si="26"/>
        <v>0</v>
      </c>
    </row>
    <row r="584" spans="1:87" ht="35.1" customHeight="1" x14ac:dyDescent="0.25">
      <c r="A584" s="31">
        <f t="shared" si="28"/>
        <v>572</v>
      </c>
      <c r="B584" s="323"/>
      <c r="C584" s="323"/>
      <c r="D584" s="308"/>
      <c r="E584" s="308"/>
      <c r="F584" s="308"/>
      <c r="G584" s="324"/>
      <c r="H584" s="325"/>
      <c r="I584" s="40"/>
      <c r="J584" s="60"/>
      <c r="K584" s="312"/>
      <c r="L584" s="312"/>
      <c r="M584" s="326"/>
      <c r="N584" s="326"/>
      <c r="O584" s="314"/>
      <c r="P584" s="314"/>
      <c r="Q584" s="327"/>
      <c r="R584" s="327"/>
      <c r="S584" s="306"/>
      <c r="T584" s="307"/>
      <c r="U584" s="306"/>
      <c r="V584" s="307"/>
      <c r="W584" s="328"/>
      <c r="X584" s="329"/>
      <c r="Y584" s="328"/>
      <c r="Z584" s="329"/>
      <c r="AA584" s="306"/>
      <c r="AB584" s="307"/>
      <c r="AC584" s="306"/>
      <c r="AD584" s="307"/>
      <c r="AE584" s="328"/>
      <c r="AF584" s="329"/>
      <c r="AG584" s="328"/>
      <c r="AH584" s="329"/>
      <c r="AI584" s="306"/>
      <c r="AJ584" s="307"/>
      <c r="AK584" s="306"/>
      <c r="AL584" s="307"/>
      <c r="AM584" s="328"/>
      <c r="AN584" s="329"/>
      <c r="AO584" s="328"/>
      <c r="AP584" s="329"/>
      <c r="AQ584" s="306"/>
      <c r="AR584" s="307"/>
      <c r="AS584" s="306"/>
      <c r="AT584" s="307"/>
      <c r="AU584" s="328"/>
      <c r="AV584" s="329"/>
      <c r="AW584" s="328"/>
      <c r="AX584" s="329"/>
      <c r="AY584" s="306"/>
      <c r="AZ584" s="307"/>
      <c r="BA584" s="306"/>
      <c r="BB584" s="307"/>
      <c r="BC584" s="328"/>
      <c r="BD584" s="329"/>
      <c r="BE584" s="328"/>
      <c r="BF584" s="329"/>
      <c r="BG584" s="306"/>
      <c r="BH584" s="307"/>
      <c r="BI584" s="306"/>
      <c r="BJ584" s="307"/>
      <c r="BK584" s="328"/>
      <c r="BL584" s="329"/>
      <c r="BM584" s="328"/>
      <c r="BN584" s="329"/>
      <c r="BO584" s="316"/>
      <c r="BP584" s="316"/>
      <c r="BQ584" s="316"/>
      <c r="BR584" s="55"/>
      <c r="BS584" s="330"/>
      <c r="BT584" s="331"/>
      <c r="BU584" s="319"/>
      <c r="BV584" s="319"/>
      <c r="BW584" s="319"/>
      <c r="BX584" s="319"/>
      <c r="BY584" s="319"/>
      <c r="BZ584" s="319"/>
      <c r="CA584" s="319"/>
      <c r="CB584" s="320"/>
      <c r="CC584" s="321"/>
      <c r="CD584" s="321"/>
      <c r="CE584" s="321"/>
      <c r="CF584" s="321"/>
      <c r="CG584" s="321"/>
      <c r="CH584" s="322"/>
      <c r="CI584" s="52">
        <f t="shared" si="26"/>
        <v>0</v>
      </c>
    </row>
    <row r="585" spans="1:87" ht="35.1" customHeight="1" x14ac:dyDescent="0.25">
      <c r="A585" s="31">
        <f t="shared" si="28"/>
        <v>573</v>
      </c>
      <c r="B585" s="308"/>
      <c r="C585" s="308"/>
      <c r="D585" s="309"/>
      <c r="E585" s="309"/>
      <c r="F585" s="309"/>
      <c r="G585" s="310"/>
      <c r="H585" s="311"/>
      <c r="I585" s="40"/>
      <c r="J585" s="59"/>
      <c r="K585" s="312"/>
      <c r="L585" s="312"/>
      <c r="M585" s="313"/>
      <c r="N585" s="313"/>
      <c r="O585" s="314"/>
      <c r="P585" s="314"/>
      <c r="Q585" s="315"/>
      <c r="R585" s="315"/>
      <c r="S585" s="306"/>
      <c r="T585" s="307"/>
      <c r="U585" s="306"/>
      <c r="V585" s="307"/>
      <c r="W585" s="304"/>
      <c r="X585" s="305"/>
      <c r="Y585" s="304"/>
      <c r="Z585" s="305"/>
      <c r="AA585" s="306"/>
      <c r="AB585" s="307"/>
      <c r="AC585" s="306"/>
      <c r="AD585" s="307"/>
      <c r="AE585" s="304"/>
      <c r="AF585" s="305"/>
      <c r="AG585" s="304"/>
      <c r="AH585" s="305"/>
      <c r="AI585" s="306"/>
      <c r="AJ585" s="307"/>
      <c r="AK585" s="306"/>
      <c r="AL585" s="307"/>
      <c r="AM585" s="304"/>
      <c r="AN585" s="305"/>
      <c r="AO585" s="304"/>
      <c r="AP585" s="305"/>
      <c r="AQ585" s="306"/>
      <c r="AR585" s="307"/>
      <c r="AS585" s="306"/>
      <c r="AT585" s="307"/>
      <c r="AU585" s="304"/>
      <c r="AV585" s="305"/>
      <c r="AW585" s="304"/>
      <c r="AX585" s="305"/>
      <c r="AY585" s="306"/>
      <c r="AZ585" s="307"/>
      <c r="BA585" s="306"/>
      <c r="BB585" s="307"/>
      <c r="BC585" s="304"/>
      <c r="BD585" s="305"/>
      <c r="BE585" s="304"/>
      <c r="BF585" s="305"/>
      <c r="BG585" s="306"/>
      <c r="BH585" s="307"/>
      <c r="BI585" s="306"/>
      <c r="BJ585" s="307"/>
      <c r="BK585" s="304"/>
      <c r="BL585" s="305"/>
      <c r="BM585" s="304"/>
      <c r="BN585" s="305"/>
      <c r="BO585" s="316"/>
      <c r="BP585" s="316"/>
      <c r="BQ585" s="316"/>
      <c r="BR585" s="55"/>
      <c r="BS585" s="317"/>
      <c r="BT585" s="318"/>
      <c r="BU585" s="319"/>
      <c r="BV585" s="319"/>
      <c r="BW585" s="319"/>
      <c r="BX585" s="319"/>
      <c r="BY585" s="319"/>
      <c r="BZ585" s="319"/>
      <c r="CA585" s="319"/>
      <c r="CB585" s="320"/>
      <c r="CC585" s="321"/>
      <c r="CD585" s="321"/>
      <c r="CE585" s="321"/>
      <c r="CF585" s="321"/>
      <c r="CG585" s="321"/>
      <c r="CH585" s="322"/>
      <c r="CI585" s="52">
        <f t="shared" si="26"/>
        <v>0</v>
      </c>
    </row>
    <row r="586" spans="1:87" ht="35.1" customHeight="1" x14ac:dyDescent="0.25">
      <c r="A586" s="31">
        <f t="shared" si="28"/>
        <v>574</v>
      </c>
      <c r="B586" s="323"/>
      <c r="C586" s="323"/>
      <c r="D586" s="308"/>
      <c r="E586" s="308"/>
      <c r="F586" s="308"/>
      <c r="G586" s="324"/>
      <c r="H586" s="325"/>
      <c r="I586" s="40"/>
      <c r="J586" s="60"/>
      <c r="K586" s="312"/>
      <c r="L586" s="312"/>
      <c r="M586" s="326"/>
      <c r="N586" s="326"/>
      <c r="O586" s="314"/>
      <c r="P586" s="314"/>
      <c r="Q586" s="327"/>
      <c r="R586" s="327"/>
      <c r="S586" s="306"/>
      <c r="T586" s="307"/>
      <c r="U586" s="306"/>
      <c r="V586" s="307"/>
      <c r="W586" s="328"/>
      <c r="X586" s="329"/>
      <c r="Y586" s="328"/>
      <c r="Z586" s="329"/>
      <c r="AA586" s="306"/>
      <c r="AB586" s="307"/>
      <c r="AC586" s="306"/>
      <c r="AD586" s="307"/>
      <c r="AE586" s="328"/>
      <c r="AF586" s="329"/>
      <c r="AG586" s="328"/>
      <c r="AH586" s="329"/>
      <c r="AI586" s="306"/>
      <c r="AJ586" s="307"/>
      <c r="AK586" s="306"/>
      <c r="AL586" s="307"/>
      <c r="AM586" s="328"/>
      <c r="AN586" s="329"/>
      <c r="AO586" s="328"/>
      <c r="AP586" s="329"/>
      <c r="AQ586" s="306"/>
      <c r="AR586" s="307"/>
      <c r="AS586" s="306"/>
      <c r="AT586" s="307"/>
      <c r="AU586" s="328"/>
      <c r="AV586" s="329"/>
      <c r="AW586" s="328"/>
      <c r="AX586" s="329"/>
      <c r="AY586" s="306"/>
      <c r="AZ586" s="307"/>
      <c r="BA586" s="306"/>
      <c r="BB586" s="307"/>
      <c r="BC586" s="328"/>
      <c r="BD586" s="329"/>
      <c r="BE586" s="328"/>
      <c r="BF586" s="329"/>
      <c r="BG586" s="306"/>
      <c r="BH586" s="307"/>
      <c r="BI586" s="306"/>
      <c r="BJ586" s="307"/>
      <c r="BK586" s="328"/>
      <c r="BL586" s="329"/>
      <c r="BM586" s="328"/>
      <c r="BN586" s="329"/>
      <c r="BO586" s="316"/>
      <c r="BP586" s="316"/>
      <c r="BQ586" s="316"/>
      <c r="BR586" s="55"/>
      <c r="BS586" s="330"/>
      <c r="BT586" s="331"/>
      <c r="BU586" s="319"/>
      <c r="BV586" s="319"/>
      <c r="BW586" s="319"/>
      <c r="BX586" s="319"/>
      <c r="BY586" s="319"/>
      <c r="BZ586" s="319"/>
      <c r="CA586" s="319"/>
      <c r="CB586" s="320"/>
      <c r="CC586" s="321"/>
      <c r="CD586" s="321"/>
      <c r="CE586" s="321"/>
      <c r="CF586" s="321"/>
      <c r="CG586" s="321"/>
      <c r="CH586" s="322"/>
      <c r="CI586" s="52">
        <f t="shared" si="26"/>
        <v>0</v>
      </c>
    </row>
    <row r="587" spans="1:87" ht="35.1" customHeight="1" x14ac:dyDescent="0.25">
      <c r="A587" s="31">
        <f>ROW(A575)</f>
        <v>575</v>
      </c>
      <c r="B587" s="308"/>
      <c r="C587" s="308"/>
      <c r="D587" s="309"/>
      <c r="E587" s="309"/>
      <c r="F587" s="309"/>
      <c r="G587" s="310"/>
      <c r="H587" s="311"/>
      <c r="I587" s="40"/>
      <c r="J587" s="59"/>
      <c r="K587" s="312"/>
      <c r="L587" s="312"/>
      <c r="M587" s="313"/>
      <c r="N587" s="313"/>
      <c r="O587" s="314"/>
      <c r="P587" s="314"/>
      <c r="Q587" s="315"/>
      <c r="R587" s="315"/>
      <c r="S587" s="306"/>
      <c r="T587" s="307"/>
      <c r="U587" s="306"/>
      <c r="V587" s="307"/>
      <c r="W587" s="304"/>
      <c r="X587" s="305"/>
      <c r="Y587" s="304"/>
      <c r="Z587" s="305"/>
      <c r="AA587" s="306"/>
      <c r="AB587" s="307"/>
      <c r="AC587" s="306"/>
      <c r="AD587" s="307"/>
      <c r="AE587" s="304"/>
      <c r="AF587" s="305"/>
      <c r="AG587" s="304"/>
      <c r="AH587" s="305"/>
      <c r="AI587" s="306"/>
      <c r="AJ587" s="307"/>
      <c r="AK587" s="306"/>
      <c r="AL587" s="307"/>
      <c r="AM587" s="304"/>
      <c r="AN587" s="305"/>
      <c r="AO587" s="304"/>
      <c r="AP587" s="305"/>
      <c r="AQ587" s="306"/>
      <c r="AR587" s="307"/>
      <c r="AS587" s="306"/>
      <c r="AT587" s="307"/>
      <c r="AU587" s="304"/>
      <c r="AV587" s="305"/>
      <c r="AW587" s="304"/>
      <c r="AX587" s="305"/>
      <c r="AY587" s="306"/>
      <c r="AZ587" s="307"/>
      <c r="BA587" s="306"/>
      <c r="BB587" s="307"/>
      <c r="BC587" s="304"/>
      <c r="BD587" s="305"/>
      <c r="BE587" s="304"/>
      <c r="BF587" s="305"/>
      <c r="BG587" s="306"/>
      <c r="BH587" s="307"/>
      <c r="BI587" s="306"/>
      <c r="BJ587" s="307"/>
      <c r="BK587" s="304"/>
      <c r="BL587" s="305"/>
      <c r="BM587" s="304"/>
      <c r="BN587" s="305"/>
      <c r="BO587" s="332"/>
      <c r="BP587" s="333"/>
      <c r="BQ587" s="334"/>
      <c r="BR587" s="55"/>
      <c r="BS587" s="317"/>
      <c r="BT587" s="318"/>
      <c r="BU587" s="319"/>
      <c r="BV587" s="319"/>
      <c r="BW587" s="319"/>
      <c r="BX587" s="319"/>
      <c r="BY587" s="319"/>
      <c r="BZ587" s="319"/>
      <c r="CA587" s="319"/>
      <c r="CB587" s="320"/>
      <c r="CC587" s="321"/>
      <c r="CD587" s="321"/>
      <c r="CE587" s="321"/>
      <c r="CF587" s="321"/>
      <c r="CG587" s="321"/>
      <c r="CH587" s="322"/>
      <c r="CI587" s="52">
        <f t="shared" si="26"/>
        <v>0</v>
      </c>
    </row>
    <row r="588" spans="1:87" ht="35.1" customHeight="1" x14ac:dyDescent="0.25">
      <c r="A588" s="31">
        <f t="shared" si="28"/>
        <v>576</v>
      </c>
      <c r="B588" s="323"/>
      <c r="C588" s="323"/>
      <c r="D588" s="308"/>
      <c r="E588" s="308"/>
      <c r="F588" s="308"/>
      <c r="G588" s="324"/>
      <c r="H588" s="325"/>
      <c r="I588" s="40"/>
      <c r="J588" s="60"/>
      <c r="K588" s="312"/>
      <c r="L588" s="312"/>
      <c r="M588" s="326"/>
      <c r="N588" s="326"/>
      <c r="O588" s="314"/>
      <c r="P588" s="314"/>
      <c r="Q588" s="327"/>
      <c r="R588" s="327"/>
      <c r="S588" s="306"/>
      <c r="T588" s="307"/>
      <c r="U588" s="306"/>
      <c r="V588" s="307"/>
      <c r="W588" s="328"/>
      <c r="X588" s="329"/>
      <c r="Y588" s="328"/>
      <c r="Z588" s="329"/>
      <c r="AA588" s="306"/>
      <c r="AB588" s="307"/>
      <c r="AC588" s="306"/>
      <c r="AD588" s="307"/>
      <c r="AE588" s="328"/>
      <c r="AF588" s="329"/>
      <c r="AG588" s="328"/>
      <c r="AH588" s="329"/>
      <c r="AI588" s="306"/>
      <c r="AJ588" s="307"/>
      <c r="AK588" s="306"/>
      <c r="AL588" s="307"/>
      <c r="AM588" s="328"/>
      <c r="AN588" s="329"/>
      <c r="AO588" s="328"/>
      <c r="AP588" s="329"/>
      <c r="AQ588" s="306"/>
      <c r="AR588" s="307"/>
      <c r="AS588" s="306"/>
      <c r="AT588" s="307"/>
      <c r="AU588" s="328"/>
      <c r="AV588" s="329"/>
      <c r="AW588" s="328"/>
      <c r="AX588" s="329"/>
      <c r="AY588" s="306"/>
      <c r="AZ588" s="307"/>
      <c r="BA588" s="306"/>
      <c r="BB588" s="307"/>
      <c r="BC588" s="328"/>
      <c r="BD588" s="329"/>
      <c r="BE588" s="328"/>
      <c r="BF588" s="329"/>
      <c r="BG588" s="306"/>
      <c r="BH588" s="307"/>
      <c r="BI588" s="306"/>
      <c r="BJ588" s="307"/>
      <c r="BK588" s="328"/>
      <c r="BL588" s="329"/>
      <c r="BM588" s="328"/>
      <c r="BN588" s="329"/>
      <c r="BO588" s="316"/>
      <c r="BP588" s="316"/>
      <c r="BQ588" s="316"/>
      <c r="BR588" s="55"/>
      <c r="BS588" s="330"/>
      <c r="BT588" s="331"/>
      <c r="BU588" s="319"/>
      <c r="BV588" s="319"/>
      <c r="BW588" s="319"/>
      <c r="BX588" s="319"/>
      <c r="BY588" s="319"/>
      <c r="BZ588" s="319"/>
      <c r="CA588" s="319"/>
      <c r="CB588" s="320"/>
      <c r="CC588" s="321"/>
      <c r="CD588" s="321"/>
      <c r="CE588" s="321"/>
      <c r="CF588" s="321"/>
      <c r="CG588" s="321"/>
      <c r="CH588" s="322"/>
      <c r="CI588" s="52">
        <f t="shared" si="26"/>
        <v>0</v>
      </c>
    </row>
    <row r="589" spans="1:87" ht="35.1" customHeight="1" x14ac:dyDescent="0.25">
      <c r="A589" s="31">
        <f t="shared" si="28"/>
        <v>577</v>
      </c>
      <c r="B589" s="308"/>
      <c r="C589" s="308"/>
      <c r="D589" s="309"/>
      <c r="E589" s="309"/>
      <c r="F589" s="309"/>
      <c r="G589" s="310"/>
      <c r="H589" s="311"/>
      <c r="I589" s="40"/>
      <c r="J589" s="59"/>
      <c r="K589" s="312"/>
      <c r="L589" s="312"/>
      <c r="M589" s="313"/>
      <c r="N589" s="313"/>
      <c r="O589" s="314"/>
      <c r="P589" s="314"/>
      <c r="Q589" s="315"/>
      <c r="R589" s="315"/>
      <c r="S589" s="306"/>
      <c r="T589" s="307"/>
      <c r="U589" s="306"/>
      <c r="V589" s="307"/>
      <c r="W589" s="304"/>
      <c r="X589" s="305"/>
      <c r="Y589" s="304"/>
      <c r="Z589" s="305"/>
      <c r="AA589" s="306"/>
      <c r="AB589" s="307"/>
      <c r="AC589" s="306"/>
      <c r="AD589" s="307"/>
      <c r="AE589" s="304"/>
      <c r="AF589" s="305"/>
      <c r="AG589" s="304"/>
      <c r="AH589" s="305"/>
      <c r="AI589" s="306"/>
      <c r="AJ589" s="307"/>
      <c r="AK589" s="306"/>
      <c r="AL589" s="307"/>
      <c r="AM589" s="304"/>
      <c r="AN589" s="305"/>
      <c r="AO589" s="304"/>
      <c r="AP589" s="305"/>
      <c r="AQ589" s="306"/>
      <c r="AR589" s="307"/>
      <c r="AS589" s="306"/>
      <c r="AT589" s="307"/>
      <c r="AU589" s="304"/>
      <c r="AV589" s="305"/>
      <c r="AW589" s="304"/>
      <c r="AX589" s="305"/>
      <c r="AY589" s="306"/>
      <c r="AZ589" s="307"/>
      <c r="BA589" s="306"/>
      <c r="BB589" s="307"/>
      <c r="BC589" s="304"/>
      <c r="BD589" s="305"/>
      <c r="BE589" s="304"/>
      <c r="BF589" s="305"/>
      <c r="BG589" s="306"/>
      <c r="BH589" s="307"/>
      <c r="BI589" s="306"/>
      <c r="BJ589" s="307"/>
      <c r="BK589" s="304"/>
      <c r="BL589" s="305"/>
      <c r="BM589" s="304"/>
      <c r="BN589" s="305"/>
      <c r="BO589" s="316"/>
      <c r="BP589" s="316"/>
      <c r="BQ589" s="316"/>
      <c r="BR589" s="55"/>
      <c r="BS589" s="317"/>
      <c r="BT589" s="318"/>
      <c r="BU589" s="319"/>
      <c r="BV589" s="319"/>
      <c r="BW589" s="319"/>
      <c r="BX589" s="319"/>
      <c r="BY589" s="319"/>
      <c r="BZ589" s="319"/>
      <c r="CA589" s="319"/>
      <c r="CB589" s="320"/>
      <c r="CC589" s="321"/>
      <c r="CD589" s="321"/>
      <c r="CE589" s="321"/>
      <c r="CF589" s="321"/>
      <c r="CG589" s="321"/>
      <c r="CH589" s="322"/>
      <c r="CI589" s="52">
        <f t="shared" si="26"/>
        <v>0</v>
      </c>
    </row>
    <row r="590" spans="1:87" ht="35.1" customHeight="1" x14ac:dyDescent="0.25">
      <c r="A590" s="31">
        <f t="shared" si="28"/>
        <v>578</v>
      </c>
      <c r="B590" s="323"/>
      <c r="C590" s="323"/>
      <c r="D590" s="308"/>
      <c r="E590" s="308"/>
      <c r="F590" s="308"/>
      <c r="G590" s="324"/>
      <c r="H590" s="325"/>
      <c r="I590" s="40"/>
      <c r="J590" s="60"/>
      <c r="K590" s="312"/>
      <c r="L590" s="312"/>
      <c r="M590" s="326"/>
      <c r="N590" s="326"/>
      <c r="O590" s="314"/>
      <c r="P590" s="314"/>
      <c r="Q590" s="327"/>
      <c r="R590" s="327"/>
      <c r="S590" s="306"/>
      <c r="T590" s="307"/>
      <c r="U590" s="306"/>
      <c r="V590" s="307"/>
      <c r="W590" s="328"/>
      <c r="X590" s="329"/>
      <c r="Y590" s="328"/>
      <c r="Z590" s="329"/>
      <c r="AA590" s="306"/>
      <c r="AB590" s="307"/>
      <c r="AC590" s="306"/>
      <c r="AD590" s="307"/>
      <c r="AE590" s="328"/>
      <c r="AF590" s="329"/>
      <c r="AG590" s="328"/>
      <c r="AH590" s="329"/>
      <c r="AI590" s="306"/>
      <c r="AJ590" s="307"/>
      <c r="AK590" s="306"/>
      <c r="AL590" s="307"/>
      <c r="AM590" s="328"/>
      <c r="AN590" s="329"/>
      <c r="AO590" s="328"/>
      <c r="AP590" s="329"/>
      <c r="AQ590" s="306"/>
      <c r="AR590" s="307"/>
      <c r="AS590" s="306"/>
      <c r="AT590" s="307"/>
      <c r="AU590" s="328"/>
      <c r="AV590" s="329"/>
      <c r="AW590" s="328"/>
      <c r="AX590" s="329"/>
      <c r="AY590" s="306"/>
      <c r="AZ590" s="307"/>
      <c r="BA590" s="306"/>
      <c r="BB590" s="307"/>
      <c r="BC590" s="328"/>
      <c r="BD590" s="329"/>
      <c r="BE590" s="328"/>
      <c r="BF590" s="329"/>
      <c r="BG590" s="306"/>
      <c r="BH590" s="307"/>
      <c r="BI590" s="306"/>
      <c r="BJ590" s="307"/>
      <c r="BK590" s="328"/>
      <c r="BL590" s="329"/>
      <c r="BM590" s="328"/>
      <c r="BN590" s="329"/>
      <c r="BO590" s="316"/>
      <c r="BP590" s="316"/>
      <c r="BQ590" s="316"/>
      <c r="BR590" s="55"/>
      <c r="BS590" s="330"/>
      <c r="BT590" s="331"/>
      <c r="BU590" s="319"/>
      <c r="BV590" s="319"/>
      <c r="BW590" s="319"/>
      <c r="BX590" s="319"/>
      <c r="BY590" s="319"/>
      <c r="BZ590" s="319"/>
      <c r="CA590" s="319"/>
      <c r="CB590" s="320"/>
      <c r="CC590" s="321"/>
      <c r="CD590" s="321"/>
      <c r="CE590" s="321"/>
      <c r="CF590" s="321"/>
      <c r="CG590" s="321"/>
      <c r="CH590" s="322"/>
      <c r="CI590" s="52">
        <f t="shared" ref="CI590:CI653" si="29">BS590-G590</f>
        <v>0</v>
      </c>
    </row>
    <row r="591" spans="1:87" ht="35.1" customHeight="1" x14ac:dyDescent="0.25">
      <c r="A591" s="31">
        <f t="shared" si="28"/>
        <v>579</v>
      </c>
      <c r="B591" s="308"/>
      <c r="C591" s="308"/>
      <c r="D591" s="309"/>
      <c r="E591" s="309"/>
      <c r="F591" s="309"/>
      <c r="G591" s="310"/>
      <c r="H591" s="311"/>
      <c r="I591" s="40"/>
      <c r="J591" s="59"/>
      <c r="K591" s="312"/>
      <c r="L591" s="312"/>
      <c r="M591" s="313"/>
      <c r="N591" s="313"/>
      <c r="O591" s="314"/>
      <c r="P591" s="314"/>
      <c r="Q591" s="315"/>
      <c r="R591" s="315"/>
      <c r="S591" s="306"/>
      <c r="T591" s="307"/>
      <c r="U591" s="306"/>
      <c r="V591" s="307"/>
      <c r="W591" s="304"/>
      <c r="X591" s="305"/>
      <c r="Y591" s="304"/>
      <c r="Z591" s="305"/>
      <c r="AA591" s="306"/>
      <c r="AB591" s="307"/>
      <c r="AC591" s="306"/>
      <c r="AD591" s="307"/>
      <c r="AE591" s="304"/>
      <c r="AF591" s="305"/>
      <c r="AG591" s="304"/>
      <c r="AH591" s="305"/>
      <c r="AI591" s="306"/>
      <c r="AJ591" s="307"/>
      <c r="AK591" s="306"/>
      <c r="AL591" s="307"/>
      <c r="AM591" s="304"/>
      <c r="AN591" s="305"/>
      <c r="AO591" s="304"/>
      <c r="AP591" s="305"/>
      <c r="AQ591" s="306"/>
      <c r="AR591" s="307"/>
      <c r="AS591" s="306"/>
      <c r="AT591" s="307"/>
      <c r="AU591" s="304"/>
      <c r="AV591" s="305"/>
      <c r="AW591" s="304"/>
      <c r="AX591" s="305"/>
      <c r="AY591" s="306"/>
      <c r="AZ591" s="307"/>
      <c r="BA591" s="306"/>
      <c r="BB591" s="307"/>
      <c r="BC591" s="304"/>
      <c r="BD591" s="305"/>
      <c r="BE591" s="304"/>
      <c r="BF591" s="305"/>
      <c r="BG591" s="306"/>
      <c r="BH591" s="307"/>
      <c r="BI591" s="306"/>
      <c r="BJ591" s="307"/>
      <c r="BK591" s="304"/>
      <c r="BL591" s="305"/>
      <c r="BM591" s="304"/>
      <c r="BN591" s="305"/>
      <c r="BO591" s="316"/>
      <c r="BP591" s="316"/>
      <c r="BQ591" s="316"/>
      <c r="BR591" s="55"/>
      <c r="BS591" s="317"/>
      <c r="BT591" s="318"/>
      <c r="BU591" s="319"/>
      <c r="BV591" s="319"/>
      <c r="BW591" s="319"/>
      <c r="BX591" s="319"/>
      <c r="BY591" s="319"/>
      <c r="BZ591" s="319"/>
      <c r="CA591" s="319"/>
      <c r="CB591" s="320"/>
      <c r="CC591" s="321"/>
      <c r="CD591" s="321"/>
      <c r="CE591" s="321"/>
      <c r="CF591" s="321"/>
      <c r="CG591" s="321"/>
      <c r="CH591" s="322"/>
      <c r="CI591" s="52">
        <f t="shared" si="29"/>
        <v>0</v>
      </c>
    </row>
    <row r="592" spans="1:87" ht="35.1" customHeight="1" x14ac:dyDescent="0.25">
      <c r="A592" s="31">
        <f t="shared" si="28"/>
        <v>580</v>
      </c>
      <c r="B592" s="323"/>
      <c r="C592" s="323"/>
      <c r="D592" s="308"/>
      <c r="E592" s="308"/>
      <c r="F592" s="308"/>
      <c r="G592" s="324"/>
      <c r="H592" s="325"/>
      <c r="I592" s="40"/>
      <c r="J592" s="60"/>
      <c r="K592" s="312"/>
      <c r="L592" s="312"/>
      <c r="M592" s="326"/>
      <c r="N592" s="326"/>
      <c r="O592" s="314"/>
      <c r="P592" s="314"/>
      <c r="Q592" s="327"/>
      <c r="R592" s="327"/>
      <c r="S592" s="306"/>
      <c r="T592" s="307"/>
      <c r="U592" s="306"/>
      <c r="V592" s="307"/>
      <c r="W592" s="328"/>
      <c r="X592" s="329"/>
      <c r="Y592" s="328"/>
      <c r="Z592" s="329"/>
      <c r="AA592" s="306"/>
      <c r="AB592" s="307"/>
      <c r="AC592" s="306"/>
      <c r="AD592" s="307"/>
      <c r="AE592" s="328"/>
      <c r="AF592" s="329"/>
      <c r="AG592" s="328"/>
      <c r="AH592" s="329"/>
      <c r="AI592" s="306"/>
      <c r="AJ592" s="307"/>
      <c r="AK592" s="306"/>
      <c r="AL592" s="307"/>
      <c r="AM592" s="328"/>
      <c r="AN592" s="329"/>
      <c r="AO592" s="328"/>
      <c r="AP592" s="329"/>
      <c r="AQ592" s="306"/>
      <c r="AR592" s="307"/>
      <c r="AS592" s="306"/>
      <c r="AT592" s="307"/>
      <c r="AU592" s="328"/>
      <c r="AV592" s="329"/>
      <c r="AW592" s="328"/>
      <c r="AX592" s="329"/>
      <c r="AY592" s="306"/>
      <c r="AZ592" s="307"/>
      <c r="BA592" s="306"/>
      <c r="BB592" s="307"/>
      <c r="BC592" s="328"/>
      <c r="BD592" s="329"/>
      <c r="BE592" s="328"/>
      <c r="BF592" s="329"/>
      <c r="BG592" s="306"/>
      <c r="BH592" s="307"/>
      <c r="BI592" s="306"/>
      <c r="BJ592" s="307"/>
      <c r="BK592" s="328"/>
      <c r="BL592" s="329"/>
      <c r="BM592" s="328"/>
      <c r="BN592" s="329"/>
      <c r="BO592" s="316"/>
      <c r="BP592" s="316"/>
      <c r="BQ592" s="316"/>
      <c r="BR592" s="55"/>
      <c r="BS592" s="330"/>
      <c r="BT592" s="331"/>
      <c r="BU592" s="319"/>
      <c r="BV592" s="319"/>
      <c r="BW592" s="319"/>
      <c r="BX592" s="319"/>
      <c r="BY592" s="319"/>
      <c r="BZ592" s="319"/>
      <c r="CA592" s="319"/>
      <c r="CB592" s="320"/>
      <c r="CC592" s="321"/>
      <c r="CD592" s="321"/>
      <c r="CE592" s="321"/>
      <c r="CF592" s="321"/>
      <c r="CG592" s="321"/>
      <c r="CH592" s="322"/>
      <c r="CI592" s="52">
        <f t="shared" si="29"/>
        <v>0</v>
      </c>
    </row>
    <row r="593" spans="1:87" ht="35.1" customHeight="1" x14ac:dyDescent="0.25">
      <c r="A593" s="31">
        <f t="shared" si="28"/>
        <v>581</v>
      </c>
      <c r="B593" s="308"/>
      <c r="C593" s="308"/>
      <c r="D593" s="309"/>
      <c r="E593" s="309"/>
      <c r="F593" s="309"/>
      <c r="G593" s="310"/>
      <c r="H593" s="311"/>
      <c r="I593" s="40"/>
      <c r="J593" s="59"/>
      <c r="K593" s="312"/>
      <c r="L593" s="312"/>
      <c r="M593" s="313"/>
      <c r="N593" s="313"/>
      <c r="O593" s="314"/>
      <c r="P593" s="314"/>
      <c r="Q593" s="315"/>
      <c r="R593" s="315"/>
      <c r="S593" s="306"/>
      <c r="T593" s="307"/>
      <c r="U593" s="306"/>
      <c r="V593" s="307"/>
      <c r="W593" s="304"/>
      <c r="X593" s="305"/>
      <c r="Y593" s="304"/>
      <c r="Z593" s="305"/>
      <c r="AA593" s="306"/>
      <c r="AB593" s="307"/>
      <c r="AC593" s="306"/>
      <c r="AD593" s="307"/>
      <c r="AE593" s="304"/>
      <c r="AF593" s="305"/>
      <c r="AG593" s="304"/>
      <c r="AH593" s="305"/>
      <c r="AI593" s="306"/>
      <c r="AJ593" s="307"/>
      <c r="AK593" s="306"/>
      <c r="AL593" s="307"/>
      <c r="AM593" s="304"/>
      <c r="AN593" s="305"/>
      <c r="AO593" s="304"/>
      <c r="AP593" s="305"/>
      <c r="AQ593" s="306"/>
      <c r="AR593" s="307"/>
      <c r="AS593" s="306"/>
      <c r="AT593" s="307"/>
      <c r="AU593" s="304"/>
      <c r="AV593" s="305"/>
      <c r="AW593" s="304"/>
      <c r="AX593" s="305"/>
      <c r="AY593" s="306"/>
      <c r="AZ593" s="307"/>
      <c r="BA593" s="306"/>
      <c r="BB593" s="307"/>
      <c r="BC593" s="304"/>
      <c r="BD593" s="305"/>
      <c r="BE593" s="304"/>
      <c r="BF593" s="305"/>
      <c r="BG593" s="306"/>
      <c r="BH593" s="307"/>
      <c r="BI593" s="306"/>
      <c r="BJ593" s="307"/>
      <c r="BK593" s="304"/>
      <c r="BL593" s="305"/>
      <c r="BM593" s="304"/>
      <c r="BN593" s="305"/>
      <c r="BO593" s="316"/>
      <c r="BP593" s="316"/>
      <c r="BQ593" s="316"/>
      <c r="BR593" s="55"/>
      <c r="BS593" s="317"/>
      <c r="BT593" s="318"/>
      <c r="BU593" s="319"/>
      <c r="BV593" s="319"/>
      <c r="BW593" s="319"/>
      <c r="BX593" s="319"/>
      <c r="BY593" s="319"/>
      <c r="BZ593" s="319"/>
      <c r="CA593" s="319"/>
      <c r="CB593" s="320"/>
      <c r="CC593" s="321"/>
      <c r="CD593" s="321"/>
      <c r="CE593" s="321"/>
      <c r="CF593" s="321"/>
      <c r="CG593" s="321"/>
      <c r="CH593" s="322"/>
      <c r="CI593" s="52">
        <f t="shared" si="29"/>
        <v>0</v>
      </c>
    </row>
    <row r="594" spans="1:87" ht="35.1" customHeight="1" x14ac:dyDescent="0.25">
      <c r="A594" s="31">
        <f t="shared" si="28"/>
        <v>582</v>
      </c>
      <c r="B594" s="323"/>
      <c r="C594" s="323"/>
      <c r="D594" s="308"/>
      <c r="E594" s="308"/>
      <c r="F594" s="308"/>
      <c r="G594" s="324"/>
      <c r="H594" s="325"/>
      <c r="I594" s="40"/>
      <c r="J594" s="60"/>
      <c r="K594" s="312"/>
      <c r="L594" s="312"/>
      <c r="M594" s="326"/>
      <c r="N594" s="326"/>
      <c r="O594" s="314"/>
      <c r="P594" s="314"/>
      <c r="Q594" s="327"/>
      <c r="R594" s="327"/>
      <c r="S594" s="306"/>
      <c r="T594" s="307"/>
      <c r="U594" s="306"/>
      <c r="V594" s="307"/>
      <c r="W594" s="328"/>
      <c r="X594" s="329"/>
      <c r="Y594" s="328"/>
      <c r="Z594" s="329"/>
      <c r="AA594" s="306"/>
      <c r="AB594" s="307"/>
      <c r="AC594" s="306"/>
      <c r="AD594" s="307"/>
      <c r="AE594" s="328"/>
      <c r="AF594" s="329"/>
      <c r="AG594" s="328"/>
      <c r="AH594" s="329"/>
      <c r="AI594" s="306"/>
      <c r="AJ594" s="307"/>
      <c r="AK594" s="306"/>
      <c r="AL594" s="307"/>
      <c r="AM594" s="328"/>
      <c r="AN594" s="329"/>
      <c r="AO594" s="328"/>
      <c r="AP594" s="329"/>
      <c r="AQ594" s="306"/>
      <c r="AR594" s="307"/>
      <c r="AS594" s="306"/>
      <c r="AT594" s="307"/>
      <c r="AU594" s="328"/>
      <c r="AV594" s="329"/>
      <c r="AW594" s="328"/>
      <c r="AX594" s="329"/>
      <c r="AY594" s="306"/>
      <c r="AZ594" s="307"/>
      <c r="BA594" s="306"/>
      <c r="BB594" s="307"/>
      <c r="BC594" s="328"/>
      <c r="BD594" s="329"/>
      <c r="BE594" s="328"/>
      <c r="BF594" s="329"/>
      <c r="BG594" s="306"/>
      <c r="BH594" s="307"/>
      <c r="BI594" s="306"/>
      <c r="BJ594" s="307"/>
      <c r="BK594" s="328"/>
      <c r="BL594" s="329"/>
      <c r="BM594" s="328"/>
      <c r="BN594" s="329"/>
      <c r="BO594" s="316"/>
      <c r="BP594" s="316"/>
      <c r="BQ594" s="316"/>
      <c r="BR594" s="55"/>
      <c r="BS594" s="330"/>
      <c r="BT594" s="331"/>
      <c r="BU594" s="319"/>
      <c r="BV594" s="319"/>
      <c r="BW594" s="319"/>
      <c r="BX594" s="319"/>
      <c r="BY594" s="319"/>
      <c r="BZ594" s="319"/>
      <c r="CA594" s="319"/>
      <c r="CB594" s="320"/>
      <c r="CC594" s="321"/>
      <c r="CD594" s="321"/>
      <c r="CE594" s="321"/>
      <c r="CF594" s="321"/>
      <c r="CG594" s="321"/>
      <c r="CH594" s="322"/>
      <c r="CI594" s="52">
        <f t="shared" si="29"/>
        <v>0</v>
      </c>
    </row>
    <row r="595" spans="1:87" ht="35.1" customHeight="1" x14ac:dyDescent="0.25">
      <c r="A595" s="31">
        <f t="shared" si="28"/>
        <v>583</v>
      </c>
      <c r="B595" s="308"/>
      <c r="C595" s="308"/>
      <c r="D595" s="309"/>
      <c r="E595" s="309"/>
      <c r="F595" s="309"/>
      <c r="G595" s="310"/>
      <c r="H595" s="311"/>
      <c r="I595" s="40"/>
      <c r="J595" s="59"/>
      <c r="K595" s="312"/>
      <c r="L595" s="312"/>
      <c r="M595" s="313"/>
      <c r="N595" s="313"/>
      <c r="O595" s="314"/>
      <c r="P595" s="314"/>
      <c r="Q595" s="315"/>
      <c r="R595" s="315"/>
      <c r="S595" s="306"/>
      <c r="T595" s="307"/>
      <c r="U595" s="306"/>
      <c r="V595" s="307"/>
      <c r="W595" s="304"/>
      <c r="X595" s="305"/>
      <c r="Y595" s="304"/>
      <c r="Z595" s="305"/>
      <c r="AA595" s="306"/>
      <c r="AB595" s="307"/>
      <c r="AC595" s="306"/>
      <c r="AD595" s="307"/>
      <c r="AE595" s="304"/>
      <c r="AF595" s="305"/>
      <c r="AG595" s="304"/>
      <c r="AH595" s="305"/>
      <c r="AI595" s="306"/>
      <c r="AJ595" s="307"/>
      <c r="AK595" s="306"/>
      <c r="AL595" s="307"/>
      <c r="AM595" s="304"/>
      <c r="AN595" s="305"/>
      <c r="AO595" s="304"/>
      <c r="AP595" s="305"/>
      <c r="AQ595" s="306"/>
      <c r="AR595" s="307"/>
      <c r="AS595" s="306"/>
      <c r="AT595" s="307"/>
      <c r="AU595" s="304"/>
      <c r="AV595" s="305"/>
      <c r="AW595" s="304"/>
      <c r="AX595" s="305"/>
      <c r="AY595" s="306"/>
      <c r="AZ595" s="307"/>
      <c r="BA595" s="306"/>
      <c r="BB595" s="307"/>
      <c r="BC595" s="304"/>
      <c r="BD595" s="305"/>
      <c r="BE595" s="304"/>
      <c r="BF595" s="305"/>
      <c r="BG595" s="306"/>
      <c r="BH595" s="307"/>
      <c r="BI595" s="306"/>
      <c r="BJ595" s="307"/>
      <c r="BK595" s="304"/>
      <c r="BL595" s="305"/>
      <c r="BM595" s="304"/>
      <c r="BN595" s="305"/>
      <c r="BO595" s="316"/>
      <c r="BP595" s="316"/>
      <c r="BQ595" s="316"/>
      <c r="BR595" s="55"/>
      <c r="BS595" s="317"/>
      <c r="BT595" s="318"/>
      <c r="BU595" s="319"/>
      <c r="BV595" s="319"/>
      <c r="BW595" s="319"/>
      <c r="BX595" s="319"/>
      <c r="BY595" s="319"/>
      <c r="BZ595" s="319"/>
      <c r="CA595" s="319"/>
      <c r="CB595" s="320"/>
      <c r="CC595" s="321"/>
      <c r="CD595" s="321"/>
      <c r="CE595" s="321"/>
      <c r="CF595" s="321"/>
      <c r="CG595" s="321"/>
      <c r="CH595" s="322"/>
      <c r="CI595" s="52">
        <f t="shared" si="29"/>
        <v>0</v>
      </c>
    </row>
    <row r="596" spans="1:87" ht="35.1" customHeight="1" x14ac:dyDescent="0.25">
      <c r="A596" s="31">
        <f t="shared" si="28"/>
        <v>584</v>
      </c>
      <c r="B596" s="323"/>
      <c r="C596" s="323"/>
      <c r="D596" s="308"/>
      <c r="E596" s="308"/>
      <c r="F596" s="308"/>
      <c r="G596" s="324"/>
      <c r="H596" s="325"/>
      <c r="I596" s="40"/>
      <c r="J596" s="60"/>
      <c r="K596" s="312"/>
      <c r="L596" s="312"/>
      <c r="M596" s="326"/>
      <c r="N596" s="326"/>
      <c r="O596" s="314"/>
      <c r="P596" s="314"/>
      <c r="Q596" s="327"/>
      <c r="R596" s="327"/>
      <c r="S596" s="306"/>
      <c r="T596" s="307"/>
      <c r="U596" s="306"/>
      <c r="V596" s="307"/>
      <c r="W596" s="328"/>
      <c r="X596" s="329"/>
      <c r="Y596" s="328"/>
      <c r="Z596" s="329"/>
      <c r="AA596" s="306"/>
      <c r="AB596" s="307"/>
      <c r="AC596" s="306"/>
      <c r="AD596" s="307"/>
      <c r="AE596" s="328"/>
      <c r="AF596" s="329"/>
      <c r="AG596" s="328"/>
      <c r="AH596" s="329"/>
      <c r="AI596" s="306"/>
      <c r="AJ596" s="307"/>
      <c r="AK596" s="306"/>
      <c r="AL596" s="307"/>
      <c r="AM596" s="328"/>
      <c r="AN596" s="329"/>
      <c r="AO596" s="328"/>
      <c r="AP596" s="329"/>
      <c r="AQ596" s="306"/>
      <c r="AR596" s="307"/>
      <c r="AS596" s="306"/>
      <c r="AT596" s="307"/>
      <c r="AU596" s="328"/>
      <c r="AV596" s="329"/>
      <c r="AW596" s="328"/>
      <c r="AX596" s="329"/>
      <c r="AY596" s="306"/>
      <c r="AZ596" s="307"/>
      <c r="BA596" s="306"/>
      <c r="BB596" s="307"/>
      <c r="BC596" s="328"/>
      <c r="BD596" s="329"/>
      <c r="BE596" s="328"/>
      <c r="BF596" s="329"/>
      <c r="BG596" s="306"/>
      <c r="BH596" s="307"/>
      <c r="BI596" s="306"/>
      <c r="BJ596" s="307"/>
      <c r="BK596" s="328"/>
      <c r="BL596" s="329"/>
      <c r="BM596" s="328"/>
      <c r="BN596" s="329"/>
      <c r="BO596" s="316"/>
      <c r="BP596" s="316"/>
      <c r="BQ596" s="316"/>
      <c r="BR596" s="55"/>
      <c r="BS596" s="330"/>
      <c r="BT596" s="331"/>
      <c r="BU596" s="319"/>
      <c r="BV596" s="319"/>
      <c r="BW596" s="319"/>
      <c r="BX596" s="319"/>
      <c r="BY596" s="319"/>
      <c r="BZ596" s="319"/>
      <c r="CA596" s="319"/>
      <c r="CB596" s="320"/>
      <c r="CC596" s="321"/>
      <c r="CD596" s="321"/>
      <c r="CE596" s="321"/>
      <c r="CF596" s="321"/>
      <c r="CG596" s="321"/>
      <c r="CH596" s="322"/>
      <c r="CI596" s="52">
        <f t="shared" si="29"/>
        <v>0</v>
      </c>
    </row>
    <row r="597" spans="1:87" ht="35.1" customHeight="1" x14ac:dyDescent="0.25">
      <c r="A597" s="31">
        <f t="shared" si="28"/>
        <v>585</v>
      </c>
      <c r="B597" s="308"/>
      <c r="C597" s="308"/>
      <c r="D597" s="309"/>
      <c r="E597" s="309"/>
      <c r="F597" s="309"/>
      <c r="G597" s="310"/>
      <c r="H597" s="311"/>
      <c r="I597" s="40"/>
      <c r="J597" s="59"/>
      <c r="K597" s="312"/>
      <c r="L597" s="312"/>
      <c r="M597" s="313"/>
      <c r="N597" s="313"/>
      <c r="O597" s="314"/>
      <c r="P597" s="314"/>
      <c r="Q597" s="315"/>
      <c r="R597" s="315"/>
      <c r="S597" s="306"/>
      <c r="T597" s="307"/>
      <c r="U597" s="306"/>
      <c r="V597" s="307"/>
      <c r="W597" s="304"/>
      <c r="X597" s="305"/>
      <c r="Y597" s="304"/>
      <c r="Z597" s="305"/>
      <c r="AA597" s="306"/>
      <c r="AB597" s="307"/>
      <c r="AC597" s="306"/>
      <c r="AD597" s="307"/>
      <c r="AE597" s="304"/>
      <c r="AF597" s="305"/>
      <c r="AG597" s="304"/>
      <c r="AH597" s="305"/>
      <c r="AI597" s="306"/>
      <c r="AJ597" s="307"/>
      <c r="AK597" s="306"/>
      <c r="AL597" s="307"/>
      <c r="AM597" s="304"/>
      <c r="AN597" s="305"/>
      <c r="AO597" s="304"/>
      <c r="AP597" s="305"/>
      <c r="AQ597" s="306"/>
      <c r="AR597" s="307"/>
      <c r="AS597" s="306"/>
      <c r="AT597" s="307"/>
      <c r="AU597" s="304"/>
      <c r="AV597" s="305"/>
      <c r="AW597" s="304"/>
      <c r="AX597" s="305"/>
      <c r="AY597" s="306"/>
      <c r="AZ597" s="307"/>
      <c r="BA597" s="306"/>
      <c r="BB597" s="307"/>
      <c r="BC597" s="304"/>
      <c r="BD597" s="305"/>
      <c r="BE597" s="304"/>
      <c r="BF597" s="305"/>
      <c r="BG597" s="306"/>
      <c r="BH597" s="307"/>
      <c r="BI597" s="306"/>
      <c r="BJ597" s="307"/>
      <c r="BK597" s="304"/>
      <c r="BL597" s="305"/>
      <c r="BM597" s="304"/>
      <c r="BN597" s="305"/>
      <c r="BO597" s="316"/>
      <c r="BP597" s="316"/>
      <c r="BQ597" s="316"/>
      <c r="BR597" s="55"/>
      <c r="BS597" s="317"/>
      <c r="BT597" s="318"/>
      <c r="BU597" s="319"/>
      <c r="BV597" s="319"/>
      <c r="BW597" s="319"/>
      <c r="BX597" s="319"/>
      <c r="BY597" s="319"/>
      <c r="BZ597" s="319"/>
      <c r="CA597" s="319"/>
      <c r="CB597" s="320"/>
      <c r="CC597" s="321"/>
      <c r="CD597" s="321"/>
      <c r="CE597" s="321"/>
      <c r="CF597" s="321"/>
      <c r="CG597" s="321"/>
      <c r="CH597" s="322"/>
      <c r="CI597" s="52">
        <f t="shared" si="29"/>
        <v>0</v>
      </c>
    </row>
    <row r="598" spans="1:87" ht="35.1" customHeight="1" x14ac:dyDescent="0.25">
      <c r="A598" s="31">
        <f t="shared" si="28"/>
        <v>586</v>
      </c>
      <c r="B598" s="323"/>
      <c r="C598" s="323"/>
      <c r="D598" s="308"/>
      <c r="E598" s="308"/>
      <c r="F598" s="308"/>
      <c r="G598" s="324"/>
      <c r="H598" s="325"/>
      <c r="I598" s="40"/>
      <c r="J598" s="60"/>
      <c r="K598" s="312"/>
      <c r="L598" s="312"/>
      <c r="M598" s="326"/>
      <c r="N598" s="326"/>
      <c r="O598" s="314"/>
      <c r="P598" s="314"/>
      <c r="Q598" s="327"/>
      <c r="R598" s="327"/>
      <c r="S598" s="306"/>
      <c r="T598" s="307"/>
      <c r="U598" s="306"/>
      <c r="V598" s="307"/>
      <c r="W598" s="328"/>
      <c r="X598" s="329"/>
      <c r="Y598" s="328"/>
      <c r="Z598" s="329"/>
      <c r="AA598" s="306"/>
      <c r="AB598" s="307"/>
      <c r="AC598" s="306"/>
      <c r="AD598" s="307"/>
      <c r="AE598" s="328"/>
      <c r="AF598" s="329"/>
      <c r="AG598" s="328"/>
      <c r="AH598" s="329"/>
      <c r="AI598" s="306"/>
      <c r="AJ598" s="307"/>
      <c r="AK598" s="306"/>
      <c r="AL598" s="307"/>
      <c r="AM598" s="328"/>
      <c r="AN598" s="329"/>
      <c r="AO598" s="328"/>
      <c r="AP598" s="329"/>
      <c r="AQ598" s="306"/>
      <c r="AR598" s="307"/>
      <c r="AS598" s="306"/>
      <c r="AT598" s="307"/>
      <c r="AU598" s="328"/>
      <c r="AV598" s="329"/>
      <c r="AW598" s="328"/>
      <c r="AX598" s="329"/>
      <c r="AY598" s="306"/>
      <c r="AZ598" s="307"/>
      <c r="BA598" s="306"/>
      <c r="BB598" s="307"/>
      <c r="BC598" s="328"/>
      <c r="BD598" s="329"/>
      <c r="BE598" s="328"/>
      <c r="BF598" s="329"/>
      <c r="BG598" s="306"/>
      <c r="BH598" s="307"/>
      <c r="BI598" s="306"/>
      <c r="BJ598" s="307"/>
      <c r="BK598" s="328"/>
      <c r="BL598" s="329"/>
      <c r="BM598" s="328"/>
      <c r="BN598" s="329"/>
      <c r="BO598" s="316"/>
      <c r="BP598" s="316"/>
      <c r="BQ598" s="316"/>
      <c r="BR598" s="55"/>
      <c r="BS598" s="330"/>
      <c r="BT598" s="331"/>
      <c r="BU598" s="319"/>
      <c r="BV598" s="319"/>
      <c r="BW598" s="319"/>
      <c r="BX598" s="319"/>
      <c r="BY598" s="319"/>
      <c r="BZ598" s="319"/>
      <c r="CA598" s="319"/>
      <c r="CB598" s="320"/>
      <c r="CC598" s="321"/>
      <c r="CD598" s="321"/>
      <c r="CE598" s="321"/>
      <c r="CF598" s="321"/>
      <c r="CG598" s="321"/>
      <c r="CH598" s="322"/>
      <c r="CI598" s="52">
        <f t="shared" si="29"/>
        <v>0</v>
      </c>
    </row>
    <row r="599" spans="1:87" ht="35.1" customHeight="1" x14ac:dyDescent="0.25">
      <c r="A599" s="31">
        <f t="shared" si="28"/>
        <v>587</v>
      </c>
      <c r="B599" s="308"/>
      <c r="C599" s="308"/>
      <c r="D599" s="309"/>
      <c r="E599" s="309"/>
      <c r="F599" s="309"/>
      <c r="G599" s="310"/>
      <c r="H599" s="311"/>
      <c r="I599" s="40"/>
      <c r="J599" s="59"/>
      <c r="K599" s="312"/>
      <c r="L599" s="312"/>
      <c r="M599" s="313"/>
      <c r="N599" s="313"/>
      <c r="O599" s="314"/>
      <c r="P599" s="314"/>
      <c r="Q599" s="315"/>
      <c r="R599" s="315"/>
      <c r="S599" s="306"/>
      <c r="T599" s="307"/>
      <c r="U599" s="306"/>
      <c r="V599" s="307"/>
      <c r="W599" s="304"/>
      <c r="X599" s="305"/>
      <c r="Y599" s="304"/>
      <c r="Z599" s="305"/>
      <c r="AA599" s="306"/>
      <c r="AB599" s="307"/>
      <c r="AC599" s="306"/>
      <c r="AD599" s="307"/>
      <c r="AE599" s="304"/>
      <c r="AF599" s="305"/>
      <c r="AG599" s="304"/>
      <c r="AH599" s="305"/>
      <c r="AI599" s="306"/>
      <c r="AJ599" s="307"/>
      <c r="AK599" s="306"/>
      <c r="AL599" s="307"/>
      <c r="AM599" s="304"/>
      <c r="AN599" s="305"/>
      <c r="AO599" s="304"/>
      <c r="AP599" s="305"/>
      <c r="AQ599" s="306"/>
      <c r="AR599" s="307"/>
      <c r="AS599" s="306"/>
      <c r="AT599" s="307"/>
      <c r="AU599" s="304"/>
      <c r="AV599" s="305"/>
      <c r="AW599" s="304"/>
      <c r="AX599" s="305"/>
      <c r="AY599" s="306"/>
      <c r="AZ599" s="307"/>
      <c r="BA599" s="306"/>
      <c r="BB599" s="307"/>
      <c r="BC599" s="304"/>
      <c r="BD599" s="305"/>
      <c r="BE599" s="304"/>
      <c r="BF599" s="305"/>
      <c r="BG599" s="306"/>
      <c r="BH599" s="307"/>
      <c r="BI599" s="306"/>
      <c r="BJ599" s="307"/>
      <c r="BK599" s="304"/>
      <c r="BL599" s="305"/>
      <c r="BM599" s="304"/>
      <c r="BN599" s="305"/>
      <c r="BO599" s="316"/>
      <c r="BP599" s="316"/>
      <c r="BQ599" s="316"/>
      <c r="BR599" s="55"/>
      <c r="BS599" s="317"/>
      <c r="BT599" s="318"/>
      <c r="BU599" s="319"/>
      <c r="BV599" s="319"/>
      <c r="BW599" s="319"/>
      <c r="BX599" s="319"/>
      <c r="BY599" s="319"/>
      <c r="BZ599" s="319"/>
      <c r="CA599" s="319"/>
      <c r="CB599" s="320"/>
      <c r="CC599" s="321"/>
      <c r="CD599" s="321"/>
      <c r="CE599" s="321"/>
      <c r="CF599" s="321"/>
      <c r="CG599" s="321"/>
      <c r="CH599" s="322"/>
      <c r="CI599" s="52">
        <f t="shared" si="29"/>
        <v>0</v>
      </c>
    </row>
    <row r="600" spans="1:87" ht="35.1" customHeight="1" x14ac:dyDescent="0.25">
      <c r="A600" s="31">
        <f t="shared" si="28"/>
        <v>588</v>
      </c>
      <c r="B600" s="323"/>
      <c r="C600" s="323"/>
      <c r="D600" s="308"/>
      <c r="E600" s="308"/>
      <c r="F600" s="308"/>
      <c r="G600" s="324"/>
      <c r="H600" s="325"/>
      <c r="I600" s="40"/>
      <c r="J600" s="60"/>
      <c r="K600" s="312"/>
      <c r="L600" s="312"/>
      <c r="M600" s="326"/>
      <c r="N600" s="326"/>
      <c r="O600" s="314"/>
      <c r="P600" s="314"/>
      <c r="Q600" s="327"/>
      <c r="R600" s="327"/>
      <c r="S600" s="306"/>
      <c r="T600" s="307"/>
      <c r="U600" s="306"/>
      <c r="V600" s="307"/>
      <c r="W600" s="328"/>
      <c r="X600" s="329"/>
      <c r="Y600" s="328"/>
      <c r="Z600" s="329"/>
      <c r="AA600" s="306"/>
      <c r="AB600" s="307"/>
      <c r="AC600" s="306"/>
      <c r="AD600" s="307"/>
      <c r="AE600" s="328"/>
      <c r="AF600" s="329"/>
      <c r="AG600" s="328"/>
      <c r="AH600" s="329"/>
      <c r="AI600" s="306"/>
      <c r="AJ600" s="307"/>
      <c r="AK600" s="306"/>
      <c r="AL600" s="307"/>
      <c r="AM600" s="328"/>
      <c r="AN600" s="329"/>
      <c r="AO600" s="328"/>
      <c r="AP600" s="329"/>
      <c r="AQ600" s="306"/>
      <c r="AR600" s="307"/>
      <c r="AS600" s="306"/>
      <c r="AT600" s="307"/>
      <c r="AU600" s="328"/>
      <c r="AV600" s="329"/>
      <c r="AW600" s="328"/>
      <c r="AX600" s="329"/>
      <c r="AY600" s="306"/>
      <c r="AZ600" s="307"/>
      <c r="BA600" s="306"/>
      <c r="BB600" s="307"/>
      <c r="BC600" s="328"/>
      <c r="BD600" s="329"/>
      <c r="BE600" s="328"/>
      <c r="BF600" s="329"/>
      <c r="BG600" s="306"/>
      <c r="BH600" s="307"/>
      <c r="BI600" s="306"/>
      <c r="BJ600" s="307"/>
      <c r="BK600" s="328"/>
      <c r="BL600" s="329"/>
      <c r="BM600" s="328"/>
      <c r="BN600" s="329"/>
      <c r="BO600" s="316"/>
      <c r="BP600" s="316"/>
      <c r="BQ600" s="316"/>
      <c r="BR600" s="55"/>
      <c r="BS600" s="330"/>
      <c r="BT600" s="331"/>
      <c r="BU600" s="319"/>
      <c r="BV600" s="319"/>
      <c r="BW600" s="319"/>
      <c r="BX600" s="319"/>
      <c r="BY600" s="319"/>
      <c r="BZ600" s="319"/>
      <c r="CA600" s="319"/>
      <c r="CB600" s="320"/>
      <c r="CC600" s="321"/>
      <c r="CD600" s="321"/>
      <c r="CE600" s="321"/>
      <c r="CF600" s="321"/>
      <c r="CG600" s="321"/>
      <c r="CH600" s="322"/>
      <c r="CI600" s="52">
        <f t="shared" si="29"/>
        <v>0</v>
      </c>
    </row>
    <row r="601" spans="1:87" ht="35.1" customHeight="1" x14ac:dyDescent="0.25">
      <c r="A601" s="31">
        <f>ROW(A589)</f>
        <v>589</v>
      </c>
      <c r="B601" s="308"/>
      <c r="C601" s="308"/>
      <c r="D601" s="309"/>
      <c r="E601" s="309"/>
      <c r="F601" s="309"/>
      <c r="G601" s="310"/>
      <c r="H601" s="311"/>
      <c r="I601" s="40"/>
      <c r="J601" s="59"/>
      <c r="K601" s="312"/>
      <c r="L601" s="312"/>
      <c r="M601" s="313"/>
      <c r="N601" s="313"/>
      <c r="O601" s="314"/>
      <c r="P601" s="314"/>
      <c r="Q601" s="315"/>
      <c r="R601" s="315"/>
      <c r="S601" s="306"/>
      <c r="T601" s="307"/>
      <c r="U601" s="306"/>
      <c r="V601" s="307"/>
      <c r="W601" s="304"/>
      <c r="X601" s="305"/>
      <c r="Y601" s="304"/>
      <c r="Z601" s="305"/>
      <c r="AA601" s="306"/>
      <c r="AB601" s="307"/>
      <c r="AC601" s="306"/>
      <c r="AD601" s="307"/>
      <c r="AE601" s="304"/>
      <c r="AF601" s="305"/>
      <c r="AG601" s="304"/>
      <c r="AH601" s="305"/>
      <c r="AI601" s="306"/>
      <c r="AJ601" s="307"/>
      <c r="AK601" s="306"/>
      <c r="AL601" s="307"/>
      <c r="AM601" s="304"/>
      <c r="AN601" s="305"/>
      <c r="AO601" s="304"/>
      <c r="AP601" s="305"/>
      <c r="AQ601" s="306"/>
      <c r="AR601" s="307"/>
      <c r="AS601" s="306"/>
      <c r="AT601" s="307"/>
      <c r="AU601" s="304"/>
      <c r="AV601" s="305"/>
      <c r="AW601" s="304"/>
      <c r="AX601" s="305"/>
      <c r="AY601" s="306"/>
      <c r="AZ601" s="307"/>
      <c r="BA601" s="306"/>
      <c r="BB601" s="307"/>
      <c r="BC601" s="304"/>
      <c r="BD601" s="305"/>
      <c r="BE601" s="304"/>
      <c r="BF601" s="305"/>
      <c r="BG601" s="306"/>
      <c r="BH601" s="307"/>
      <c r="BI601" s="306"/>
      <c r="BJ601" s="307"/>
      <c r="BK601" s="304"/>
      <c r="BL601" s="305"/>
      <c r="BM601" s="304"/>
      <c r="BN601" s="305"/>
      <c r="BO601" s="332"/>
      <c r="BP601" s="333"/>
      <c r="BQ601" s="334"/>
      <c r="BR601" s="55"/>
      <c r="BS601" s="317"/>
      <c r="BT601" s="318"/>
      <c r="BU601" s="319"/>
      <c r="BV601" s="319"/>
      <c r="BW601" s="319"/>
      <c r="BX601" s="319"/>
      <c r="BY601" s="319"/>
      <c r="BZ601" s="319"/>
      <c r="CA601" s="319"/>
      <c r="CB601" s="320"/>
      <c r="CC601" s="321"/>
      <c r="CD601" s="321"/>
      <c r="CE601" s="321"/>
      <c r="CF601" s="321"/>
      <c r="CG601" s="321"/>
      <c r="CH601" s="322"/>
      <c r="CI601" s="52">
        <f t="shared" si="29"/>
        <v>0</v>
      </c>
    </row>
    <row r="602" spans="1:87" ht="35.1" customHeight="1" x14ac:dyDescent="0.25">
      <c r="A602" s="31">
        <f t="shared" ref="A602:A628" si="30">ROW(A590)</f>
        <v>590</v>
      </c>
      <c r="B602" s="323"/>
      <c r="C602" s="323"/>
      <c r="D602" s="308"/>
      <c r="E602" s="308"/>
      <c r="F602" s="308"/>
      <c r="G602" s="324"/>
      <c r="H602" s="325"/>
      <c r="I602" s="40"/>
      <c r="J602" s="60"/>
      <c r="K602" s="312"/>
      <c r="L602" s="312"/>
      <c r="M602" s="326"/>
      <c r="N602" s="326"/>
      <c r="O602" s="314"/>
      <c r="P602" s="314"/>
      <c r="Q602" s="327"/>
      <c r="R602" s="327"/>
      <c r="S602" s="306"/>
      <c r="T602" s="307"/>
      <c r="U602" s="306"/>
      <c r="V602" s="307"/>
      <c r="W602" s="328"/>
      <c r="X602" s="329"/>
      <c r="Y602" s="328"/>
      <c r="Z602" s="329"/>
      <c r="AA602" s="306"/>
      <c r="AB602" s="307"/>
      <c r="AC602" s="306"/>
      <c r="AD602" s="307"/>
      <c r="AE602" s="328"/>
      <c r="AF602" s="329"/>
      <c r="AG602" s="328"/>
      <c r="AH602" s="329"/>
      <c r="AI602" s="306"/>
      <c r="AJ602" s="307"/>
      <c r="AK602" s="306"/>
      <c r="AL602" s="307"/>
      <c r="AM602" s="328"/>
      <c r="AN602" s="329"/>
      <c r="AO602" s="328"/>
      <c r="AP602" s="329"/>
      <c r="AQ602" s="306"/>
      <c r="AR602" s="307"/>
      <c r="AS602" s="306"/>
      <c r="AT602" s="307"/>
      <c r="AU602" s="328"/>
      <c r="AV602" s="329"/>
      <c r="AW602" s="328"/>
      <c r="AX602" s="329"/>
      <c r="AY602" s="306"/>
      <c r="AZ602" s="307"/>
      <c r="BA602" s="306"/>
      <c r="BB602" s="307"/>
      <c r="BC602" s="328"/>
      <c r="BD602" s="329"/>
      <c r="BE602" s="328"/>
      <c r="BF602" s="329"/>
      <c r="BG602" s="306"/>
      <c r="BH602" s="307"/>
      <c r="BI602" s="306"/>
      <c r="BJ602" s="307"/>
      <c r="BK602" s="328"/>
      <c r="BL602" s="329"/>
      <c r="BM602" s="328"/>
      <c r="BN602" s="329"/>
      <c r="BO602" s="316"/>
      <c r="BP602" s="316"/>
      <c r="BQ602" s="316"/>
      <c r="BR602" s="55"/>
      <c r="BS602" s="330"/>
      <c r="BT602" s="331"/>
      <c r="BU602" s="319"/>
      <c r="BV602" s="319"/>
      <c r="BW602" s="319"/>
      <c r="BX602" s="319"/>
      <c r="BY602" s="319"/>
      <c r="BZ602" s="319"/>
      <c r="CA602" s="319"/>
      <c r="CB602" s="320"/>
      <c r="CC602" s="321"/>
      <c r="CD602" s="321"/>
      <c r="CE602" s="321"/>
      <c r="CF602" s="321"/>
      <c r="CG602" s="321"/>
      <c r="CH602" s="322"/>
      <c r="CI602" s="52">
        <f t="shared" si="29"/>
        <v>0</v>
      </c>
    </row>
    <row r="603" spans="1:87" ht="35.1" customHeight="1" x14ac:dyDescent="0.25">
      <c r="A603" s="31">
        <f t="shared" si="30"/>
        <v>591</v>
      </c>
      <c r="B603" s="308"/>
      <c r="C603" s="308"/>
      <c r="D603" s="309"/>
      <c r="E603" s="309"/>
      <c r="F603" s="309"/>
      <c r="G603" s="310"/>
      <c r="H603" s="311"/>
      <c r="I603" s="40"/>
      <c r="J603" s="59"/>
      <c r="K603" s="312"/>
      <c r="L603" s="312"/>
      <c r="M603" s="313"/>
      <c r="N603" s="313"/>
      <c r="O603" s="314"/>
      <c r="P603" s="314"/>
      <c r="Q603" s="315"/>
      <c r="R603" s="315"/>
      <c r="S603" s="306"/>
      <c r="T603" s="307"/>
      <c r="U603" s="306"/>
      <c r="V603" s="307"/>
      <c r="W603" s="304"/>
      <c r="X603" s="305"/>
      <c r="Y603" s="304"/>
      <c r="Z603" s="305"/>
      <c r="AA603" s="306"/>
      <c r="AB603" s="307"/>
      <c r="AC603" s="306"/>
      <c r="AD603" s="307"/>
      <c r="AE603" s="304"/>
      <c r="AF603" s="305"/>
      <c r="AG603" s="304"/>
      <c r="AH603" s="305"/>
      <c r="AI603" s="306"/>
      <c r="AJ603" s="307"/>
      <c r="AK603" s="306"/>
      <c r="AL603" s="307"/>
      <c r="AM603" s="304"/>
      <c r="AN603" s="305"/>
      <c r="AO603" s="304"/>
      <c r="AP603" s="305"/>
      <c r="AQ603" s="306"/>
      <c r="AR603" s="307"/>
      <c r="AS603" s="306"/>
      <c r="AT603" s="307"/>
      <c r="AU603" s="304"/>
      <c r="AV603" s="305"/>
      <c r="AW603" s="304"/>
      <c r="AX603" s="305"/>
      <c r="AY603" s="306"/>
      <c r="AZ603" s="307"/>
      <c r="BA603" s="306"/>
      <c r="BB603" s="307"/>
      <c r="BC603" s="304"/>
      <c r="BD603" s="305"/>
      <c r="BE603" s="304"/>
      <c r="BF603" s="305"/>
      <c r="BG603" s="306"/>
      <c r="BH603" s="307"/>
      <c r="BI603" s="306"/>
      <c r="BJ603" s="307"/>
      <c r="BK603" s="304"/>
      <c r="BL603" s="305"/>
      <c r="BM603" s="304"/>
      <c r="BN603" s="305"/>
      <c r="BO603" s="316"/>
      <c r="BP603" s="316"/>
      <c r="BQ603" s="316"/>
      <c r="BR603" s="55"/>
      <c r="BS603" s="317"/>
      <c r="BT603" s="318"/>
      <c r="BU603" s="319"/>
      <c r="BV603" s="319"/>
      <c r="BW603" s="319"/>
      <c r="BX603" s="319"/>
      <c r="BY603" s="319"/>
      <c r="BZ603" s="319"/>
      <c r="CA603" s="319"/>
      <c r="CB603" s="320"/>
      <c r="CC603" s="321"/>
      <c r="CD603" s="321"/>
      <c r="CE603" s="321"/>
      <c r="CF603" s="321"/>
      <c r="CG603" s="321"/>
      <c r="CH603" s="322"/>
      <c r="CI603" s="52">
        <f t="shared" si="29"/>
        <v>0</v>
      </c>
    </row>
    <row r="604" spans="1:87" ht="35.1" customHeight="1" x14ac:dyDescent="0.25">
      <c r="A604" s="31">
        <f t="shared" si="30"/>
        <v>592</v>
      </c>
      <c r="B604" s="323"/>
      <c r="C604" s="323"/>
      <c r="D604" s="308"/>
      <c r="E604" s="308"/>
      <c r="F604" s="308"/>
      <c r="G604" s="324"/>
      <c r="H604" s="325"/>
      <c r="I604" s="40"/>
      <c r="J604" s="60"/>
      <c r="K604" s="312"/>
      <c r="L604" s="312"/>
      <c r="M604" s="326"/>
      <c r="N604" s="326"/>
      <c r="O604" s="314"/>
      <c r="P604" s="314"/>
      <c r="Q604" s="327"/>
      <c r="R604" s="327"/>
      <c r="S604" s="306"/>
      <c r="T604" s="307"/>
      <c r="U604" s="306"/>
      <c r="V604" s="307"/>
      <c r="W604" s="328"/>
      <c r="X604" s="329"/>
      <c r="Y604" s="328"/>
      <c r="Z604" s="329"/>
      <c r="AA604" s="306"/>
      <c r="AB604" s="307"/>
      <c r="AC604" s="306"/>
      <c r="AD604" s="307"/>
      <c r="AE604" s="328"/>
      <c r="AF604" s="329"/>
      <c r="AG604" s="328"/>
      <c r="AH604" s="329"/>
      <c r="AI604" s="306"/>
      <c r="AJ604" s="307"/>
      <c r="AK604" s="306"/>
      <c r="AL604" s="307"/>
      <c r="AM604" s="328"/>
      <c r="AN604" s="329"/>
      <c r="AO604" s="328"/>
      <c r="AP604" s="329"/>
      <c r="AQ604" s="306"/>
      <c r="AR604" s="307"/>
      <c r="AS604" s="306"/>
      <c r="AT604" s="307"/>
      <c r="AU604" s="328"/>
      <c r="AV604" s="329"/>
      <c r="AW604" s="328"/>
      <c r="AX604" s="329"/>
      <c r="AY604" s="306"/>
      <c r="AZ604" s="307"/>
      <c r="BA604" s="306"/>
      <c r="BB604" s="307"/>
      <c r="BC604" s="328"/>
      <c r="BD604" s="329"/>
      <c r="BE604" s="328"/>
      <c r="BF604" s="329"/>
      <c r="BG604" s="306"/>
      <c r="BH604" s="307"/>
      <c r="BI604" s="306"/>
      <c r="BJ604" s="307"/>
      <c r="BK604" s="328"/>
      <c r="BL604" s="329"/>
      <c r="BM604" s="328"/>
      <c r="BN604" s="329"/>
      <c r="BO604" s="316"/>
      <c r="BP604" s="316"/>
      <c r="BQ604" s="316"/>
      <c r="BR604" s="55"/>
      <c r="BS604" s="330"/>
      <c r="BT604" s="331"/>
      <c r="BU604" s="319"/>
      <c r="BV604" s="319"/>
      <c r="BW604" s="319"/>
      <c r="BX604" s="319"/>
      <c r="BY604" s="319"/>
      <c r="BZ604" s="319"/>
      <c r="CA604" s="319"/>
      <c r="CB604" s="320"/>
      <c r="CC604" s="321"/>
      <c r="CD604" s="321"/>
      <c r="CE604" s="321"/>
      <c r="CF604" s="321"/>
      <c r="CG604" s="321"/>
      <c r="CH604" s="322"/>
      <c r="CI604" s="52">
        <f t="shared" si="29"/>
        <v>0</v>
      </c>
    </row>
    <row r="605" spans="1:87" ht="35.1" customHeight="1" x14ac:dyDescent="0.25">
      <c r="A605" s="31">
        <f t="shared" si="30"/>
        <v>593</v>
      </c>
      <c r="B605" s="308"/>
      <c r="C605" s="308"/>
      <c r="D605" s="309"/>
      <c r="E605" s="309"/>
      <c r="F605" s="309"/>
      <c r="G605" s="310"/>
      <c r="H605" s="311"/>
      <c r="I605" s="40"/>
      <c r="J605" s="59"/>
      <c r="K605" s="312"/>
      <c r="L605" s="312"/>
      <c r="M605" s="313"/>
      <c r="N605" s="313"/>
      <c r="O605" s="314"/>
      <c r="P605" s="314"/>
      <c r="Q605" s="315"/>
      <c r="R605" s="315"/>
      <c r="S605" s="306"/>
      <c r="T605" s="307"/>
      <c r="U605" s="306"/>
      <c r="V605" s="307"/>
      <c r="W605" s="304"/>
      <c r="X605" s="305"/>
      <c r="Y605" s="304"/>
      <c r="Z605" s="305"/>
      <c r="AA605" s="306"/>
      <c r="AB605" s="307"/>
      <c r="AC605" s="306"/>
      <c r="AD605" s="307"/>
      <c r="AE605" s="304"/>
      <c r="AF605" s="305"/>
      <c r="AG605" s="304"/>
      <c r="AH605" s="305"/>
      <c r="AI605" s="306"/>
      <c r="AJ605" s="307"/>
      <c r="AK605" s="306"/>
      <c r="AL605" s="307"/>
      <c r="AM605" s="304"/>
      <c r="AN605" s="305"/>
      <c r="AO605" s="304"/>
      <c r="AP605" s="305"/>
      <c r="AQ605" s="306"/>
      <c r="AR605" s="307"/>
      <c r="AS605" s="306"/>
      <c r="AT605" s="307"/>
      <c r="AU605" s="304"/>
      <c r="AV605" s="305"/>
      <c r="AW605" s="304"/>
      <c r="AX605" s="305"/>
      <c r="AY605" s="306"/>
      <c r="AZ605" s="307"/>
      <c r="BA605" s="306"/>
      <c r="BB605" s="307"/>
      <c r="BC605" s="304"/>
      <c r="BD605" s="305"/>
      <c r="BE605" s="304"/>
      <c r="BF605" s="305"/>
      <c r="BG605" s="306"/>
      <c r="BH605" s="307"/>
      <c r="BI605" s="306"/>
      <c r="BJ605" s="307"/>
      <c r="BK605" s="304"/>
      <c r="BL605" s="305"/>
      <c r="BM605" s="304"/>
      <c r="BN605" s="305"/>
      <c r="BO605" s="316"/>
      <c r="BP605" s="316"/>
      <c r="BQ605" s="316"/>
      <c r="BR605" s="55"/>
      <c r="BS605" s="317"/>
      <c r="BT605" s="318"/>
      <c r="BU605" s="319"/>
      <c r="BV605" s="319"/>
      <c r="BW605" s="319"/>
      <c r="BX605" s="319"/>
      <c r="BY605" s="319"/>
      <c r="BZ605" s="319"/>
      <c r="CA605" s="319"/>
      <c r="CB605" s="320"/>
      <c r="CC605" s="321"/>
      <c r="CD605" s="321"/>
      <c r="CE605" s="321"/>
      <c r="CF605" s="321"/>
      <c r="CG605" s="321"/>
      <c r="CH605" s="322"/>
      <c r="CI605" s="52">
        <f t="shared" si="29"/>
        <v>0</v>
      </c>
    </row>
    <row r="606" spans="1:87" ht="35.1" customHeight="1" x14ac:dyDescent="0.25">
      <c r="A606" s="31">
        <f t="shared" si="30"/>
        <v>594</v>
      </c>
      <c r="B606" s="323"/>
      <c r="C606" s="323"/>
      <c r="D606" s="308"/>
      <c r="E606" s="308"/>
      <c r="F606" s="308"/>
      <c r="G606" s="324"/>
      <c r="H606" s="325"/>
      <c r="I606" s="40"/>
      <c r="J606" s="60"/>
      <c r="K606" s="312"/>
      <c r="L606" s="312"/>
      <c r="M606" s="326"/>
      <c r="N606" s="326"/>
      <c r="O606" s="314"/>
      <c r="P606" s="314"/>
      <c r="Q606" s="327"/>
      <c r="R606" s="327"/>
      <c r="S606" s="306"/>
      <c r="T606" s="307"/>
      <c r="U606" s="306"/>
      <c r="V606" s="307"/>
      <c r="W606" s="328"/>
      <c r="X606" s="329"/>
      <c r="Y606" s="328"/>
      <c r="Z606" s="329"/>
      <c r="AA606" s="306"/>
      <c r="AB606" s="307"/>
      <c r="AC606" s="306"/>
      <c r="AD606" s="307"/>
      <c r="AE606" s="328"/>
      <c r="AF606" s="329"/>
      <c r="AG606" s="328"/>
      <c r="AH606" s="329"/>
      <c r="AI606" s="306"/>
      <c r="AJ606" s="307"/>
      <c r="AK606" s="306"/>
      <c r="AL606" s="307"/>
      <c r="AM606" s="328"/>
      <c r="AN606" s="329"/>
      <c r="AO606" s="328"/>
      <c r="AP606" s="329"/>
      <c r="AQ606" s="306"/>
      <c r="AR606" s="307"/>
      <c r="AS606" s="306"/>
      <c r="AT606" s="307"/>
      <c r="AU606" s="328"/>
      <c r="AV606" s="329"/>
      <c r="AW606" s="328"/>
      <c r="AX606" s="329"/>
      <c r="AY606" s="306"/>
      <c r="AZ606" s="307"/>
      <c r="BA606" s="306"/>
      <c r="BB606" s="307"/>
      <c r="BC606" s="328"/>
      <c r="BD606" s="329"/>
      <c r="BE606" s="328"/>
      <c r="BF606" s="329"/>
      <c r="BG606" s="306"/>
      <c r="BH606" s="307"/>
      <c r="BI606" s="306"/>
      <c r="BJ606" s="307"/>
      <c r="BK606" s="328"/>
      <c r="BL606" s="329"/>
      <c r="BM606" s="328"/>
      <c r="BN606" s="329"/>
      <c r="BO606" s="316"/>
      <c r="BP606" s="316"/>
      <c r="BQ606" s="316"/>
      <c r="BR606" s="55"/>
      <c r="BS606" s="330"/>
      <c r="BT606" s="331"/>
      <c r="BU606" s="319"/>
      <c r="BV606" s="319"/>
      <c r="BW606" s="319"/>
      <c r="BX606" s="319"/>
      <c r="BY606" s="319"/>
      <c r="BZ606" s="319"/>
      <c r="CA606" s="319"/>
      <c r="CB606" s="320"/>
      <c r="CC606" s="321"/>
      <c r="CD606" s="321"/>
      <c r="CE606" s="321"/>
      <c r="CF606" s="321"/>
      <c r="CG606" s="321"/>
      <c r="CH606" s="322"/>
      <c r="CI606" s="52">
        <f t="shared" si="29"/>
        <v>0</v>
      </c>
    </row>
    <row r="607" spans="1:87" ht="35.1" customHeight="1" x14ac:dyDescent="0.25">
      <c r="A607" s="31">
        <f t="shared" si="30"/>
        <v>595</v>
      </c>
      <c r="B607" s="308"/>
      <c r="C607" s="308"/>
      <c r="D607" s="309"/>
      <c r="E607" s="309"/>
      <c r="F607" s="309"/>
      <c r="G607" s="310"/>
      <c r="H607" s="311"/>
      <c r="I607" s="40"/>
      <c r="J607" s="59"/>
      <c r="K607" s="312"/>
      <c r="L607" s="312"/>
      <c r="M607" s="313"/>
      <c r="N607" s="313"/>
      <c r="O607" s="314"/>
      <c r="P607" s="314"/>
      <c r="Q607" s="315"/>
      <c r="R607" s="315"/>
      <c r="S607" s="306"/>
      <c r="T607" s="307"/>
      <c r="U607" s="306"/>
      <c r="V607" s="307"/>
      <c r="W607" s="304"/>
      <c r="X607" s="305"/>
      <c r="Y607" s="304"/>
      <c r="Z607" s="305"/>
      <c r="AA607" s="306"/>
      <c r="AB607" s="307"/>
      <c r="AC607" s="306"/>
      <c r="AD607" s="307"/>
      <c r="AE607" s="304"/>
      <c r="AF607" s="305"/>
      <c r="AG607" s="304"/>
      <c r="AH607" s="305"/>
      <c r="AI607" s="306"/>
      <c r="AJ607" s="307"/>
      <c r="AK607" s="306"/>
      <c r="AL607" s="307"/>
      <c r="AM607" s="304"/>
      <c r="AN607" s="305"/>
      <c r="AO607" s="304"/>
      <c r="AP607" s="305"/>
      <c r="AQ607" s="306"/>
      <c r="AR607" s="307"/>
      <c r="AS607" s="306"/>
      <c r="AT607" s="307"/>
      <c r="AU607" s="304"/>
      <c r="AV607" s="305"/>
      <c r="AW607" s="304"/>
      <c r="AX607" s="305"/>
      <c r="AY607" s="306"/>
      <c r="AZ607" s="307"/>
      <c r="BA607" s="306"/>
      <c r="BB607" s="307"/>
      <c r="BC607" s="304"/>
      <c r="BD607" s="305"/>
      <c r="BE607" s="304"/>
      <c r="BF607" s="305"/>
      <c r="BG607" s="306"/>
      <c r="BH607" s="307"/>
      <c r="BI607" s="306"/>
      <c r="BJ607" s="307"/>
      <c r="BK607" s="304"/>
      <c r="BL607" s="305"/>
      <c r="BM607" s="304"/>
      <c r="BN607" s="305"/>
      <c r="BO607" s="316"/>
      <c r="BP607" s="316"/>
      <c r="BQ607" s="316"/>
      <c r="BR607" s="55"/>
      <c r="BS607" s="317"/>
      <c r="BT607" s="318"/>
      <c r="BU607" s="319"/>
      <c r="BV607" s="319"/>
      <c r="BW607" s="319"/>
      <c r="BX607" s="319"/>
      <c r="BY607" s="319"/>
      <c r="BZ607" s="319"/>
      <c r="CA607" s="319"/>
      <c r="CB607" s="320"/>
      <c r="CC607" s="321"/>
      <c r="CD607" s="321"/>
      <c r="CE607" s="321"/>
      <c r="CF607" s="321"/>
      <c r="CG607" s="321"/>
      <c r="CH607" s="322"/>
      <c r="CI607" s="52">
        <f t="shared" si="29"/>
        <v>0</v>
      </c>
    </row>
    <row r="608" spans="1:87" ht="35.1" customHeight="1" x14ac:dyDescent="0.25">
      <c r="A608" s="31">
        <f t="shared" si="30"/>
        <v>596</v>
      </c>
      <c r="B608" s="323"/>
      <c r="C608" s="323"/>
      <c r="D608" s="308"/>
      <c r="E608" s="308"/>
      <c r="F608" s="308"/>
      <c r="G608" s="324"/>
      <c r="H608" s="325"/>
      <c r="I608" s="40"/>
      <c r="J608" s="60"/>
      <c r="K608" s="312"/>
      <c r="L608" s="312"/>
      <c r="M608" s="326"/>
      <c r="N608" s="326"/>
      <c r="O608" s="314"/>
      <c r="P608" s="314"/>
      <c r="Q608" s="327"/>
      <c r="R608" s="327"/>
      <c r="S608" s="306"/>
      <c r="T608" s="307"/>
      <c r="U608" s="306"/>
      <c r="V608" s="307"/>
      <c r="W608" s="328"/>
      <c r="X608" s="329"/>
      <c r="Y608" s="328"/>
      <c r="Z608" s="329"/>
      <c r="AA608" s="306"/>
      <c r="AB608" s="307"/>
      <c r="AC608" s="306"/>
      <c r="AD608" s="307"/>
      <c r="AE608" s="328"/>
      <c r="AF608" s="329"/>
      <c r="AG608" s="328"/>
      <c r="AH608" s="329"/>
      <c r="AI608" s="306"/>
      <c r="AJ608" s="307"/>
      <c r="AK608" s="306"/>
      <c r="AL608" s="307"/>
      <c r="AM608" s="328"/>
      <c r="AN608" s="329"/>
      <c r="AO608" s="328"/>
      <c r="AP608" s="329"/>
      <c r="AQ608" s="306"/>
      <c r="AR608" s="307"/>
      <c r="AS608" s="306"/>
      <c r="AT608" s="307"/>
      <c r="AU608" s="328"/>
      <c r="AV608" s="329"/>
      <c r="AW608" s="328"/>
      <c r="AX608" s="329"/>
      <c r="AY608" s="306"/>
      <c r="AZ608" s="307"/>
      <c r="BA608" s="306"/>
      <c r="BB608" s="307"/>
      <c r="BC608" s="328"/>
      <c r="BD608" s="329"/>
      <c r="BE608" s="328"/>
      <c r="BF608" s="329"/>
      <c r="BG608" s="306"/>
      <c r="BH608" s="307"/>
      <c r="BI608" s="306"/>
      <c r="BJ608" s="307"/>
      <c r="BK608" s="328"/>
      <c r="BL608" s="329"/>
      <c r="BM608" s="328"/>
      <c r="BN608" s="329"/>
      <c r="BO608" s="316"/>
      <c r="BP608" s="316"/>
      <c r="BQ608" s="316"/>
      <c r="BR608" s="55"/>
      <c r="BS608" s="330"/>
      <c r="BT608" s="331"/>
      <c r="BU608" s="319"/>
      <c r="BV608" s="319"/>
      <c r="BW608" s="319"/>
      <c r="BX608" s="319"/>
      <c r="BY608" s="319"/>
      <c r="BZ608" s="319"/>
      <c r="CA608" s="319"/>
      <c r="CB608" s="320"/>
      <c r="CC608" s="321"/>
      <c r="CD608" s="321"/>
      <c r="CE608" s="321"/>
      <c r="CF608" s="321"/>
      <c r="CG608" s="321"/>
      <c r="CH608" s="322"/>
      <c r="CI608" s="52">
        <f t="shared" si="29"/>
        <v>0</v>
      </c>
    </row>
    <row r="609" spans="1:87" ht="35.1" customHeight="1" x14ac:dyDescent="0.25">
      <c r="A609" s="31">
        <f t="shared" si="30"/>
        <v>597</v>
      </c>
      <c r="B609" s="308"/>
      <c r="C609" s="308"/>
      <c r="D609" s="309"/>
      <c r="E609" s="309"/>
      <c r="F609" s="309"/>
      <c r="G609" s="310"/>
      <c r="H609" s="311"/>
      <c r="I609" s="40"/>
      <c r="J609" s="59"/>
      <c r="K609" s="312"/>
      <c r="L609" s="312"/>
      <c r="M609" s="313"/>
      <c r="N609" s="313"/>
      <c r="O609" s="314"/>
      <c r="P609" s="314"/>
      <c r="Q609" s="315"/>
      <c r="R609" s="315"/>
      <c r="S609" s="306"/>
      <c r="T609" s="307"/>
      <c r="U609" s="306"/>
      <c r="V609" s="307"/>
      <c r="W609" s="304"/>
      <c r="X609" s="305"/>
      <c r="Y609" s="304"/>
      <c r="Z609" s="305"/>
      <c r="AA609" s="306"/>
      <c r="AB609" s="307"/>
      <c r="AC609" s="306"/>
      <c r="AD609" s="307"/>
      <c r="AE609" s="304"/>
      <c r="AF609" s="305"/>
      <c r="AG609" s="304"/>
      <c r="AH609" s="305"/>
      <c r="AI609" s="306"/>
      <c r="AJ609" s="307"/>
      <c r="AK609" s="306"/>
      <c r="AL609" s="307"/>
      <c r="AM609" s="304"/>
      <c r="AN609" s="305"/>
      <c r="AO609" s="304"/>
      <c r="AP609" s="305"/>
      <c r="AQ609" s="306"/>
      <c r="AR609" s="307"/>
      <c r="AS609" s="306"/>
      <c r="AT609" s="307"/>
      <c r="AU609" s="304"/>
      <c r="AV609" s="305"/>
      <c r="AW609" s="304"/>
      <c r="AX609" s="305"/>
      <c r="AY609" s="306"/>
      <c r="AZ609" s="307"/>
      <c r="BA609" s="306"/>
      <c r="BB609" s="307"/>
      <c r="BC609" s="304"/>
      <c r="BD609" s="305"/>
      <c r="BE609" s="304"/>
      <c r="BF609" s="305"/>
      <c r="BG609" s="306"/>
      <c r="BH609" s="307"/>
      <c r="BI609" s="306"/>
      <c r="BJ609" s="307"/>
      <c r="BK609" s="304"/>
      <c r="BL609" s="305"/>
      <c r="BM609" s="304"/>
      <c r="BN609" s="305"/>
      <c r="BO609" s="316"/>
      <c r="BP609" s="316"/>
      <c r="BQ609" s="316"/>
      <c r="BR609" s="55"/>
      <c r="BS609" s="317"/>
      <c r="BT609" s="318"/>
      <c r="BU609" s="319"/>
      <c r="BV609" s="319"/>
      <c r="BW609" s="319"/>
      <c r="BX609" s="319"/>
      <c r="BY609" s="319"/>
      <c r="BZ609" s="319"/>
      <c r="CA609" s="319"/>
      <c r="CB609" s="320"/>
      <c r="CC609" s="321"/>
      <c r="CD609" s="321"/>
      <c r="CE609" s="321"/>
      <c r="CF609" s="321"/>
      <c r="CG609" s="321"/>
      <c r="CH609" s="322"/>
      <c r="CI609" s="52">
        <f t="shared" si="29"/>
        <v>0</v>
      </c>
    </row>
    <row r="610" spans="1:87" ht="35.1" customHeight="1" x14ac:dyDescent="0.25">
      <c r="A610" s="31">
        <f t="shared" si="30"/>
        <v>598</v>
      </c>
      <c r="B610" s="323"/>
      <c r="C610" s="323"/>
      <c r="D610" s="308"/>
      <c r="E610" s="308"/>
      <c r="F610" s="308"/>
      <c r="G610" s="324"/>
      <c r="H610" s="325"/>
      <c r="I610" s="40"/>
      <c r="J610" s="60"/>
      <c r="K610" s="312"/>
      <c r="L610" s="312"/>
      <c r="M610" s="326"/>
      <c r="N610" s="326"/>
      <c r="O610" s="314"/>
      <c r="P610" s="314"/>
      <c r="Q610" s="327"/>
      <c r="R610" s="327"/>
      <c r="S610" s="306"/>
      <c r="T610" s="307"/>
      <c r="U610" s="306"/>
      <c r="V610" s="307"/>
      <c r="W610" s="328"/>
      <c r="X610" s="329"/>
      <c r="Y610" s="328"/>
      <c r="Z610" s="329"/>
      <c r="AA610" s="306"/>
      <c r="AB610" s="307"/>
      <c r="AC610" s="306"/>
      <c r="AD610" s="307"/>
      <c r="AE610" s="328"/>
      <c r="AF610" s="329"/>
      <c r="AG610" s="328"/>
      <c r="AH610" s="329"/>
      <c r="AI610" s="306"/>
      <c r="AJ610" s="307"/>
      <c r="AK610" s="306"/>
      <c r="AL610" s="307"/>
      <c r="AM610" s="328"/>
      <c r="AN610" s="329"/>
      <c r="AO610" s="328"/>
      <c r="AP610" s="329"/>
      <c r="AQ610" s="306"/>
      <c r="AR610" s="307"/>
      <c r="AS610" s="306"/>
      <c r="AT610" s="307"/>
      <c r="AU610" s="328"/>
      <c r="AV610" s="329"/>
      <c r="AW610" s="328"/>
      <c r="AX610" s="329"/>
      <c r="AY610" s="306"/>
      <c r="AZ610" s="307"/>
      <c r="BA610" s="306"/>
      <c r="BB610" s="307"/>
      <c r="BC610" s="328"/>
      <c r="BD610" s="329"/>
      <c r="BE610" s="328"/>
      <c r="BF610" s="329"/>
      <c r="BG610" s="306"/>
      <c r="BH610" s="307"/>
      <c r="BI610" s="306"/>
      <c r="BJ610" s="307"/>
      <c r="BK610" s="328"/>
      <c r="BL610" s="329"/>
      <c r="BM610" s="328"/>
      <c r="BN610" s="329"/>
      <c r="BO610" s="316"/>
      <c r="BP610" s="316"/>
      <c r="BQ610" s="316"/>
      <c r="BR610" s="55"/>
      <c r="BS610" s="330"/>
      <c r="BT610" s="331"/>
      <c r="BU610" s="319"/>
      <c r="BV610" s="319"/>
      <c r="BW610" s="319"/>
      <c r="BX610" s="319"/>
      <c r="BY610" s="319"/>
      <c r="BZ610" s="319"/>
      <c r="CA610" s="319"/>
      <c r="CB610" s="320"/>
      <c r="CC610" s="321"/>
      <c r="CD610" s="321"/>
      <c r="CE610" s="321"/>
      <c r="CF610" s="321"/>
      <c r="CG610" s="321"/>
      <c r="CH610" s="322"/>
      <c r="CI610" s="52">
        <f t="shared" si="29"/>
        <v>0</v>
      </c>
    </row>
    <row r="611" spans="1:87" ht="35.1" customHeight="1" x14ac:dyDescent="0.25">
      <c r="A611" s="31">
        <f t="shared" si="30"/>
        <v>599</v>
      </c>
      <c r="B611" s="308"/>
      <c r="C611" s="308"/>
      <c r="D611" s="309"/>
      <c r="E611" s="309"/>
      <c r="F611" s="309"/>
      <c r="G611" s="310"/>
      <c r="H611" s="311"/>
      <c r="I611" s="40"/>
      <c r="J611" s="59"/>
      <c r="K611" s="312"/>
      <c r="L611" s="312"/>
      <c r="M611" s="313"/>
      <c r="N611" s="313"/>
      <c r="O611" s="314"/>
      <c r="P611" s="314"/>
      <c r="Q611" s="315"/>
      <c r="R611" s="315"/>
      <c r="S611" s="306"/>
      <c r="T611" s="307"/>
      <c r="U611" s="306"/>
      <c r="V611" s="307"/>
      <c r="W611" s="304"/>
      <c r="X611" s="305"/>
      <c r="Y611" s="304"/>
      <c r="Z611" s="305"/>
      <c r="AA611" s="306"/>
      <c r="AB611" s="307"/>
      <c r="AC611" s="306"/>
      <c r="AD611" s="307"/>
      <c r="AE611" s="304"/>
      <c r="AF611" s="305"/>
      <c r="AG611" s="304"/>
      <c r="AH611" s="305"/>
      <c r="AI611" s="306"/>
      <c r="AJ611" s="307"/>
      <c r="AK611" s="306"/>
      <c r="AL611" s="307"/>
      <c r="AM611" s="304"/>
      <c r="AN611" s="305"/>
      <c r="AO611" s="304"/>
      <c r="AP611" s="305"/>
      <c r="AQ611" s="306"/>
      <c r="AR611" s="307"/>
      <c r="AS611" s="306"/>
      <c r="AT611" s="307"/>
      <c r="AU611" s="304"/>
      <c r="AV611" s="305"/>
      <c r="AW611" s="304"/>
      <c r="AX611" s="305"/>
      <c r="AY611" s="306"/>
      <c r="AZ611" s="307"/>
      <c r="BA611" s="306"/>
      <c r="BB611" s="307"/>
      <c r="BC611" s="304"/>
      <c r="BD611" s="305"/>
      <c r="BE611" s="304"/>
      <c r="BF611" s="305"/>
      <c r="BG611" s="306"/>
      <c r="BH611" s="307"/>
      <c r="BI611" s="306"/>
      <c r="BJ611" s="307"/>
      <c r="BK611" s="304"/>
      <c r="BL611" s="305"/>
      <c r="BM611" s="304"/>
      <c r="BN611" s="305"/>
      <c r="BO611" s="316"/>
      <c r="BP611" s="316"/>
      <c r="BQ611" s="316"/>
      <c r="BR611" s="55"/>
      <c r="BS611" s="317"/>
      <c r="BT611" s="318"/>
      <c r="BU611" s="319"/>
      <c r="BV611" s="319"/>
      <c r="BW611" s="319"/>
      <c r="BX611" s="319"/>
      <c r="BY611" s="319"/>
      <c r="BZ611" s="319"/>
      <c r="CA611" s="319"/>
      <c r="CB611" s="320"/>
      <c r="CC611" s="321"/>
      <c r="CD611" s="321"/>
      <c r="CE611" s="321"/>
      <c r="CF611" s="321"/>
      <c r="CG611" s="321"/>
      <c r="CH611" s="322"/>
      <c r="CI611" s="52">
        <f t="shared" si="29"/>
        <v>0</v>
      </c>
    </row>
    <row r="612" spans="1:87" ht="35.1" customHeight="1" x14ac:dyDescent="0.25">
      <c r="A612" s="31">
        <f t="shared" si="30"/>
        <v>600</v>
      </c>
      <c r="B612" s="323"/>
      <c r="C612" s="323"/>
      <c r="D612" s="308"/>
      <c r="E612" s="308"/>
      <c r="F612" s="308"/>
      <c r="G612" s="324"/>
      <c r="H612" s="325"/>
      <c r="I612" s="40"/>
      <c r="J612" s="60"/>
      <c r="K612" s="312"/>
      <c r="L612" s="312"/>
      <c r="M612" s="326"/>
      <c r="N612" s="326"/>
      <c r="O612" s="314"/>
      <c r="P612" s="314"/>
      <c r="Q612" s="327"/>
      <c r="R612" s="327"/>
      <c r="S612" s="306"/>
      <c r="T612" s="307"/>
      <c r="U612" s="306"/>
      <c r="V612" s="307"/>
      <c r="W612" s="328"/>
      <c r="X612" s="329"/>
      <c r="Y612" s="328"/>
      <c r="Z612" s="329"/>
      <c r="AA612" s="306"/>
      <c r="AB612" s="307"/>
      <c r="AC612" s="306"/>
      <c r="AD612" s="307"/>
      <c r="AE612" s="328"/>
      <c r="AF612" s="329"/>
      <c r="AG612" s="328"/>
      <c r="AH612" s="329"/>
      <c r="AI612" s="306"/>
      <c r="AJ612" s="307"/>
      <c r="AK612" s="306"/>
      <c r="AL612" s="307"/>
      <c r="AM612" s="328"/>
      <c r="AN612" s="329"/>
      <c r="AO612" s="328"/>
      <c r="AP612" s="329"/>
      <c r="AQ612" s="306"/>
      <c r="AR612" s="307"/>
      <c r="AS612" s="306"/>
      <c r="AT612" s="307"/>
      <c r="AU612" s="328"/>
      <c r="AV612" s="329"/>
      <c r="AW612" s="328"/>
      <c r="AX612" s="329"/>
      <c r="AY612" s="306"/>
      <c r="AZ612" s="307"/>
      <c r="BA612" s="306"/>
      <c r="BB612" s="307"/>
      <c r="BC612" s="328"/>
      <c r="BD612" s="329"/>
      <c r="BE612" s="328"/>
      <c r="BF612" s="329"/>
      <c r="BG612" s="306"/>
      <c r="BH612" s="307"/>
      <c r="BI612" s="306"/>
      <c r="BJ612" s="307"/>
      <c r="BK612" s="328"/>
      <c r="BL612" s="329"/>
      <c r="BM612" s="328"/>
      <c r="BN612" s="329"/>
      <c r="BO612" s="316"/>
      <c r="BP612" s="316"/>
      <c r="BQ612" s="316"/>
      <c r="BR612" s="55"/>
      <c r="BS612" s="330"/>
      <c r="BT612" s="331"/>
      <c r="BU612" s="319"/>
      <c r="BV612" s="319"/>
      <c r="BW612" s="319"/>
      <c r="BX612" s="319"/>
      <c r="BY612" s="319"/>
      <c r="BZ612" s="319"/>
      <c r="CA612" s="319"/>
      <c r="CB612" s="320"/>
      <c r="CC612" s="321"/>
      <c r="CD612" s="321"/>
      <c r="CE612" s="321"/>
      <c r="CF612" s="321"/>
      <c r="CG612" s="321"/>
      <c r="CH612" s="322"/>
      <c r="CI612" s="52">
        <f t="shared" si="29"/>
        <v>0</v>
      </c>
    </row>
    <row r="613" spans="1:87" ht="35.1" customHeight="1" x14ac:dyDescent="0.25">
      <c r="A613" s="31">
        <f t="shared" si="30"/>
        <v>601</v>
      </c>
      <c r="B613" s="308"/>
      <c r="C613" s="308"/>
      <c r="D613" s="309"/>
      <c r="E613" s="309"/>
      <c r="F613" s="309"/>
      <c r="G613" s="310"/>
      <c r="H613" s="311"/>
      <c r="I613" s="40"/>
      <c r="J613" s="59"/>
      <c r="K613" s="312"/>
      <c r="L613" s="312"/>
      <c r="M613" s="313"/>
      <c r="N613" s="313"/>
      <c r="O613" s="314"/>
      <c r="P613" s="314"/>
      <c r="Q613" s="315"/>
      <c r="R613" s="315"/>
      <c r="S613" s="306"/>
      <c r="T613" s="307"/>
      <c r="U613" s="306"/>
      <c r="V613" s="307"/>
      <c r="W613" s="304"/>
      <c r="X613" s="305"/>
      <c r="Y613" s="304"/>
      <c r="Z613" s="305"/>
      <c r="AA613" s="306"/>
      <c r="AB613" s="307"/>
      <c r="AC613" s="306"/>
      <c r="AD613" s="307"/>
      <c r="AE613" s="304"/>
      <c r="AF613" s="305"/>
      <c r="AG613" s="304"/>
      <c r="AH613" s="305"/>
      <c r="AI613" s="306"/>
      <c r="AJ613" s="307"/>
      <c r="AK613" s="306"/>
      <c r="AL613" s="307"/>
      <c r="AM613" s="304"/>
      <c r="AN613" s="305"/>
      <c r="AO613" s="304"/>
      <c r="AP613" s="305"/>
      <c r="AQ613" s="306"/>
      <c r="AR613" s="307"/>
      <c r="AS613" s="306"/>
      <c r="AT613" s="307"/>
      <c r="AU613" s="304"/>
      <c r="AV613" s="305"/>
      <c r="AW613" s="304"/>
      <c r="AX613" s="305"/>
      <c r="AY613" s="306"/>
      <c r="AZ613" s="307"/>
      <c r="BA613" s="306"/>
      <c r="BB613" s="307"/>
      <c r="BC613" s="304"/>
      <c r="BD613" s="305"/>
      <c r="BE613" s="304"/>
      <c r="BF613" s="305"/>
      <c r="BG613" s="306"/>
      <c r="BH613" s="307"/>
      <c r="BI613" s="306"/>
      <c r="BJ613" s="307"/>
      <c r="BK613" s="304"/>
      <c r="BL613" s="305"/>
      <c r="BM613" s="304"/>
      <c r="BN613" s="305"/>
      <c r="BO613" s="316"/>
      <c r="BP613" s="316"/>
      <c r="BQ613" s="316"/>
      <c r="BR613" s="55"/>
      <c r="BS613" s="317"/>
      <c r="BT613" s="318"/>
      <c r="BU613" s="319"/>
      <c r="BV613" s="319"/>
      <c r="BW613" s="319"/>
      <c r="BX613" s="319"/>
      <c r="BY613" s="319"/>
      <c r="BZ613" s="319"/>
      <c r="CA613" s="319"/>
      <c r="CB613" s="320"/>
      <c r="CC613" s="321"/>
      <c r="CD613" s="321"/>
      <c r="CE613" s="321"/>
      <c r="CF613" s="321"/>
      <c r="CG613" s="321"/>
      <c r="CH613" s="322"/>
      <c r="CI613" s="52">
        <f t="shared" si="29"/>
        <v>0</v>
      </c>
    </row>
    <row r="614" spans="1:87" ht="35.1" customHeight="1" x14ac:dyDescent="0.25">
      <c r="A614" s="31">
        <f t="shared" si="30"/>
        <v>602</v>
      </c>
      <c r="B614" s="323"/>
      <c r="C614" s="323"/>
      <c r="D614" s="308"/>
      <c r="E614" s="308"/>
      <c r="F614" s="308"/>
      <c r="G614" s="324"/>
      <c r="H614" s="325"/>
      <c r="I614" s="40"/>
      <c r="J614" s="60"/>
      <c r="K614" s="312"/>
      <c r="L614" s="312"/>
      <c r="M614" s="326"/>
      <c r="N614" s="326"/>
      <c r="O614" s="314"/>
      <c r="P614" s="314"/>
      <c r="Q614" s="327"/>
      <c r="R614" s="327"/>
      <c r="S614" s="306"/>
      <c r="T614" s="307"/>
      <c r="U614" s="306"/>
      <c r="V614" s="307"/>
      <c r="W614" s="328"/>
      <c r="X614" s="329"/>
      <c r="Y614" s="328"/>
      <c r="Z614" s="329"/>
      <c r="AA614" s="306"/>
      <c r="AB614" s="307"/>
      <c r="AC614" s="306"/>
      <c r="AD614" s="307"/>
      <c r="AE614" s="328"/>
      <c r="AF614" s="329"/>
      <c r="AG614" s="328"/>
      <c r="AH614" s="329"/>
      <c r="AI614" s="306"/>
      <c r="AJ614" s="307"/>
      <c r="AK614" s="306"/>
      <c r="AL614" s="307"/>
      <c r="AM614" s="328"/>
      <c r="AN614" s="329"/>
      <c r="AO614" s="328"/>
      <c r="AP614" s="329"/>
      <c r="AQ614" s="306"/>
      <c r="AR614" s="307"/>
      <c r="AS614" s="306"/>
      <c r="AT614" s="307"/>
      <c r="AU614" s="328"/>
      <c r="AV614" s="329"/>
      <c r="AW614" s="328"/>
      <c r="AX614" s="329"/>
      <c r="AY614" s="306"/>
      <c r="AZ614" s="307"/>
      <c r="BA614" s="306"/>
      <c r="BB614" s="307"/>
      <c r="BC614" s="328"/>
      <c r="BD614" s="329"/>
      <c r="BE614" s="328"/>
      <c r="BF614" s="329"/>
      <c r="BG614" s="306"/>
      <c r="BH614" s="307"/>
      <c r="BI614" s="306"/>
      <c r="BJ614" s="307"/>
      <c r="BK614" s="328"/>
      <c r="BL614" s="329"/>
      <c r="BM614" s="328"/>
      <c r="BN614" s="329"/>
      <c r="BO614" s="316"/>
      <c r="BP614" s="316"/>
      <c r="BQ614" s="316"/>
      <c r="BR614" s="55"/>
      <c r="BS614" s="330"/>
      <c r="BT614" s="331"/>
      <c r="BU614" s="319"/>
      <c r="BV614" s="319"/>
      <c r="BW614" s="319"/>
      <c r="BX614" s="319"/>
      <c r="BY614" s="319"/>
      <c r="BZ614" s="319"/>
      <c r="CA614" s="319"/>
      <c r="CB614" s="320"/>
      <c r="CC614" s="321"/>
      <c r="CD614" s="321"/>
      <c r="CE614" s="321"/>
      <c r="CF614" s="321"/>
      <c r="CG614" s="321"/>
      <c r="CH614" s="322"/>
      <c r="CI614" s="52">
        <f t="shared" si="29"/>
        <v>0</v>
      </c>
    </row>
    <row r="615" spans="1:87" ht="35.1" customHeight="1" x14ac:dyDescent="0.25">
      <c r="A615" s="31">
        <f>ROW(A603)</f>
        <v>603</v>
      </c>
      <c r="B615" s="308"/>
      <c r="C615" s="308"/>
      <c r="D615" s="309"/>
      <c r="E615" s="309"/>
      <c r="F615" s="309"/>
      <c r="G615" s="310"/>
      <c r="H615" s="311"/>
      <c r="I615" s="40"/>
      <c r="J615" s="59"/>
      <c r="K615" s="312"/>
      <c r="L615" s="312"/>
      <c r="M615" s="313"/>
      <c r="N615" s="313"/>
      <c r="O615" s="314"/>
      <c r="P615" s="314"/>
      <c r="Q615" s="315"/>
      <c r="R615" s="315"/>
      <c r="S615" s="306"/>
      <c r="T615" s="307"/>
      <c r="U615" s="306"/>
      <c r="V615" s="307"/>
      <c r="W615" s="304"/>
      <c r="X615" s="305"/>
      <c r="Y615" s="304"/>
      <c r="Z615" s="305"/>
      <c r="AA615" s="306"/>
      <c r="AB615" s="307"/>
      <c r="AC615" s="306"/>
      <c r="AD615" s="307"/>
      <c r="AE615" s="304"/>
      <c r="AF615" s="305"/>
      <c r="AG615" s="304"/>
      <c r="AH615" s="305"/>
      <c r="AI615" s="306"/>
      <c r="AJ615" s="307"/>
      <c r="AK615" s="306"/>
      <c r="AL615" s="307"/>
      <c r="AM615" s="304"/>
      <c r="AN615" s="305"/>
      <c r="AO615" s="304"/>
      <c r="AP615" s="305"/>
      <c r="AQ615" s="306"/>
      <c r="AR615" s="307"/>
      <c r="AS615" s="306"/>
      <c r="AT615" s="307"/>
      <c r="AU615" s="304"/>
      <c r="AV615" s="305"/>
      <c r="AW615" s="304"/>
      <c r="AX615" s="305"/>
      <c r="AY615" s="306"/>
      <c r="AZ615" s="307"/>
      <c r="BA615" s="306"/>
      <c r="BB615" s="307"/>
      <c r="BC615" s="304"/>
      <c r="BD615" s="305"/>
      <c r="BE615" s="304"/>
      <c r="BF615" s="305"/>
      <c r="BG615" s="306"/>
      <c r="BH615" s="307"/>
      <c r="BI615" s="306"/>
      <c r="BJ615" s="307"/>
      <c r="BK615" s="304"/>
      <c r="BL615" s="305"/>
      <c r="BM615" s="304"/>
      <c r="BN615" s="305"/>
      <c r="BO615" s="332"/>
      <c r="BP615" s="333"/>
      <c r="BQ615" s="334"/>
      <c r="BR615" s="55"/>
      <c r="BS615" s="317"/>
      <c r="BT615" s="318"/>
      <c r="BU615" s="319"/>
      <c r="BV615" s="319"/>
      <c r="BW615" s="319"/>
      <c r="BX615" s="319"/>
      <c r="BY615" s="319"/>
      <c r="BZ615" s="319"/>
      <c r="CA615" s="319"/>
      <c r="CB615" s="320"/>
      <c r="CC615" s="321"/>
      <c r="CD615" s="321"/>
      <c r="CE615" s="321"/>
      <c r="CF615" s="321"/>
      <c r="CG615" s="321"/>
      <c r="CH615" s="322"/>
      <c r="CI615" s="52">
        <f t="shared" si="29"/>
        <v>0</v>
      </c>
    </row>
    <row r="616" spans="1:87" ht="35.1" customHeight="1" x14ac:dyDescent="0.25">
      <c r="A616" s="31">
        <f t="shared" si="30"/>
        <v>604</v>
      </c>
      <c r="B616" s="323"/>
      <c r="C616" s="323"/>
      <c r="D616" s="308"/>
      <c r="E616" s="308"/>
      <c r="F616" s="308"/>
      <c r="G616" s="324"/>
      <c r="H616" s="325"/>
      <c r="I616" s="40"/>
      <c r="J616" s="60"/>
      <c r="K616" s="312"/>
      <c r="L616" s="312"/>
      <c r="M616" s="326"/>
      <c r="N616" s="326"/>
      <c r="O616" s="314"/>
      <c r="P616" s="314"/>
      <c r="Q616" s="327"/>
      <c r="R616" s="327"/>
      <c r="S616" s="306"/>
      <c r="T616" s="307"/>
      <c r="U616" s="306"/>
      <c r="V616" s="307"/>
      <c r="W616" s="328"/>
      <c r="X616" s="329"/>
      <c r="Y616" s="328"/>
      <c r="Z616" s="329"/>
      <c r="AA616" s="306"/>
      <c r="AB616" s="307"/>
      <c r="AC616" s="306"/>
      <c r="AD616" s="307"/>
      <c r="AE616" s="328"/>
      <c r="AF616" s="329"/>
      <c r="AG616" s="328"/>
      <c r="AH616" s="329"/>
      <c r="AI616" s="306"/>
      <c r="AJ616" s="307"/>
      <c r="AK616" s="306"/>
      <c r="AL616" s="307"/>
      <c r="AM616" s="328"/>
      <c r="AN616" s="329"/>
      <c r="AO616" s="328"/>
      <c r="AP616" s="329"/>
      <c r="AQ616" s="306"/>
      <c r="AR616" s="307"/>
      <c r="AS616" s="306"/>
      <c r="AT616" s="307"/>
      <c r="AU616" s="328"/>
      <c r="AV616" s="329"/>
      <c r="AW616" s="328"/>
      <c r="AX616" s="329"/>
      <c r="AY616" s="306"/>
      <c r="AZ616" s="307"/>
      <c r="BA616" s="306"/>
      <c r="BB616" s="307"/>
      <c r="BC616" s="328"/>
      <c r="BD616" s="329"/>
      <c r="BE616" s="328"/>
      <c r="BF616" s="329"/>
      <c r="BG616" s="306"/>
      <c r="BH616" s="307"/>
      <c r="BI616" s="306"/>
      <c r="BJ616" s="307"/>
      <c r="BK616" s="328"/>
      <c r="BL616" s="329"/>
      <c r="BM616" s="328"/>
      <c r="BN616" s="329"/>
      <c r="BO616" s="316"/>
      <c r="BP616" s="316"/>
      <c r="BQ616" s="316"/>
      <c r="BR616" s="55"/>
      <c r="BS616" s="330"/>
      <c r="BT616" s="331"/>
      <c r="BU616" s="319"/>
      <c r="BV616" s="319"/>
      <c r="BW616" s="319"/>
      <c r="BX616" s="319"/>
      <c r="BY616" s="319"/>
      <c r="BZ616" s="319"/>
      <c r="CA616" s="319"/>
      <c r="CB616" s="320"/>
      <c r="CC616" s="321"/>
      <c r="CD616" s="321"/>
      <c r="CE616" s="321"/>
      <c r="CF616" s="321"/>
      <c r="CG616" s="321"/>
      <c r="CH616" s="322"/>
      <c r="CI616" s="52">
        <f t="shared" si="29"/>
        <v>0</v>
      </c>
    </row>
    <row r="617" spans="1:87" ht="35.1" customHeight="1" x14ac:dyDescent="0.25">
      <c r="A617" s="31">
        <f t="shared" si="30"/>
        <v>605</v>
      </c>
      <c r="B617" s="308"/>
      <c r="C617" s="308"/>
      <c r="D617" s="309"/>
      <c r="E617" s="309"/>
      <c r="F617" s="309"/>
      <c r="G617" s="310"/>
      <c r="H617" s="311"/>
      <c r="I617" s="40"/>
      <c r="J617" s="59"/>
      <c r="K617" s="312"/>
      <c r="L617" s="312"/>
      <c r="M617" s="313"/>
      <c r="N617" s="313"/>
      <c r="O617" s="314"/>
      <c r="P617" s="314"/>
      <c r="Q617" s="315"/>
      <c r="R617" s="315"/>
      <c r="S617" s="306"/>
      <c r="T617" s="307"/>
      <c r="U617" s="306"/>
      <c r="V617" s="307"/>
      <c r="W617" s="304"/>
      <c r="X617" s="305"/>
      <c r="Y617" s="304"/>
      <c r="Z617" s="305"/>
      <c r="AA617" s="306"/>
      <c r="AB617" s="307"/>
      <c r="AC617" s="306"/>
      <c r="AD617" s="307"/>
      <c r="AE617" s="304"/>
      <c r="AF617" s="305"/>
      <c r="AG617" s="304"/>
      <c r="AH617" s="305"/>
      <c r="AI617" s="306"/>
      <c r="AJ617" s="307"/>
      <c r="AK617" s="306"/>
      <c r="AL617" s="307"/>
      <c r="AM617" s="304"/>
      <c r="AN617" s="305"/>
      <c r="AO617" s="304"/>
      <c r="AP617" s="305"/>
      <c r="AQ617" s="306"/>
      <c r="AR617" s="307"/>
      <c r="AS617" s="306"/>
      <c r="AT617" s="307"/>
      <c r="AU617" s="304"/>
      <c r="AV617" s="305"/>
      <c r="AW617" s="304"/>
      <c r="AX617" s="305"/>
      <c r="AY617" s="306"/>
      <c r="AZ617" s="307"/>
      <c r="BA617" s="306"/>
      <c r="BB617" s="307"/>
      <c r="BC617" s="304"/>
      <c r="BD617" s="305"/>
      <c r="BE617" s="304"/>
      <c r="BF617" s="305"/>
      <c r="BG617" s="306"/>
      <c r="BH617" s="307"/>
      <c r="BI617" s="306"/>
      <c r="BJ617" s="307"/>
      <c r="BK617" s="304"/>
      <c r="BL617" s="305"/>
      <c r="BM617" s="304"/>
      <c r="BN617" s="305"/>
      <c r="BO617" s="316"/>
      <c r="BP617" s="316"/>
      <c r="BQ617" s="316"/>
      <c r="BR617" s="55"/>
      <c r="BS617" s="317"/>
      <c r="BT617" s="318"/>
      <c r="BU617" s="319"/>
      <c r="BV617" s="319"/>
      <c r="BW617" s="319"/>
      <c r="BX617" s="319"/>
      <c r="BY617" s="319"/>
      <c r="BZ617" s="319"/>
      <c r="CA617" s="319"/>
      <c r="CB617" s="320"/>
      <c r="CC617" s="321"/>
      <c r="CD617" s="321"/>
      <c r="CE617" s="321"/>
      <c r="CF617" s="321"/>
      <c r="CG617" s="321"/>
      <c r="CH617" s="322"/>
      <c r="CI617" s="52">
        <f t="shared" si="29"/>
        <v>0</v>
      </c>
    </row>
    <row r="618" spans="1:87" ht="35.1" customHeight="1" x14ac:dyDescent="0.25">
      <c r="A618" s="31">
        <f t="shared" si="30"/>
        <v>606</v>
      </c>
      <c r="B618" s="323"/>
      <c r="C618" s="323"/>
      <c r="D618" s="308"/>
      <c r="E618" s="308"/>
      <c r="F618" s="308"/>
      <c r="G618" s="324"/>
      <c r="H618" s="325"/>
      <c r="I618" s="40"/>
      <c r="J618" s="60"/>
      <c r="K618" s="312"/>
      <c r="L618" s="312"/>
      <c r="M618" s="326"/>
      <c r="N618" s="326"/>
      <c r="O618" s="314"/>
      <c r="P618" s="314"/>
      <c r="Q618" s="327"/>
      <c r="R618" s="327"/>
      <c r="S618" s="306"/>
      <c r="T618" s="307"/>
      <c r="U618" s="306"/>
      <c r="V618" s="307"/>
      <c r="W618" s="328"/>
      <c r="X618" s="329"/>
      <c r="Y618" s="328"/>
      <c r="Z618" s="329"/>
      <c r="AA618" s="306"/>
      <c r="AB618" s="307"/>
      <c r="AC618" s="306"/>
      <c r="AD618" s="307"/>
      <c r="AE618" s="328"/>
      <c r="AF618" s="329"/>
      <c r="AG618" s="328"/>
      <c r="AH618" s="329"/>
      <c r="AI618" s="306"/>
      <c r="AJ618" s="307"/>
      <c r="AK618" s="306"/>
      <c r="AL618" s="307"/>
      <c r="AM618" s="328"/>
      <c r="AN618" s="329"/>
      <c r="AO618" s="328"/>
      <c r="AP618" s="329"/>
      <c r="AQ618" s="306"/>
      <c r="AR618" s="307"/>
      <c r="AS618" s="306"/>
      <c r="AT618" s="307"/>
      <c r="AU618" s="328"/>
      <c r="AV618" s="329"/>
      <c r="AW618" s="328"/>
      <c r="AX618" s="329"/>
      <c r="AY618" s="306"/>
      <c r="AZ618" s="307"/>
      <c r="BA618" s="306"/>
      <c r="BB618" s="307"/>
      <c r="BC618" s="328"/>
      <c r="BD618" s="329"/>
      <c r="BE618" s="328"/>
      <c r="BF618" s="329"/>
      <c r="BG618" s="306"/>
      <c r="BH618" s="307"/>
      <c r="BI618" s="306"/>
      <c r="BJ618" s="307"/>
      <c r="BK618" s="328"/>
      <c r="BL618" s="329"/>
      <c r="BM618" s="328"/>
      <c r="BN618" s="329"/>
      <c r="BO618" s="316"/>
      <c r="BP618" s="316"/>
      <c r="BQ618" s="316"/>
      <c r="BR618" s="55"/>
      <c r="BS618" s="330"/>
      <c r="BT618" s="331"/>
      <c r="BU618" s="319"/>
      <c r="BV618" s="319"/>
      <c r="BW618" s="319"/>
      <c r="BX618" s="319"/>
      <c r="BY618" s="319"/>
      <c r="BZ618" s="319"/>
      <c r="CA618" s="319"/>
      <c r="CB618" s="320"/>
      <c r="CC618" s="321"/>
      <c r="CD618" s="321"/>
      <c r="CE618" s="321"/>
      <c r="CF618" s="321"/>
      <c r="CG618" s="321"/>
      <c r="CH618" s="322"/>
      <c r="CI618" s="52">
        <f t="shared" si="29"/>
        <v>0</v>
      </c>
    </row>
    <row r="619" spans="1:87" ht="35.1" customHeight="1" x14ac:dyDescent="0.25">
      <c r="A619" s="31">
        <f t="shared" si="30"/>
        <v>607</v>
      </c>
      <c r="B619" s="308"/>
      <c r="C619" s="308"/>
      <c r="D619" s="309"/>
      <c r="E619" s="309"/>
      <c r="F619" s="309"/>
      <c r="G619" s="310"/>
      <c r="H619" s="311"/>
      <c r="I619" s="40"/>
      <c r="J619" s="59"/>
      <c r="K619" s="312"/>
      <c r="L619" s="312"/>
      <c r="M619" s="313"/>
      <c r="N619" s="313"/>
      <c r="O619" s="314"/>
      <c r="P619" s="314"/>
      <c r="Q619" s="315"/>
      <c r="R619" s="315"/>
      <c r="S619" s="306"/>
      <c r="T619" s="307"/>
      <c r="U619" s="306"/>
      <c r="V619" s="307"/>
      <c r="W619" s="304"/>
      <c r="X619" s="305"/>
      <c r="Y619" s="304"/>
      <c r="Z619" s="305"/>
      <c r="AA619" s="306"/>
      <c r="AB619" s="307"/>
      <c r="AC619" s="306"/>
      <c r="AD619" s="307"/>
      <c r="AE619" s="304"/>
      <c r="AF619" s="305"/>
      <c r="AG619" s="304"/>
      <c r="AH619" s="305"/>
      <c r="AI619" s="306"/>
      <c r="AJ619" s="307"/>
      <c r="AK619" s="306"/>
      <c r="AL619" s="307"/>
      <c r="AM619" s="304"/>
      <c r="AN619" s="305"/>
      <c r="AO619" s="304"/>
      <c r="AP619" s="305"/>
      <c r="AQ619" s="306"/>
      <c r="AR619" s="307"/>
      <c r="AS619" s="306"/>
      <c r="AT619" s="307"/>
      <c r="AU619" s="304"/>
      <c r="AV619" s="305"/>
      <c r="AW619" s="304"/>
      <c r="AX619" s="305"/>
      <c r="AY619" s="306"/>
      <c r="AZ619" s="307"/>
      <c r="BA619" s="306"/>
      <c r="BB619" s="307"/>
      <c r="BC619" s="304"/>
      <c r="BD619" s="305"/>
      <c r="BE619" s="304"/>
      <c r="BF619" s="305"/>
      <c r="BG619" s="306"/>
      <c r="BH619" s="307"/>
      <c r="BI619" s="306"/>
      <c r="BJ619" s="307"/>
      <c r="BK619" s="304"/>
      <c r="BL619" s="305"/>
      <c r="BM619" s="304"/>
      <c r="BN619" s="305"/>
      <c r="BO619" s="316"/>
      <c r="BP619" s="316"/>
      <c r="BQ619" s="316"/>
      <c r="BR619" s="55"/>
      <c r="BS619" s="317"/>
      <c r="BT619" s="318"/>
      <c r="BU619" s="319"/>
      <c r="BV619" s="319"/>
      <c r="BW619" s="319"/>
      <c r="BX619" s="319"/>
      <c r="BY619" s="319"/>
      <c r="BZ619" s="319"/>
      <c r="CA619" s="319"/>
      <c r="CB619" s="320"/>
      <c r="CC619" s="321"/>
      <c r="CD619" s="321"/>
      <c r="CE619" s="321"/>
      <c r="CF619" s="321"/>
      <c r="CG619" s="321"/>
      <c r="CH619" s="322"/>
      <c r="CI619" s="52">
        <f t="shared" si="29"/>
        <v>0</v>
      </c>
    </row>
    <row r="620" spans="1:87" ht="35.1" customHeight="1" x14ac:dyDescent="0.25">
      <c r="A620" s="31">
        <f t="shared" si="30"/>
        <v>608</v>
      </c>
      <c r="B620" s="323"/>
      <c r="C620" s="323"/>
      <c r="D620" s="308"/>
      <c r="E620" s="308"/>
      <c r="F620" s="308"/>
      <c r="G620" s="324"/>
      <c r="H620" s="325"/>
      <c r="I620" s="40"/>
      <c r="J620" s="60"/>
      <c r="K620" s="312"/>
      <c r="L620" s="312"/>
      <c r="M620" s="326"/>
      <c r="N620" s="326"/>
      <c r="O620" s="314"/>
      <c r="P620" s="314"/>
      <c r="Q620" s="327"/>
      <c r="R620" s="327"/>
      <c r="S620" s="306"/>
      <c r="T620" s="307"/>
      <c r="U620" s="306"/>
      <c r="V620" s="307"/>
      <c r="W620" s="328"/>
      <c r="X620" s="329"/>
      <c r="Y620" s="328"/>
      <c r="Z620" s="329"/>
      <c r="AA620" s="306"/>
      <c r="AB620" s="307"/>
      <c r="AC620" s="306"/>
      <c r="AD620" s="307"/>
      <c r="AE620" s="328"/>
      <c r="AF620" s="329"/>
      <c r="AG620" s="328"/>
      <c r="AH620" s="329"/>
      <c r="AI620" s="306"/>
      <c r="AJ620" s="307"/>
      <c r="AK620" s="306"/>
      <c r="AL620" s="307"/>
      <c r="AM620" s="328"/>
      <c r="AN620" s="329"/>
      <c r="AO620" s="328"/>
      <c r="AP620" s="329"/>
      <c r="AQ620" s="306"/>
      <c r="AR620" s="307"/>
      <c r="AS620" s="306"/>
      <c r="AT620" s="307"/>
      <c r="AU620" s="328"/>
      <c r="AV620" s="329"/>
      <c r="AW620" s="328"/>
      <c r="AX620" s="329"/>
      <c r="AY620" s="306"/>
      <c r="AZ620" s="307"/>
      <c r="BA620" s="306"/>
      <c r="BB620" s="307"/>
      <c r="BC620" s="328"/>
      <c r="BD620" s="329"/>
      <c r="BE620" s="328"/>
      <c r="BF620" s="329"/>
      <c r="BG620" s="306"/>
      <c r="BH620" s="307"/>
      <c r="BI620" s="306"/>
      <c r="BJ620" s="307"/>
      <c r="BK620" s="328"/>
      <c r="BL620" s="329"/>
      <c r="BM620" s="328"/>
      <c r="BN620" s="329"/>
      <c r="BO620" s="316"/>
      <c r="BP620" s="316"/>
      <c r="BQ620" s="316"/>
      <c r="BR620" s="55"/>
      <c r="BS620" s="330"/>
      <c r="BT620" s="331"/>
      <c r="BU620" s="319"/>
      <c r="BV620" s="319"/>
      <c r="BW620" s="319"/>
      <c r="BX620" s="319"/>
      <c r="BY620" s="319"/>
      <c r="BZ620" s="319"/>
      <c r="CA620" s="319"/>
      <c r="CB620" s="320"/>
      <c r="CC620" s="321"/>
      <c r="CD620" s="321"/>
      <c r="CE620" s="321"/>
      <c r="CF620" s="321"/>
      <c r="CG620" s="321"/>
      <c r="CH620" s="322"/>
      <c r="CI620" s="52">
        <f t="shared" si="29"/>
        <v>0</v>
      </c>
    </row>
    <row r="621" spans="1:87" ht="35.1" customHeight="1" x14ac:dyDescent="0.25">
      <c r="A621" s="31">
        <f t="shared" si="30"/>
        <v>609</v>
      </c>
      <c r="B621" s="308"/>
      <c r="C621" s="308"/>
      <c r="D621" s="309"/>
      <c r="E621" s="309"/>
      <c r="F621" s="309"/>
      <c r="G621" s="310"/>
      <c r="H621" s="311"/>
      <c r="I621" s="40"/>
      <c r="J621" s="59"/>
      <c r="K621" s="312"/>
      <c r="L621" s="312"/>
      <c r="M621" s="313"/>
      <c r="N621" s="313"/>
      <c r="O621" s="314"/>
      <c r="P621" s="314"/>
      <c r="Q621" s="315"/>
      <c r="R621" s="315"/>
      <c r="S621" s="306"/>
      <c r="T621" s="307"/>
      <c r="U621" s="306"/>
      <c r="V621" s="307"/>
      <c r="W621" s="304"/>
      <c r="X621" s="305"/>
      <c r="Y621" s="304"/>
      <c r="Z621" s="305"/>
      <c r="AA621" s="306"/>
      <c r="AB621" s="307"/>
      <c r="AC621" s="306"/>
      <c r="AD621" s="307"/>
      <c r="AE621" s="304"/>
      <c r="AF621" s="305"/>
      <c r="AG621" s="304"/>
      <c r="AH621" s="305"/>
      <c r="AI621" s="306"/>
      <c r="AJ621" s="307"/>
      <c r="AK621" s="306"/>
      <c r="AL621" s="307"/>
      <c r="AM621" s="304"/>
      <c r="AN621" s="305"/>
      <c r="AO621" s="304"/>
      <c r="AP621" s="305"/>
      <c r="AQ621" s="306"/>
      <c r="AR621" s="307"/>
      <c r="AS621" s="306"/>
      <c r="AT621" s="307"/>
      <c r="AU621" s="304"/>
      <c r="AV621" s="305"/>
      <c r="AW621" s="304"/>
      <c r="AX621" s="305"/>
      <c r="AY621" s="306"/>
      <c r="AZ621" s="307"/>
      <c r="BA621" s="306"/>
      <c r="BB621" s="307"/>
      <c r="BC621" s="304"/>
      <c r="BD621" s="305"/>
      <c r="BE621" s="304"/>
      <c r="BF621" s="305"/>
      <c r="BG621" s="306"/>
      <c r="BH621" s="307"/>
      <c r="BI621" s="306"/>
      <c r="BJ621" s="307"/>
      <c r="BK621" s="304"/>
      <c r="BL621" s="305"/>
      <c r="BM621" s="304"/>
      <c r="BN621" s="305"/>
      <c r="BO621" s="316"/>
      <c r="BP621" s="316"/>
      <c r="BQ621" s="316"/>
      <c r="BR621" s="55"/>
      <c r="BS621" s="317"/>
      <c r="BT621" s="318"/>
      <c r="BU621" s="319"/>
      <c r="BV621" s="319"/>
      <c r="BW621" s="319"/>
      <c r="BX621" s="319"/>
      <c r="BY621" s="319"/>
      <c r="BZ621" s="319"/>
      <c r="CA621" s="319"/>
      <c r="CB621" s="320"/>
      <c r="CC621" s="321"/>
      <c r="CD621" s="321"/>
      <c r="CE621" s="321"/>
      <c r="CF621" s="321"/>
      <c r="CG621" s="321"/>
      <c r="CH621" s="322"/>
      <c r="CI621" s="52">
        <f t="shared" si="29"/>
        <v>0</v>
      </c>
    </row>
    <row r="622" spans="1:87" ht="35.1" customHeight="1" x14ac:dyDescent="0.25">
      <c r="A622" s="31">
        <f t="shared" si="30"/>
        <v>610</v>
      </c>
      <c r="B622" s="323"/>
      <c r="C622" s="323"/>
      <c r="D622" s="308"/>
      <c r="E622" s="308"/>
      <c r="F622" s="308"/>
      <c r="G622" s="324"/>
      <c r="H622" s="325"/>
      <c r="I622" s="40"/>
      <c r="J622" s="60"/>
      <c r="K622" s="312"/>
      <c r="L622" s="312"/>
      <c r="M622" s="326"/>
      <c r="N622" s="326"/>
      <c r="O622" s="314"/>
      <c r="P622" s="314"/>
      <c r="Q622" s="327"/>
      <c r="R622" s="327"/>
      <c r="S622" s="306"/>
      <c r="T622" s="307"/>
      <c r="U622" s="306"/>
      <c r="V622" s="307"/>
      <c r="W622" s="328"/>
      <c r="X622" s="329"/>
      <c r="Y622" s="328"/>
      <c r="Z622" s="329"/>
      <c r="AA622" s="306"/>
      <c r="AB622" s="307"/>
      <c r="AC622" s="306"/>
      <c r="AD622" s="307"/>
      <c r="AE622" s="328"/>
      <c r="AF622" s="329"/>
      <c r="AG622" s="328"/>
      <c r="AH622" s="329"/>
      <c r="AI622" s="306"/>
      <c r="AJ622" s="307"/>
      <c r="AK622" s="306"/>
      <c r="AL622" s="307"/>
      <c r="AM622" s="328"/>
      <c r="AN622" s="329"/>
      <c r="AO622" s="328"/>
      <c r="AP622" s="329"/>
      <c r="AQ622" s="306"/>
      <c r="AR622" s="307"/>
      <c r="AS622" s="306"/>
      <c r="AT622" s="307"/>
      <c r="AU622" s="328"/>
      <c r="AV622" s="329"/>
      <c r="AW622" s="328"/>
      <c r="AX622" s="329"/>
      <c r="AY622" s="306"/>
      <c r="AZ622" s="307"/>
      <c r="BA622" s="306"/>
      <c r="BB622" s="307"/>
      <c r="BC622" s="328"/>
      <c r="BD622" s="329"/>
      <c r="BE622" s="328"/>
      <c r="BF622" s="329"/>
      <c r="BG622" s="306"/>
      <c r="BH622" s="307"/>
      <c r="BI622" s="306"/>
      <c r="BJ622" s="307"/>
      <c r="BK622" s="328"/>
      <c r="BL622" s="329"/>
      <c r="BM622" s="328"/>
      <c r="BN622" s="329"/>
      <c r="BO622" s="316"/>
      <c r="BP622" s="316"/>
      <c r="BQ622" s="316"/>
      <c r="BR622" s="55"/>
      <c r="BS622" s="330"/>
      <c r="BT622" s="331"/>
      <c r="BU622" s="319"/>
      <c r="BV622" s="319"/>
      <c r="BW622" s="319"/>
      <c r="BX622" s="319"/>
      <c r="BY622" s="319"/>
      <c r="BZ622" s="319"/>
      <c r="CA622" s="319"/>
      <c r="CB622" s="320"/>
      <c r="CC622" s="321"/>
      <c r="CD622" s="321"/>
      <c r="CE622" s="321"/>
      <c r="CF622" s="321"/>
      <c r="CG622" s="321"/>
      <c r="CH622" s="322"/>
      <c r="CI622" s="52">
        <f t="shared" si="29"/>
        <v>0</v>
      </c>
    </row>
    <row r="623" spans="1:87" ht="35.1" customHeight="1" x14ac:dyDescent="0.25">
      <c r="A623" s="31">
        <f t="shared" si="30"/>
        <v>611</v>
      </c>
      <c r="B623" s="308"/>
      <c r="C623" s="308"/>
      <c r="D623" s="309"/>
      <c r="E623" s="309"/>
      <c r="F623" s="309"/>
      <c r="G623" s="310"/>
      <c r="H623" s="311"/>
      <c r="I623" s="40"/>
      <c r="J623" s="59"/>
      <c r="K623" s="312"/>
      <c r="L623" s="312"/>
      <c r="M623" s="313"/>
      <c r="N623" s="313"/>
      <c r="O623" s="314"/>
      <c r="P623" s="314"/>
      <c r="Q623" s="315"/>
      <c r="R623" s="315"/>
      <c r="S623" s="306"/>
      <c r="T623" s="307"/>
      <c r="U623" s="306"/>
      <c r="V623" s="307"/>
      <c r="W623" s="304"/>
      <c r="X623" s="305"/>
      <c r="Y623" s="304"/>
      <c r="Z623" s="305"/>
      <c r="AA623" s="306"/>
      <c r="AB623" s="307"/>
      <c r="AC623" s="306"/>
      <c r="AD623" s="307"/>
      <c r="AE623" s="304"/>
      <c r="AF623" s="305"/>
      <c r="AG623" s="304"/>
      <c r="AH623" s="305"/>
      <c r="AI623" s="306"/>
      <c r="AJ623" s="307"/>
      <c r="AK623" s="306"/>
      <c r="AL623" s="307"/>
      <c r="AM623" s="304"/>
      <c r="AN623" s="305"/>
      <c r="AO623" s="304"/>
      <c r="AP623" s="305"/>
      <c r="AQ623" s="306"/>
      <c r="AR623" s="307"/>
      <c r="AS623" s="306"/>
      <c r="AT623" s="307"/>
      <c r="AU623" s="304"/>
      <c r="AV623" s="305"/>
      <c r="AW623" s="304"/>
      <c r="AX623" s="305"/>
      <c r="AY623" s="306"/>
      <c r="AZ623" s="307"/>
      <c r="BA623" s="306"/>
      <c r="BB623" s="307"/>
      <c r="BC623" s="304"/>
      <c r="BD623" s="305"/>
      <c r="BE623" s="304"/>
      <c r="BF623" s="305"/>
      <c r="BG623" s="306"/>
      <c r="BH623" s="307"/>
      <c r="BI623" s="306"/>
      <c r="BJ623" s="307"/>
      <c r="BK623" s="304"/>
      <c r="BL623" s="305"/>
      <c r="BM623" s="304"/>
      <c r="BN623" s="305"/>
      <c r="BO623" s="316"/>
      <c r="BP623" s="316"/>
      <c r="BQ623" s="316"/>
      <c r="BR623" s="55"/>
      <c r="BS623" s="317"/>
      <c r="BT623" s="318"/>
      <c r="BU623" s="319"/>
      <c r="BV623" s="319"/>
      <c r="BW623" s="319"/>
      <c r="BX623" s="319"/>
      <c r="BY623" s="319"/>
      <c r="BZ623" s="319"/>
      <c r="CA623" s="319"/>
      <c r="CB623" s="320"/>
      <c r="CC623" s="321"/>
      <c r="CD623" s="321"/>
      <c r="CE623" s="321"/>
      <c r="CF623" s="321"/>
      <c r="CG623" s="321"/>
      <c r="CH623" s="322"/>
      <c r="CI623" s="52">
        <f t="shared" si="29"/>
        <v>0</v>
      </c>
    </row>
    <row r="624" spans="1:87" ht="35.1" customHeight="1" x14ac:dyDescent="0.25">
      <c r="A624" s="31">
        <f t="shared" si="30"/>
        <v>612</v>
      </c>
      <c r="B624" s="323"/>
      <c r="C624" s="323"/>
      <c r="D624" s="308"/>
      <c r="E624" s="308"/>
      <c r="F624" s="308"/>
      <c r="G624" s="324"/>
      <c r="H624" s="325"/>
      <c r="I624" s="40"/>
      <c r="J624" s="60"/>
      <c r="K624" s="312"/>
      <c r="L624" s="312"/>
      <c r="M624" s="326"/>
      <c r="N624" s="326"/>
      <c r="O624" s="314"/>
      <c r="P624" s="314"/>
      <c r="Q624" s="327"/>
      <c r="R624" s="327"/>
      <c r="S624" s="306"/>
      <c r="T624" s="307"/>
      <c r="U624" s="306"/>
      <c r="V624" s="307"/>
      <c r="W624" s="328"/>
      <c r="X624" s="329"/>
      <c r="Y624" s="328"/>
      <c r="Z624" s="329"/>
      <c r="AA624" s="306"/>
      <c r="AB624" s="307"/>
      <c r="AC624" s="306"/>
      <c r="AD624" s="307"/>
      <c r="AE624" s="328"/>
      <c r="AF624" s="329"/>
      <c r="AG624" s="328"/>
      <c r="AH624" s="329"/>
      <c r="AI624" s="306"/>
      <c r="AJ624" s="307"/>
      <c r="AK624" s="306"/>
      <c r="AL624" s="307"/>
      <c r="AM624" s="328"/>
      <c r="AN624" s="329"/>
      <c r="AO624" s="328"/>
      <c r="AP624" s="329"/>
      <c r="AQ624" s="306"/>
      <c r="AR624" s="307"/>
      <c r="AS624" s="306"/>
      <c r="AT624" s="307"/>
      <c r="AU624" s="328"/>
      <c r="AV624" s="329"/>
      <c r="AW624" s="328"/>
      <c r="AX624" s="329"/>
      <c r="AY624" s="306"/>
      <c r="AZ624" s="307"/>
      <c r="BA624" s="306"/>
      <c r="BB624" s="307"/>
      <c r="BC624" s="328"/>
      <c r="BD624" s="329"/>
      <c r="BE624" s="328"/>
      <c r="BF624" s="329"/>
      <c r="BG624" s="306"/>
      <c r="BH624" s="307"/>
      <c r="BI624" s="306"/>
      <c r="BJ624" s="307"/>
      <c r="BK624" s="328"/>
      <c r="BL624" s="329"/>
      <c r="BM624" s="328"/>
      <c r="BN624" s="329"/>
      <c r="BO624" s="316"/>
      <c r="BP624" s="316"/>
      <c r="BQ624" s="316"/>
      <c r="BR624" s="55"/>
      <c r="BS624" s="330"/>
      <c r="BT624" s="331"/>
      <c r="BU624" s="319"/>
      <c r="BV624" s="319"/>
      <c r="BW624" s="319"/>
      <c r="BX624" s="319"/>
      <c r="BY624" s="319"/>
      <c r="BZ624" s="319"/>
      <c r="CA624" s="319"/>
      <c r="CB624" s="320"/>
      <c r="CC624" s="321"/>
      <c r="CD624" s="321"/>
      <c r="CE624" s="321"/>
      <c r="CF624" s="321"/>
      <c r="CG624" s="321"/>
      <c r="CH624" s="322"/>
      <c r="CI624" s="52">
        <f t="shared" si="29"/>
        <v>0</v>
      </c>
    </row>
    <row r="625" spans="1:87" ht="35.1" customHeight="1" x14ac:dyDescent="0.25">
      <c r="A625" s="31">
        <f t="shared" si="30"/>
        <v>613</v>
      </c>
      <c r="B625" s="308"/>
      <c r="C625" s="308"/>
      <c r="D625" s="309"/>
      <c r="E625" s="309"/>
      <c r="F625" s="309"/>
      <c r="G625" s="310"/>
      <c r="H625" s="311"/>
      <c r="I625" s="40"/>
      <c r="J625" s="59"/>
      <c r="K625" s="312"/>
      <c r="L625" s="312"/>
      <c r="M625" s="313"/>
      <c r="N625" s="313"/>
      <c r="O625" s="314"/>
      <c r="P625" s="314"/>
      <c r="Q625" s="315"/>
      <c r="R625" s="315"/>
      <c r="S625" s="306"/>
      <c r="T625" s="307"/>
      <c r="U625" s="306"/>
      <c r="V625" s="307"/>
      <c r="W625" s="304"/>
      <c r="X625" s="305"/>
      <c r="Y625" s="304"/>
      <c r="Z625" s="305"/>
      <c r="AA625" s="306"/>
      <c r="AB625" s="307"/>
      <c r="AC625" s="306"/>
      <c r="AD625" s="307"/>
      <c r="AE625" s="304"/>
      <c r="AF625" s="305"/>
      <c r="AG625" s="304"/>
      <c r="AH625" s="305"/>
      <c r="AI625" s="306"/>
      <c r="AJ625" s="307"/>
      <c r="AK625" s="306"/>
      <c r="AL625" s="307"/>
      <c r="AM625" s="304"/>
      <c r="AN625" s="305"/>
      <c r="AO625" s="304"/>
      <c r="AP625" s="305"/>
      <c r="AQ625" s="306"/>
      <c r="AR625" s="307"/>
      <c r="AS625" s="306"/>
      <c r="AT625" s="307"/>
      <c r="AU625" s="304"/>
      <c r="AV625" s="305"/>
      <c r="AW625" s="304"/>
      <c r="AX625" s="305"/>
      <c r="AY625" s="306"/>
      <c r="AZ625" s="307"/>
      <c r="BA625" s="306"/>
      <c r="BB625" s="307"/>
      <c r="BC625" s="304"/>
      <c r="BD625" s="305"/>
      <c r="BE625" s="304"/>
      <c r="BF625" s="305"/>
      <c r="BG625" s="306"/>
      <c r="BH625" s="307"/>
      <c r="BI625" s="306"/>
      <c r="BJ625" s="307"/>
      <c r="BK625" s="304"/>
      <c r="BL625" s="305"/>
      <c r="BM625" s="304"/>
      <c r="BN625" s="305"/>
      <c r="BO625" s="316"/>
      <c r="BP625" s="316"/>
      <c r="BQ625" s="316"/>
      <c r="BR625" s="55"/>
      <c r="BS625" s="317"/>
      <c r="BT625" s="318"/>
      <c r="BU625" s="319"/>
      <c r="BV625" s="319"/>
      <c r="BW625" s="319"/>
      <c r="BX625" s="319"/>
      <c r="BY625" s="319"/>
      <c r="BZ625" s="319"/>
      <c r="CA625" s="319"/>
      <c r="CB625" s="320"/>
      <c r="CC625" s="321"/>
      <c r="CD625" s="321"/>
      <c r="CE625" s="321"/>
      <c r="CF625" s="321"/>
      <c r="CG625" s="321"/>
      <c r="CH625" s="322"/>
      <c r="CI625" s="52">
        <f t="shared" si="29"/>
        <v>0</v>
      </c>
    </row>
    <row r="626" spans="1:87" ht="35.1" customHeight="1" x14ac:dyDescent="0.25">
      <c r="A626" s="31">
        <f t="shared" si="30"/>
        <v>614</v>
      </c>
      <c r="B626" s="323"/>
      <c r="C626" s="323"/>
      <c r="D626" s="308"/>
      <c r="E626" s="308"/>
      <c r="F626" s="308"/>
      <c r="G626" s="324"/>
      <c r="H626" s="325"/>
      <c r="I626" s="40"/>
      <c r="J626" s="60"/>
      <c r="K626" s="312"/>
      <c r="L626" s="312"/>
      <c r="M626" s="326"/>
      <c r="N626" s="326"/>
      <c r="O626" s="314"/>
      <c r="P626" s="314"/>
      <c r="Q626" s="327"/>
      <c r="R626" s="327"/>
      <c r="S626" s="306"/>
      <c r="T626" s="307"/>
      <c r="U626" s="306"/>
      <c r="V626" s="307"/>
      <c r="W626" s="328"/>
      <c r="X626" s="329"/>
      <c r="Y626" s="328"/>
      <c r="Z626" s="329"/>
      <c r="AA626" s="306"/>
      <c r="AB626" s="307"/>
      <c r="AC626" s="306"/>
      <c r="AD626" s="307"/>
      <c r="AE626" s="328"/>
      <c r="AF626" s="329"/>
      <c r="AG626" s="328"/>
      <c r="AH626" s="329"/>
      <c r="AI626" s="306"/>
      <c r="AJ626" s="307"/>
      <c r="AK626" s="306"/>
      <c r="AL626" s="307"/>
      <c r="AM626" s="328"/>
      <c r="AN626" s="329"/>
      <c r="AO626" s="328"/>
      <c r="AP626" s="329"/>
      <c r="AQ626" s="306"/>
      <c r="AR626" s="307"/>
      <c r="AS626" s="306"/>
      <c r="AT626" s="307"/>
      <c r="AU626" s="328"/>
      <c r="AV626" s="329"/>
      <c r="AW626" s="328"/>
      <c r="AX626" s="329"/>
      <c r="AY626" s="306"/>
      <c r="AZ626" s="307"/>
      <c r="BA626" s="306"/>
      <c r="BB626" s="307"/>
      <c r="BC626" s="328"/>
      <c r="BD626" s="329"/>
      <c r="BE626" s="328"/>
      <c r="BF626" s="329"/>
      <c r="BG626" s="306"/>
      <c r="BH626" s="307"/>
      <c r="BI626" s="306"/>
      <c r="BJ626" s="307"/>
      <c r="BK626" s="328"/>
      <c r="BL626" s="329"/>
      <c r="BM626" s="328"/>
      <c r="BN626" s="329"/>
      <c r="BO626" s="316"/>
      <c r="BP626" s="316"/>
      <c r="BQ626" s="316"/>
      <c r="BR626" s="55"/>
      <c r="BS626" s="330"/>
      <c r="BT626" s="331"/>
      <c r="BU626" s="319"/>
      <c r="BV626" s="319"/>
      <c r="BW626" s="319"/>
      <c r="BX626" s="319"/>
      <c r="BY626" s="319"/>
      <c r="BZ626" s="319"/>
      <c r="CA626" s="319"/>
      <c r="CB626" s="320"/>
      <c r="CC626" s="321"/>
      <c r="CD626" s="321"/>
      <c r="CE626" s="321"/>
      <c r="CF626" s="321"/>
      <c r="CG626" s="321"/>
      <c r="CH626" s="322"/>
      <c r="CI626" s="52">
        <f t="shared" si="29"/>
        <v>0</v>
      </c>
    </row>
    <row r="627" spans="1:87" ht="35.1" customHeight="1" x14ac:dyDescent="0.25">
      <c r="A627" s="31">
        <f t="shared" si="30"/>
        <v>615</v>
      </c>
      <c r="B627" s="308"/>
      <c r="C627" s="308"/>
      <c r="D627" s="309"/>
      <c r="E627" s="309"/>
      <c r="F627" s="309"/>
      <c r="G627" s="310"/>
      <c r="H627" s="311"/>
      <c r="I627" s="40"/>
      <c r="J627" s="59"/>
      <c r="K627" s="312"/>
      <c r="L627" s="312"/>
      <c r="M627" s="313"/>
      <c r="N627" s="313"/>
      <c r="O627" s="314"/>
      <c r="P627" s="314"/>
      <c r="Q627" s="315"/>
      <c r="R627" s="315"/>
      <c r="S627" s="306"/>
      <c r="T627" s="307"/>
      <c r="U627" s="306"/>
      <c r="V627" s="307"/>
      <c r="W627" s="304"/>
      <c r="X627" s="305"/>
      <c r="Y627" s="304"/>
      <c r="Z627" s="305"/>
      <c r="AA627" s="306"/>
      <c r="AB627" s="307"/>
      <c r="AC627" s="306"/>
      <c r="AD627" s="307"/>
      <c r="AE627" s="304"/>
      <c r="AF627" s="305"/>
      <c r="AG627" s="304"/>
      <c r="AH627" s="305"/>
      <c r="AI627" s="306"/>
      <c r="AJ627" s="307"/>
      <c r="AK627" s="306"/>
      <c r="AL627" s="307"/>
      <c r="AM627" s="304"/>
      <c r="AN627" s="305"/>
      <c r="AO627" s="304"/>
      <c r="AP627" s="305"/>
      <c r="AQ627" s="306"/>
      <c r="AR627" s="307"/>
      <c r="AS627" s="306"/>
      <c r="AT627" s="307"/>
      <c r="AU627" s="304"/>
      <c r="AV627" s="305"/>
      <c r="AW627" s="304"/>
      <c r="AX627" s="305"/>
      <c r="AY627" s="306"/>
      <c r="AZ627" s="307"/>
      <c r="BA627" s="306"/>
      <c r="BB627" s="307"/>
      <c r="BC627" s="304"/>
      <c r="BD627" s="305"/>
      <c r="BE627" s="304"/>
      <c r="BF627" s="305"/>
      <c r="BG627" s="306"/>
      <c r="BH627" s="307"/>
      <c r="BI627" s="306"/>
      <c r="BJ627" s="307"/>
      <c r="BK627" s="304"/>
      <c r="BL627" s="305"/>
      <c r="BM627" s="304"/>
      <c r="BN627" s="305"/>
      <c r="BO627" s="316"/>
      <c r="BP627" s="316"/>
      <c r="BQ627" s="316"/>
      <c r="BR627" s="55"/>
      <c r="BS627" s="317"/>
      <c r="BT627" s="318"/>
      <c r="BU627" s="319"/>
      <c r="BV627" s="319"/>
      <c r="BW627" s="319"/>
      <c r="BX627" s="319"/>
      <c r="BY627" s="319"/>
      <c r="BZ627" s="319"/>
      <c r="CA627" s="319"/>
      <c r="CB627" s="320"/>
      <c r="CC627" s="321"/>
      <c r="CD627" s="321"/>
      <c r="CE627" s="321"/>
      <c r="CF627" s="321"/>
      <c r="CG627" s="321"/>
      <c r="CH627" s="322"/>
      <c r="CI627" s="52">
        <f t="shared" si="29"/>
        <v>0</v>
      </c>
    </row>
    <row r="628" spans="1:87" ht="35.1" customHeight="1" x14ac:dyDescent="0.25">
      <c r="A628" s="31">
        <f t="shared" si="30"/>
        <v>616</v>
      </c>
      <c r="B628" s="323"/>
      <c r="C628" s="323"/>
      <c r="D628" s="308"/>
      <c r="E628" s="308"/>
      <c r="F628" s="308"/>
      <c r="G628" s="324"/>
      <c r="H628" s="325"/>
      <c r="I628" s="40"/>
      <c r="J628" s="60"/>
      <c r="K628" s="312"/>
      <c r="L628" s="312"/>
      <c r="M628" s="326"/>
      <c r="N628" s="326"/>
      <c r="O628" s="314"/>
      <c r="P628" s="314"/>
      <c r="Q628" s="327"/>
      <c r="R628" s="327"/>
      <c r="S628" s="306"/>
      <c r="T628" s="307"/>
      <c r="U628" s="306"/>
      <c r="V628" s="307"/>
      <c r="W628" s="328"/>
      <c r="X628" s="329"/>
      <c r="Y628" s="328"/>
      <c r="Z628" s="329"/>
      <c r="AA628" s="306"/>
      <c r="AB628" s="307"/>
      <c r="AC628" s="306"/>
      <c r="AD628" s="307"/>
      <c r="AE628" s="328"/>
      <c r="AF628" s="329"/>
      <c r="AG628" s="328"/>
      <c r="AH628" s="329"/>
      <c r="AI628" s="306"/>
      <c r="AJ628" s="307"/>
      <c r="AK628" s="306"/>
      <c r="AL628" s="307"/>
      <c r="AM628" s="328"/>
      <c r="AN628" s="329"/>
      <c r="AO628" s="328"/>
      <c r="AP628" s="329"/>
      <c r="AQ628" s="306"/>
      <c r="AR628" s="307"/>
      <c r="AS628" s="306"/>
      <c r="AT628" s="307"/>
      <c r="AU628" s="328"/>
      <c r="AV628" s="329"/>
      <c r="AW628" s="328"/>
      <c r="AX628" s="329"/>
      <c r="AY628" s="306"/>
      <c r="AZ628" s="307"/>
      <c r="BA628" s="306"/>
      <c r="BB628" s="307"/>
      <c r="BC628" s="328"/>
      <c r="BD628" s="329"/>
      <c r="BE628" s="328"/>
      <c r="BF628" s="329"/>
      <c r="BG628" s="306"/>
      <c r="BH628" s="307"/>
      <c r="BI628" s="306"/>
      <c r="BJ628" s="307"/>
      <c r="BK628" s="328"/>
      <c r="BL628" s="329"/>
      <c r="BM628" s="328"/>
      <c r="BN628" s="329"/>
      <c r="BO628" s="316"/>
      <c r="BP628" s="316"/>
      <c r="BQ628" s="316"/>
      <c r="BR628" s="55"/>
      <c r="BS628" s="330"/>
      <c r="BT628" s="331"/>
      <c r="BU628" s="319"/>
      <c r="BV628" s="319"/>
      <c r="BW628" s="319"/>
      <c r="BX628" s="319"/>
      <c r="BY628" s="319"/>
      <c r="BZ628" s="319"/>
      <c r="CA628" s="319"/>
      <c r="CB628" s="320"/>
      <c r="CC628" s="321"/>
      <c r="CD628" s="321"/>
      <c r="CE628" s="321"/>
      <c r="CF628" s="321"/>
      <c r="CG628" s="321"/>
      <c r="CH628" s="322"/>
      <c r="CI628" s="52">
        <f t="shared" si="29"/>
        <v>0</v>
      </c>
    </row>
    <row r="629" spans="1:87" ht="35.1" customHeight="1" x14ac:dyDescent="0.25">
      <c r="A629" s="31">
        <f>ROW(A617)</f>
        <v>617</v>
      </c>
      <c r="B629" s="308"/>
      <c r="C629" s="308"/>
      <c r="D629" s="309"/>
      <c r="E629" s="309"/>
      <c r="F629" s="309"/>
      <c r="G629" s="310"/>
      <c r="H629" s="311"/>
      <c r="I629" s="40"/>
      <c r="J629" s="59"/>
      <c r="K629" s="312"/>
      <c r="L629" s="312"/>
      <c r="M629" s="313"/>
      <c r="N629" s="313"/>
      <c r="O629" s="314"/>
      <c r="P629" s="314"/>
      <c r="Q629" s="315"/>
      <c r="R629" s="315"/>
      <c r="S629" s="306"/>
      <c r="T629" s="307"/>
      <c r="U629" s="306"/>
      <c r="V629" s="307"/>
      <c r="W629" s="304"/>
      <c r="X629" s="305"/>
      <c r="Y629" s="304"/>
      <c r="Z629" s="305"/>
      <c r="AA629" s="306"/>
      <c r="AB629" s="307"/>
      <c r="AC629" s="306"/>
      <c r="AD629" s="307"/>
      <c r="AE629" s="304"/>
      <c r="AF629" s="305"/>
      <c r="AG629" s="304"/>
      <c r="AH629" s="305"/>
      <c r="AI629" s="306"/>
      <c r="AJ629" s="307"/>
      <c r="AK629" s="306"/>
      <c r="AL629" s="307"/>
      <c r="AM629" s="304"/>
      <c r="AN629" s="305"/>
      <c r="AO629" s="304"/>
      <c r="AP629" s="305"/>
      <c r="AQ629" s="306"/>
      <c r="AR629" s="307"/>
      <c r="AS629" s="306"/>
      <c r="AT629" s="307"/>
      <c r="AU629" s="304"/>
      <c r="AV629" s="305"/>
      <c r="AW629" s="304"/>
      <c r="AX629" s="305"/>
      <c r="AY629" s="306"/>
      <c r="AZ629" s="307"/>
      <c r="BA629" s="306"/>
      <c r="BB629" s="307"/>
      <c r="BC629" s="304"/>
      <c r="BD629" s="305"/>
      <c r="BE629" s="304"/>
      <c r="BF629" s="305"/>
      <c r="BG629" s="306"/>
      <c r="BH629" s="307"/>
      <c r="BI629" s="306"/>
      <c r="BJ629" s="307"/>
      <c r="BK629" s="304"/>
      <c r="BL629" s="305"/>
      <c r="BM629" s="304"/>
      <c r="BN629" s="305"/>
      <c r="BO629" s="332"/>
      <c r="BP629" s="333"/>
      <c r="BQ629" s="334"/>
      <c r="BR629" s="55"/>
      <c r="BS629" s="317"/>
      <c r="BT629" s="318"/>
      <c r="BU629" s="319"/>
      <c r="BV629" s="319"/>
      <c r="BW629" s="319"/>
      <c r="BX629" s="319"/>
      <c r="BY629" s="319"/>
      <c r="BZ629" s="319"/>
      <c r="CA629" s="319"/>
      <c r="CB629" s="320"/>
      <c r="CC629" s="321"/>
      <c r="CD629" s="321"/>
      <c r="CE629" s="321"/>
      <c r="CF629" s="321"/>
      <c r="CG629" s="321"/>
      <c r="CH629" s="322"/>
      <c r="CI629" s="52">
        <f t="shared" si="29"/>
        <v>0</v>
      </c>
    </row>
    <row r="630" spans="1:87" ht="35.1" customHeight="1" x14ac:dyDescent="0.25">
      <c r="A630" s="31">
        <f t="shared" ref="A630:A656" si="31">ROW(A618)</f>
        <v>618</v>
      </c>
      <c r="B630" s="323"/>
      <c r="C630" s="323"/>
      <c r="D630" s="308"/>
      <c r="E630" s="308"/>
      <c r="F630" s="308"/>
      <c r="G630" s="324"/>
      <c r="H630" s="325"/>
      <c r="I630" s="40"/>
      <c r="J630" s="60"/>
      <c r="K630" s="312"/>
      <c r="L630" s="312"/>
      <c r="M630" s="326"/>
      <c r="N630" s="326"/>
      <c r="O630" s="314"/>
      <c r="P630" s="314"/>
      <c r="Q630" s="327"/>
      <c r="R630" s="327"/>
      <c r="S630" s="306"/>
      <c r="T630" s="307"/>
      <c r="U630" s="306"/>
      <c r="V630" s="307"/>
      <c r="W630" s="328"/>
      <c r="X630" s="329"/>
      <c r="Y630" s="328"/>
      <c r="Z630" s="329"/>
      <c r="AA630" s="306"/>
      <c r="AB630" s="307"/>
      <c r="AC630" s="306"/>
      <c r="AD630" s="307"/>
      <c r="AE630" s="328"/>
      <c r="AF630" s="329"/>
      <c r="AG630" s="328"/>
      <c r="AH630" s="329"/>
      <c r="AI630" s="306"/>
      <c r="AJ630" s="307"/>
      <c r="AK630" s="306"/>
      <c r="AL630" s="307"/>
      <c r="AM630" s="328"/>
      <c r="AN630" s="329"/>
      <c r="AO630" s="328"/>
      <c r="AP630" s="329"/>
      <c r="AQ630" s="306"/>
      <c r="AR630" s="307"/>
      <c r="AS630" s="306"/>
      <c r="AT630" s="307"/>
      <c r="AU630" s="328"/>
      <c r="AV630" s="329"/>
      <c r="AW630" s="328"/>
      <c r="AX630" s="329"/>
      <c r="AY630" s="306"/>
      <c r="AZ630" s="307"/>
      <c r="BA630" s="306"/>
      <c r="BB630" s="307"/>
      <c r="BC630" s="328"/>
      <c r="BD630" s="329"/>
      <c r="BE630" s="328"/>
      <c r="BF630" s="329"/>
      <c r="BG630" s="306"/>
      <c r="BH630" s="307"/>
      <c r="BI630" s="306"/>
      <c r="BJ630" s="307"/>
      <c r="BK630" s="328"/>
      <c r="BL630" s="329"/>
      <c r="BM630" s="328"/>
      <c r="BN630" s="329"/>
      <c r="BO630" s="316"/>
      <c r="BP630" s="316"/>
      <c r="BQ630" s="316"/>
      <c r="BR630" s="55"/>
      <c r="BS630" s="330"/>
      <c r="BT630" s="331"/>
      <c r="BU630" s="319"/>
      <c r="BV630" s="319"/>
      <c r="BW630" s="319"/>
      <c r="BX630" s="319"/>
      <c r="BY630" s="319"/>
      <c r="BZ630" s="319"/>
      <c r="CA630" s="319"/>
      <c r="CB630" s="320"/>
      <c r="CC630" s="321"/>
      <c r="CD630" s="321"/>
      <c r="CE630" s="321"/>
      <c r="CF630" s="321"/>
      <c r="CG630" s="321"/>
      <c r="CH630" s="322"/>
      <c r="CI630" s="52">
        <f t="shared" si="29"/>
        <v>0</v>
      </c>
    </row>
    <row r="631" spans="1:87" ht="35.1" customHeight="1" x14ac:dyDescent="0.25">
      <c r="A631" s="31">
        <f t="shared" si="31"/>
        <v>619</v>
      </c>
      <c r="B631" s="308"/>
      <c r="C631" s="308"/>
      <c r="D631" s="309"/>
      <c r="E631" s="309"/>
      <c r="F631" s="309"/>
      <c r="G631" s="310"/>
      <c r="H631" s="311"/>
      <c r="I631" s="40"/>
      <c r="J631" s="59"/>
      <c r="K631" s="312"/>
      <c r="L631" s="312"/>
      <c r="M631" s="313"/>
      <c r="N631" s="313"/>
      <c r="O631" s="314"/>
      <c r="P631" s="314"/>
      <c r="Q631" s="315"/>
      <c r="R631" s="315"/>
      <c r="S631" s="306"/>
      <c r="T631" s="307"/>
      <c r="U631" s="306"/>
      <c r="V631" s="307"/>
      <c r="W631" s="304"/>
      <c r="X631" s="305"/>
      <c r="Y631" s="304"/>
      <c r="Z631" s="305"/>
      <c r="AA631" s="306"/>
      <c r="AB631" s="307"/>
      <c r="AC631" s="306"/>
      <c r="AD631" s="307"/>
      <c r="AE631" s="304"/>
      <c r="AF631" s="305"/>
      <c r="AG631" s="304"/>
      <c r="AH631" s="305"/>
      <c r="AI631" s="306"/>
      <c r="AJ631" s="307"/>
      <c r="AK631" s="306"/>
      <c r="AL631" s="307"/>
      <c r="AM631" s="304"/>
      <c r="AN631" s="305"/>
      <c r="AO631" s="304"/>
      <c r="AP631" s="305"/>
      <c r="AQ631" s="306"/>
      <c r="AR631" s="307"/>
      <c r="AS631" s="306"/>
      <c r="AT631" s="307"/>
      <c r="AU631" s="304"/>
      <c r="AV631" s="305"/>
      <c r="AW631" s="304"/>
      <c r="AX631" s="305"/>
      <c r="AY631" s="306"/>
      <c r="AZ631" s="307"/>
      <c r="BA631" s="306"/>
      <c r="BB631" s="307"/>
      <c r="BC631" s="304"/>
      <c r="BD631" s="305"/>
      <c r="BE631" s="304"/>
      <c r="BF631" s="305"/>
      <c r="BG631" s="306"/>
      <c r="BH631" s="307"/>
      <c r="BI631" s="306"/>
      <c r="BJ631" s="307"/>
      <c r="BK631" s="304"/>
      <c r="BL631" s="305"/>
      <c r="BM631" s="304"/>
      <c r="BN631" s="305"/>
      <c r="BO631" s="316"/>
      <c r="BP631" s="316"/>
      <c r="BQ631" s="316"/>
      <c r="BR631" s="55"/>
      <c r="BS631" s="317"/>
      <c r="BT631" s="318"/>
      <c r="BU631" s="319"/>
      <c r="BV631" s="319"/>
      <c r="BW631" s="319"/>
      <c r="BX631" s="319"/>
      <c r="BY631" s="319"/>
      <c r="BZ631" s="319"/>
      <c r="CA631" s="319"/>
      <c r="CB631" s="320"/>
      <c r="CC631" s="321"/>
      <c r="CD631" s="321"/>
      <c r="CE631" s="321"/>
      <c r="CF631" s="321"/>
      <c r="CG631" s="321"/>
      <c r="CH631" s="322"/>
      <c r="CI631" s="52">
        <f t="shared" si="29"/>
        <v>0</v>
      </c>
    </row>
    <row r="632" spans="1:87" ht="35.1" customHeight="1" x14ac:dyDescent="0.25">
      <c r="A632" s="31">
        <f t="shared" si="31"/>
        <v>620</v>
      </c>
      <c r="B632" s="323"/>
      <c r="C632" s="323"/>
      <c r="D632" s="308"/>
      <c r="E632" s="308"/>
      <c r="F632" s="308"/>
      <c r="G632" s="324"/>
      <c r="H632" s="325"/>
      <c r="I632" s="40"/>
      <c r="J632" s="60"/>
      <c r="K632" s="312"/>
      <c r="L632" s="312"/>
      <c r="M632" s="326"/>
      <c r="N632" s="326"/>
      <c r="O632" s="314"/>
      <c r="P632" s="314"/>
      <c r="Q632" s="327"/>
      <c r="R632" s="327"/>
      <c r="S632" s="306"/>
      <c r="T632" s="307"/>
      <c r="U632" s="306"/>
      <c r="V632" s="307"/>
      <c r="W632" s="328"/>
      <c r="X632" s="329"/>
      <c r="Y632" s="328"/>
      <c r="Z632" s="329"/>
      <c r="AA632" s="306"/>
      <c r="AB632" s="307"/>
      <c r="AC632" s="306"/>
      <c r="AD632" s="307"/>
      <c r="AE632" s="328"/>
      <c r="AF632" s="329"/>
      <c r="AG632" s="328"/>
      <c r="AH632" s="329"/>
      <c r="AI632" s="306"/>
      <c r="AJ632" s="307"/>
      <c r="AK632" s="306"/>
      <c r="AL632" s="307"/>
      <c r="AM632" s="328"/>
      <c r="AN632" s="329"/>
      <c r="AO632" s="328"/>
      <c r="AP632" s="329"/>
      <c r="AQ632" s="306"/>
      <c r="AR632" s="307"/>
      <c r="AS632" s="306"/>
      <c r="AT632" s="307"/>
      <c r="AU632" s="328"/>
      <c r="AV632" s="329"/>
      <c r="AW632" s="328"/>
      <c r="AX632" s="329"/>
      <c r="AY632" s="306"/>
      <c r="AZ632" s="307"/>
      <c r="BA632" s="306"/>
      <c r="BB632" s="307"/>
      <c r="BC632" s="328"/>
      <c r="BD632" s="329"/>
      <c r="BE632" s="328"/>
      <c r="BF632" s="329"/>
      <c r="BG632" s="306"/>
      <c r="BH632" s="307"/>
      <c r="BI632" s="306"/>
      <c r="BJ632" s="307"/>
      <c r="BK632" s="328"/>
      <c r="BL632" s="329"/>
      <c r="BM632" s="328"/>
      <c r="BN632" s="329"/>
      <c r="BO632" s="316"/>
      <c r="BP632" s="316"/>
      <c r="BQ632" s="316"/>
      <c r="BR632" s="55"/>
      <c r="BS632" s="330"/>
      <c r="BT632" s="331"/>
      <c r="BU632" s="319"/>
      <c r="BV632" s="319"/>
      <c r="BW632" s="319"/>
      <c r="BX632" s="319"/>
      <c r="BY632" s="319"/>
      <c r="BZ632" s="319"/>
      <c r="CA632" s="319"/>
      <c r="CB632" s="320"/>
      <c r="CC632" s="321"/>
      <c r="CD632" s="321"/>
      <c r="CE632" s="321"/>
      <c r="CF632" s="321"/>
      <c r="CG632" s="321"/>
      <c r="CH632" s="322"/>
      <c r="CI632" s="52">
        <f t="shared" si="29"/>
        <v>0</v>
      </c>
    </row>
    <row r="633" spans="1:87" ht="35.1" customHeight="1" x14ac:dyDescent="0.25">
      <c r="A633" s="31">
        <f t="shared" si="31"/>
        <v>621</v>
      </c>
      <c r="B633" s="308"/>
      <c r="C633" s="308"/>
      <c r="D633" s="309"/>
      <c r="E633" s="309"/>
      <c r="F633" s="309"/>
      <c r="G633" s="310"/>
      <c r="H633" s="311"/>
      <c r="I633" s="40"/>
      <c r="J633" s="59"/>
      <c r="K633" s="312"/>
      <c r="L633" s="312"/>
      <c r="M633" s="313"/>
      <c r="N633" s="313"/>
      <c r="O633" s="314"/>
      <c r="P633" s="314"/>
      <c r="Q633" s="315"/>
      <c r="R633" s="315"/>
      <c r="S633" s="306"/>
      <c r="T633" s="307"/>
      <c r="U633" s="306"/>
      <c r="V633" s="307"/>
      <c r="W633" s="304"/>
      <c r="X633" s="305"/>
      <c r="Y633" s="304"/>
      <c r="Z633" s="305"/>
      <c r="AA633" s="306"/>
      <c r="AB633" s="307"/>
      <c r="AC633" s="306"/>
      <c r="AD633" s="307"/>
      <c r="AE633" s="304"/>
      <c r="AF633" s="305"/>
      <c r="AG633" s="304"/>
      <c r="AH633" s="305"/>
      <c r="AI633" s="306"/>
      <c r="AJ633" s="307"/>
      <c r="AK633" s="306"/>
      <c r="AL633" s="307"/>
      <c r="AM633" s="304"/>
      <c r="AN633" s="305"/>
      <c r="AO633" s="304"/>
      <c r="AP633" s="305"/>
      <c r="AQ633" s="306"/>
      <c r="AR633" s="307"/>
      <c r="AS633" s="306"/>
      <c r="AT633" s="307"/>
      <c r="AU633" s="304"/>
      <c r="AV633" s="305"/>
      <c r="AW633" s="304"/>
      <c r="AX633" s="305"/>
      <c r="AY633" s="306"/>
      <c r="AZ633" s="307"/>
      <c r="BA633" s="306"/>
      <c r="BB633" s="307"/>
      <c r="BC633" s="304"/>
      <c r="BD633" s="305"/>
      <c r="BE633" s="304"/>
      <c r="BF633" s="305"/>
      <c r="BG633" s="306"/>
      <c r="BH633" s="307"/>
      <c r="BI633" s="306"/>
      <c r="BJ633" s="307"/>
      <c r="BK633" s="304"/>
      <c r="BL633" s="305"/>
      <c r="BM633" s="304"/>
      <c r="BN633" s="305"/>
      <c r="BO633" s="316"/>
      <c r="BP633" s="316"/>
      <c r="BQ633" s="316"/>
      <c r="BR633" s="55"/>
      <c r="BS633" s="317"/>
      <c r="BT633" s="318"/>
      <c r="BU633" s="319"/>
      <c r="BV633" s="319"/>
      <c r="BW633" s="319"/>
      <c r="BX633" s="319"/>
      <c r="BY633" s="319"/>
      <c r="BZ633" s="319"/>
      <c r="CA633" s="319"/>
      <c r="CB633" s="320"/>
      <c r="CC633" s="321"/>
      <c r="CD633" s="321"/>
      <c r="CE633" s="321"/>
      <c r="CF633" s="321"/>
      <c r="CG633" s="321"/>
      <c r="CH633" s="322"/>
      <c r="CI633" s="52">
        <f t="shared" si="29"/>
        <v>0</v>
      </c>
    </row>
    <row r="634" spans="1:87" ht="35.1" customHeight="1" x14ac:dyDescent="0.25">
      <c r="A634" s="31">
        <f t="shared" si="31"/>
        <v>622</v>
      </c>
      <c r="B634" s="323"/>
      <c r="C634" s="323"/>
      <c r="D634" s="308"/>
      <c r="E634" s="308"/>
      <c r="F634" s="308"/>
      <c r="G634" s="324"/>
      <c r="H634" s="325"/>
      <c r="I634" s="40"/>
      <c r="J634" s="60"/>
      <c r="K634" s="312"/>
      <c r="L634" s="312"/>
      <c r="M634" s="326"/>
      <c r="N634" s="326"/>
      <c r="O634" s="314"/>
      <c r="P634" s="314"/>
      <c r="Q634" s="327"/>
      <c r="R634" s="327"/>
      <c r="S634" s="306"/>
      <c r="T634" s="307"/>
      <c r="U634" s="306"/>
      <c r="V634" s="307"/>
      <c r="W634" s="328"/>
      <c r="X634" s="329"/>
      <c r="Y634" s="328"/>
      <c r="Z634" s="329"/>
      <c r="AA634" s="306"/>
      <c r="AB634" s="307"/>
      <c r="AC634" s="306"/>
      <c r="AD634" s="307"/>
      <c r="AE634" s="328"/>
      <c r="AF634" s="329"/>
      <c r="AG634" s="328"/>
      <c r="AH634" s="329"/>
      <c r="AI634" s="306"/>
      <c r="AJ634" s="307"/>
      <c r="AK634" s="306"/>
      <c r="AL634" s="307"/>
      <c r="AM634" s="328"/>
      <c r="AN634" s="329"/>
      <c r="AO634" s="328"/>
      <c r="AP634" s="329"/>
      <c r="AQ634" s="306"/>
      <c r="AR634" s="307"/>
      <c r="AS634" s="306"/>
      <c r="AT634" s="307"/>
      <c r="AU634" s="328"/>
      <c r="AV634" s="329"/>
      <c r="AW634" s="328"/>
      <c r="AX634" s="329"/>
      <c r="AY634" s="306"/>
      <c r="AZ634" s="307"/>
      <c r="BA634" s="306"/>
      <c r="BB634" s="307"/>
      <c r="BC634" s="328"/>
      <c r="BD634" s="329"/>
      <c r="BE634" s="328"/>
      <c r="BF634" s="329"/>
      <c r="BG634" s="306"/>
      <c r="BH634" s="307"/>
      <c r="BI634" s="306"/>
      <c r="BJ634" s="307"/>
      <c r="BK634" s="328"/>
      <c r="BL634" s="329"/>
      <c r="BM634" s="328"/>
      <c r="BN634" s="329"/>
      <c r="BO634" s="316"/>
      <c r="BP634" s="316"/>
      <c r="BQ634" s="316"/>
      <c r="BR634" s="55"/>
      <c r="BS634" s="330"/>
      <c r="BT634" s="331"/>
      <c r="BU634" s="319"/>
      <c r="BV634" s="319"/>
      <c r="BW634" s="319"/>
      <c r="BX634" s="319"/>
      <c r="BY634" s="319"/>
      <c r="BZ634" s="319"/>
      <c r="CA634" s="319"/>
      <c r="CB634" s="320"/>
      <c r="CC634" s="321"/>
      <c r="CD634" s="321"/>
      <c r="CE634" s="321"/>
      <c r="CF634" s="321"/>
      <c r="CG634" s="321"/>
      <c r="CH634" s="322"/>
      <c r="CI634" s="52">
        <f t="shared" si="29"/>
        <v>0</v>
      </c>
    </row>
    <row r="635" spans="1:87" ht="35.1" customHeight="1" x14ac:dyDescent="0.25">
      <c r="A635" s="31">
        <f t="shared" si="31"/>
        <v>623</v>
      </c>
      <c r="B635" s="308"/>
      <c r="C635" s="308"/>
      <c r="D635" s="309"/>
      <c r="E635" s="309"/>
      <c r="F635" s="309"/>
      <c r="G635" s="310"/>
      <c r="H635" s="311"/>
      <c r="I635" s="40"/>
      <c r="J635" s="59"/>
      <c r="K635" s="312"/>
      <c r="L635" s="312"/>
      <c r="M635" s="313"/>
      <c r="N635" s="313"/>
      <c r="O635" s="314"/>
      <c r="P635" s="314"/>
      <c r="Q635" s="315"/>
      <c r="R635" s="315"/>
      <c r="S635" s="306"/>
      <c r="T635" s="307"/>
      <c r="U635" s="306"/>
      <c r="V635" s="307"/>
      <c r="W635" s="304"/>
      <c r="X635" s="305"/>
      <c r="Y635" s="304"/>
      <c r="Z635" s="305"/>
      <c r="AA635" s="306"/>
      <c r="AB635" s="307"/>
      <c r="AC635" s="306"/>
      <c r="AD635" s="307"/>
      <c r="AE635" s="304"/>
      <c r="AF635" s="305"/>
      <c r="AG635" s="304"/>
      <c r="AH635" s="305"/>
      <c r="AI635" s="306"/>
      <c r="AJ635" s="307"/>
      <c r="AK635" s="306"/>
      <c r="AL635" s="307"/>
      <c r="AM635" s="304"/>
      <c r="AN635" s="305"/>
      <c r="AO635" s="304"/>
      <c r="AP635" s="305"/>
      <c r="AQ635" s="306"/>
      <c r="AR635" s="307"/>
      <c r="AS635" s="306"/>
      <c r="AT635" s="307"/>
      <c r="AU635" s="304"/>
      <c r="AV635" s="305"/>
      <c r="AW635" s="304"/>
      <c r="AX635" s="305"/>
      <c r="AY635" s="306"/>
      <c r="AZ635" s="307"/>
      <c r="BA635" s="306"/>
      <c r="BB635" s="307"/>
      <c r="BC635" s="304"/>
      <c r="BD635" s="305"/>
      <c r="BE635" s="304"/>
      <c r="BF635" s="305"/>
      <c r="BG635" s="306"/>
      <c r="BH635" s="307"/>
      <c r="BI635" s="306"/>
      <c r="BJ635" s="307"/>
      <c r="BK635" s="304"/>
      <c r="BL635" s="305"/>
      <c r="BM635" s="304"/>
      <c r="BN635" s="305"/>
      <c r="BO635" s="316"/>
      <c r="BP635" s="316"/>
      <c r="BQ635" s="316"/>
      <c r="BR635" s="55"/>
      <c r="BS635" s="317"/>
      <c r="BT635" s="318"/>
      <c r="BU635" s="319"/>
      <c r="BV635" s="319"/>
      <c r="BW635" s="319"/>
      <c r="BX635" s="319"/>
      <c r="BY635" s="319"/>
      <c r="BZ635" s="319"/>
      <c r="CA635" s="319"/>
      <c r="CB635" s="320"/>
      <c r="CC635" s="321"/>
      <c r="CD635" s="321"/>
      <c r="CE635" s="321"/>
      <c r="CF635" s="321"/>
      <c r="CG635" s="321"/>
      <c r="CH635" s="322"/>
      <c r="CI635" s="52">
        <f t="shared" si="29"/>
        <v>0</v>
      </c>
    </row>
    <row r="636" spans="1:87" ht="35.1" customHeight="1" x14ac:dyDescent="0.25">
      <c r="A636" s="31">
        <f t="shared" si="31"/>
        <v>624</v>
      </c>
      <c r="B636" s="323"/>
      <c r="C636" s="323"/>
      <c r="D636" s="308"/>
      <c r="E636" s="308"/>
      <c r="F636" s="308"/>
      <c r="G636" s="324"/>
      <c r="H636" s="325"/>
      <c r="I636" s="40"/>
      <c r="J636" s="60"/>
      <c r="K636" s="312"/>
      <c r="L636" s="312"/>
      <c r="M636" s="326"/>
      <c r="N636" s="326"/>
      <c r="O636" s="314"/>
      <c r="P636" s="314"/>
      <c r="Q636" s="327"/>
      <c r="R636" s="327"/>
      <c r="S636" s="306"/>
      <c r="T636" s="307"/>
      <c r="U636" s="306"/>
      <c r="V636" s="307"/>
      <c r="W636" s="328"/>
      <c r="X636" s="329"/>
      <c r="Y636" s="328"/>
      <c r="Z636" s="329"/>
      <c r="AA636" s="306"/>
      <c r="AB636" s="307"/>
      <c r="AC636" s="306"/>
      <c r="AD636" s="307"/>
      <c r="AE636" s="328"/>
      <c r="AF636" s="329"/>
      <c r="AG636" s="328"/>
      <c r="AH636" s="329"/>
      <c r="AI636" s="306"/>
      <c r="AJ636" s="307"/>
      <c r="AK636" s="306"/>
      <c r="AL636" s="307"/>
      <c r="AM636" s="328"/>
      <c r="AN636" s="329"/>
      <c r="AO636" s="328"/>
      <c r="AP636" s="329"/>
      <c r="AQ636" s="306"/>
      <c r="AR636" s="307"/>
      <c r="AS636" s="306"/>
      <c r="AT636" s="307"/>
      <c r="AU636" s="328"/>
      <c r="AV636" s="329"/>
      <c r="AW636" s="328"/>
      <c r="AX636" s="329"/>
      <c r="AY636" s="306"/>
      <c r="AZ636" s="307"/>
      <c r="BA636" s="306"/>
      <c r="BB636" s="307"/>
      <c r="BC636" s="328"/>
      <c r="BD636" s="329"/>
      <c r="BE636" s="328"/>
      <c r="BF636" s="329"/>
      <c r="BG636" s="306"/>
      <c r="BH636" s="307"/>
      <c r="BI636" s="306"/>
      <c r="BJ636" s="307"/>
      <c r="BK636" s="328"/>
      <c r="BL636" s="329"/>
      <c r="BM636" s="328"/>
      <c r="BN636" s="329"/>
      <c r="BO636" s="316"/>
      <c r="BP636" s="316"/>
      <c r="BQ636" s="316"/>
      <c r="BR636" s="55"/>
      <c r="BS636" s="330"/>
      <c r="BT636" s="331"/>
      <c r="BU636" s="319"/>
      <c r="BV636" s="319"/>
      <c r="BW636" s="319"/>
      <c r="BX636" s="319"/>
      <c r="BY636" s="319"/>
      <c r="BZ636" s="319"/>
      <c r="CA636" s="319"/>
      <c r="CB636" s="320"/>
      <c r="CC636" s="321"/>
      <c r="CD636" s="321"/>
      <c r="CE636" s="321"/>
      <c r="CF636" s="321"/>
      <c r="CG636" s="321"/>
      <c r="CH636" s="322"/>
      <c r="CI636" s="52">
        <f t="shared" si="29"/>
        <v>0</v>
      </c>
    </row>
    <row r="637" spans="1:87" ht="35.1" customHeight="1" x14ac:dyDescent="0.25">
      <c r="A637" s="31">
        <f t="shared" si="31"/>
        <v>625</v>
      </c>
      <c r="B637" s="308"/>
      <c r="C637" s="308"/>
      <c r="D637" s="309"/>
      <c r="E637" s="309"/>
      <c r="F637" s="309"/>
      <c r="G637" s="310"/>
      <c r="H637" s="311"/>
      <c r="I637" s="40"/>
      <c r="J637" s="59"/>
      <c r="K637" s="312"/>
      <c r="L637" s="312"/>
      <c r="M637" s="313"/>
      <c r="N637" s="313"/>
      <c r="O637" s="314"/>
      <c r="P637" s="314"/>
      <c r="Q637" s="315"/>
      <c r="R637" s="315"/>
      <c r="S637" s="306"/>
      <c r="T637" s="307"/>
      <c r="U637" s="306"/>
      <c r="V637" s="307"/>
      <c r="W637" s="304"/>
      <c r="X637" s="305"/>
      <c r="Y637" s="304"/>
      <c r="Z637" s="305"/>
      <c r="AA637" s="306"/>
      <c r="AB637" s="307"/>
      <c r="AC637" s="306"/>
      <c r="AD637" s="307"/>
      <c r="AE637" s="304"/>
      <c r="AF637" s="305"/>
      <c r="AG637" s="304"/>
      <c r="AH637" s="305"/>
      <c r="AI637" s="306"/>
      <c r="AJ637" s="307"/>
      <c r="AK637" s="306"/>
      <c r="AL637" s="307"/>
      <c r="AM637" s="304"/>
      <c r="AN637" s="305"/>
      <c r="AO637" s="304"/>
      <c r="AP637" s="305"/>
      <c r="AQ637" s="306"/>
      <c r="AR637" s="307"/>
      <c r="AS637" s="306"/>
      <c r="AT637" s="307"/>
      <c r="AU637" s="304"/>
      <c r="AV637" s="305"/>
      <c r="AW637" s="304"/>
      <c r="AX637" s="305"/>
      <c r="AY637" s="306"/>
      <c r="AZ637" s="307"/>
      <c r="BA637" s="306"/>
      <c r="BB637" s="307"/>
      <c r="BC637" s="304"/>
      <c r="BD637" s="305"/>
      <c r="BE637" s="304"/>
      <c r="BF637" s="305"/>
      <c r="BG637" s="306"/>
      <c r="BH637" s="307"/>
      <c r="BI637" s="306"/>
      <c r="BJ637" s="307"/>
      <c r="BK637" s="304"/>
      <c r="BL637" s="305"/>
      <c r="BM637" s="304"/>
      <c r="BN637" s="305"/>
      <c r="BO637" s="316"/>
      <c r="BP637" s="316"/>
      <c r="BQ637" s="316"/>
      <c r="BR637" s="55"/>
      <c r="BS637" s="317"/>
      <c r="BT637" s="318"/>
      <c r="BU637" s="319"/>
      <c r="BV637" s="319"/>
      <c r="BW637" s="319"/>
      <c r="BX637" s="319"/>
      <c r="BY637" s="319"/>
      <c r="BZ637" s="319"/>
      <c r="CA637" s="319"/>
      <c r="CB637" s="320"/>
      <c r="CC637" s="321"/>
      <c r="CD637" s="321"/>
      <c r="CE637" s="321"/>
      <c r="CF637" s="321"/>
      <c r="CG637" s="321"/>
      <c r="CH637" s="322"/>
      <c r="CI637" s="52">
        <f t="shared" si="29"/>
        <v>0</v>
      </c>
    </row>
    <row r="638" spans="1:87" ht="35.1" customHeight="1" x14ac:dyDescent="0.25">
      <c r="A638" s="31">
        <f t="shared" si="31"/>
        <v>626</v>
      </c>
      <c r="B638" s="323"/>
      <c r="C638" s="323"/>
      <c r="D638" s="308"/>
      <c r="E638" s="308"/>
      <c r="F638" s="308"/>
      <c r="G638" s="324"/>
      <c r="H638" s="325"/>
      <c r="I638" s="40"/>
      <c r="J638" s="60"/>
      <c r="K638" s="312"/>
      <c r="L638" s="312"/>
      <c r="M638" s="326"/>
      <c r="N638" s="326"/>
      <c r="O638" s="314"/>
      <c r="P638" s="314"/>
      <c r="Q638" s="327"/>
      <c r="R638" s="327"/>
      <c r="S638" s="306"/>
      <c r="T638" s="307"/>
      <c r="U638" s="306"/>
      <c r="V638" s="307"/>
      <c r="W638" s="328"/>
      <c r="X638" s="329"/>
      <c r="Y638" s="328"/>
      <c r="Z638" s="329"/>
      <c r="AA638" s="306"/>
      <c r="AB638" s="307"/>
      <c r="AC638" s="306"/>
      <c r="AD638" s="307"/>
      <c r="AE638" s="328"/>
      <c r="AF638" s="329"/>
      <c r="AG638" s="328"/>
      <c r="AH638" s="329"/>
      <c r="AI638" s="306"/>
      <c r="AJ638" s="307"/>
      <c r="AK638" s="306"/>
      <c r="AL638" s="307"/>
      <c r="AM638" s="328"/>
      <c r="AN638" s="329"/>
      <c r="AO638" s="328"/>
      <c r="AP638" s="329"/>
      <c r="AQ638" s="306"/>
      <c r="AR638" s="307"/>
      <c r="AS638" s="306"/>
      <c r="AT638" s="307"/>
      <c r="AU638" s="328"/>
      <c r="AV638" s="329"/>
      <c r="AW638" s="328"/>
      <c r="AX638" s="329"/>
      <c r="AY638" s="306"/>
      <c r="AZ638" s="307"/>
      <c r="BA638" s="306"/>
      <c r="BB638" s="307"/>
      <c r="BC638" s="328"/>
      <c r="BD638" s="329"/>
      <c r="BE638" s="328"/>
      <c r="BF638" s="329"/>
      <c r="BG638" s="306"/>
      <c r="BH638" s="307"/>
      <c r="BI638" s="306"/>
      <c r="BJ638" s="307"/>
      <c r="BK638" s="328"/>
      <c r="BL638" s="329"/>
      <c r="BM638" s="328"/>
      <c r="BN638" s="329"/>
      <c r="BO638" s="316"/>
      <c r="BP638" s="316"/>
      <c r="BQ638" s="316"/>
      <c r="BR638" s="55"/>
      <c r="BS638" s="330"/>
      <c r="BT638" s="331"/>
      <c r="BU638" s="319"/>
      <c r="BV638" s="319"/>
      <c r="BW638" s="319"/>
      <c r="BX638" s="319"/>
      <c r="BY638" s="319"/>
      <c r="BZ638" s="319"/>
      <c r="CA638" s="319"/>
      <c r="CB638" s="320"/>
      <c r="CC638" s="321"/>
      <c r="CD638" s="321"/>
      <c r="CE638" s="321"/>
      <c r="CF638" s="321"/>
      <c r="CG638" s="321"/>
      <c r="CH638" s="322"/>
      <c r="CI638" s="52">
        <f t="shared" si="29"/>
        <v>0</v>
      </c>
    </row>
    <row r="639" spans="1:87" ht="35.1" customHeight="1" x14ac:dyDescent="0.25">
      <c r="A639" s="31">
        <f t="shared" si="31"/>
        <v>627</v>
      </c>
      <c r="B639" s="308"/>
      <c r="C639" s="308"/>
      <c r="D639" s="309"/>
      <c r="E639" s="309"/>
      <c r="F639" s="309"/>
      <c r="G639" s="310"/>
      <c r="H639" s="311"/>
      <c r="I639" s="40"/>
      <c r="J639" s="59"/>
      <c r="K639" s="312"/>
      <c r="L639" s="312"/>
      <c r="M639" s="313"/>
      <c r="N639" s="313"/>
      <c r="O639" s="314"/>
      <c r="P639" s="314"/>
      <c r="Q639" s="315"/>
      <c r="R639" s="315"/>
      <c r="S639" s="306"/>
      <c r="T639" s="307"/>
      <c r="U639" s="306"/>
      <c r="V639" s="307"/>
      <c r="W639" s="304"/>
      <c r="X639" s="305"/>
      <c r="Y639" s="304"/>
      <c r="Z639" s="305"/>
      <c r="AA639" s="306"/>
      <c r="AB639" s="307"/>
      <c r="AC639" s="306"/>
      <c r="AD639" s="307"/>
      <c r="AE639" s="304"/>
      <c r="AF639" s="305"/>
      <c r="AG639" s="304"/>
      <c r="AH639" s="305"/>
      <c r="AI639" s="306"/>
      <c r="AJ639" s="307"/>
      <c r="AK639" s="306"/>
      <c r="AL639" s="307"/>
      <c r="AM639" s="304"/>
      <c r="AN639" s="305"/>
      <c r="AO639" s="304"/>
      <c r="AP639" s="305"/>
      <c r="AQ639" s="306"/>
      <c r="AR639" s="307"/>
      <c r="AS639" s="306"/>
      <c r="AT639" s="307"/>
      <c r="AU639" s="304"/>
      <c r="AV639" s="305"/>
      <c r="AW639" s="304"/>
      <c r="AX639" s="305"/>
      <c r="AY639" s="306"/>
      <c r="AZ639" s="307"/>
      <c r="BA639" s="306"/>
      <c r="BB639" s="307"/>
      <c r="BC639" s="304"/>
      <c r="BD639" s="305"/>
      <c r="BE639" s="304"/>
      <c r="BF639" s="305"/>
      <c r="BG639" s="306"/>
      <c r="BH639" s="307"/>
      <c r="BI639" s="306"/>
      <c r="BJ639" s="307"/>
      <c r="BK639" s="304"/>
      <c r="BL639" s="305"/>
      <c r="BM639" s="304"/>
      <c r="BN639" s="305"/>
      <c r="BO639" s="316"/>
      <c r="BP639" s="316"/>
      <c r="BQ639" s="316"/>
      <c r="BR639" s="55"/>
      <c r="BS639" s="317"/>
      <c r="BT639" s="318"/>
      <c r="BU639" s="319"/>
      <c r="BV639" s="319"/>
      <c r="BW639" s="319"/>
      <c r="BX639" s="319"/>
      <c r="BY639" s="319"/>
      <c r="BZ639" s="319"/>
      <c r="CA639" s="319"/>
      <c r="CB639" s="320"/>
      <c r="CC639" s="321"/>
      <c r="CD639" s="321"/>
      <c r="CE639" s="321"/>
      <c r="CF639" s="321"/>
      <c r="CG639" s="321"/>
      <c r="CH639" s="322"/>
      <c r="CI639" s="52">
        <f t="shared" si="29"/>
        <v>0</v>
      </c>
    </row>
    <row r="640" spans="1:87" ht="35.1" customHeight="1" x14ac:dyDescent="0.25">
      <c r="A640" s="31">
        <f t="shared" si="31"/>
        <v>628</v>
      </c>
      <c r="B640" s="323"/>
      <c r="C640" s="323"/>
      <c r="D640" s="308"/>
      <c r="E640" s="308"/>
      <c r="F640" s="308"/>
      <c r="G640" s="324"/>
      <c r="H640" s="325"/>
      <c r="I640" s="40"/>
      <c r="J640" s="60"/>
      <c r="K640" s="312"/>
      <c r="L640" s="312"/>
      <c r="M640" s="326"/>
      <c r="N640" s="326"/>
      <c r="O640" s="314"/>
      <c r="P640" s="314"/>
      <c r="Q640" s="327"/>
      <c r="R640" s="327"/>
      <c r="S640" s="306"/>
      <c r="T640" s="307"/>
      <c r="U640" s="306"/>
      <c r="V640" s="307"/>
      <c r="W640" s="328"/>
      <c r="X640" s="329"/>
      <c r="Y640" s="328"/>
      <c r="Z640" s="329"/>
      <c r="AA640" s="306"/>
      <c r="AB640" s="307"/>
      <c r="AC640" s="306"/>
      <c r="AD640" s="307"/>
      <c r="AE640" s="328"/>
      <c r="AF640" s="329"/>
      <c r="AG640" s="328"/>
      <c r="AH640" s="329"/>
      <c r="AI640" s="306"/>
      <c r="AJ640" s="307"/>
      <c r="AK640" s="306"/>
      <c r="AL640" s="307"/>
      <c r="AM640" s="328"/>
      <c r="AN640" s="329"/>
      <c r="AO640" s="328"/>
      <c r="AP640" s="329"/>
      <c r="AQ640" s="306"/>
      <c r="AR640" s="307"/>
      <c r="AS640" s="306"/>
      <c r="AT640" s="307"/>
      <c r="AU640" s="328"/>
      <c r="AV640" s="329"/>
      <c r="AW640" s="328"/>
      <c r="AX640" s="329"/>
      <c r="AY640" s="306"/>
      <c r="AZ640" s="307"/>
      <c r="BA640" s="306"/>
      <c r="BB640" s="307"/>
      <c r="BC640" s="328"/>
      <c r="BD640" s="329"/>
      <c r="BE640" s="328"/>
      <c r="BF640" s="329"/>
      <c r="BG640" s="306"/>
      <c r="BH640" s="307"/>
      <c r="BI640" s="306"/>
      <c r="BJ640" s="307"/>
      <c r="BK640" s="328"/>
      <c r="BL640" s="329"/>
      <c r="BM640" s="328"/>
      <c r="BN640" s="329"/>
      <c r="BO640" s="316"/>
      <c r="BP640" s="316"/>
      <c r="BQ640" s="316"/>
      <c r="BR640" s="55"/>
      <c r="BS640" s="330"/>
      <c r="BT640" s="331"/>
      <c r="BU640" s="319"/>
      <c r="BV640" s="319"/>
      <c r="BW640" s="319"/>
      <c r="BX640" s="319"/>
      <c r="BY640" s="319"/>
      <c r="BZ640" s="319"/>
      <c r="CA640" s="319"/>
      <c r="CB640" s="320"/>
      <c r="CC640" s="321"/>
      <c r="CD640" s="321"/>
      <c r="CE640" s="321"/>
      <c r="CF640" s="321"/>
      <c r="CG640" s="321"/>
      <c r="CH640" s="322"/>
      <c r="CI640" s="52">
        <f t="shared" si="29"/>
        <v>0</v>
      </c>
    </row>
    <row r="641" spans="1:87" ht="35.1" customHeight="1" x14ac:dyDescent="0.25">
      <c r="A641" s="31">
        <f t="shared" si="31"/>
        <v>629</v>
      </c>
      <c r="B641" s="308"/>
      <c r="C641" s="308"/>
      <c r="D641" s="309"/>
      <c r="E641" s="309"/>
      <c r="F641" s="309"/>
      <c r="G641" s="310"/>
      <c r="H641" s="311"/>
      <c r="I641" s="40"/>
      <c r="J641" s="59"/>
      <c r="K641" s="312"/>
      <c r="L641" s="312"/>
      <c r="M641" s="313"/>
      <c r="N641" s="313"/>
      <c r="O641" s="314"/>
      <c r="P641" s="314"/>
      <c r="Q641" s="315"/>
      <c r="R641" s="315"/>
      <c r="S641" s="306"/>
      <c r="T641" s="307"/>
      <c r="U641" s="306"/>
      <c r="V641" s="307"/>
      <c r="W641" s="304"/>
      <c r="X641" s="305"/>
      <c r="Y641" s="304"/>
      <c r="Z641" s="305"/>
      <c r="AA641" s="306"/>
      <c r="AB641" s="307"/>
      <c r="AC641" s="306"/>
      <c r="AD641" s="307"/>
      <c r="AE641" s="304"/>
      <c r="AF641" s="305"/>
      <c r="AG641" s="304"/>
      <c r="AH641" s="305"/>
      <c r="AI641" s="306"/>
      <c r="AJ641" s="307"/>
      <c r="AK641" s="306"/>
      <c r="AL641" s="307"/>
      <c r="AM641" s="304"/>
      <c r="AN641" s="305"/>
      <c r="AO641" s="304"/>
      <c r="AP641" s="305"/>
      <c r="AQ641" s="306"/>
      <c r="AR641" s="307"/>
      <c r="AS641" s="306"/>
      <c r="AT641" s="307"/>
      <c r="AU641" s="304"/>
      <c r="AV641" s="305"/>
      <c r="AW641" s="304"/>
      <c r="AX641" s="305"/>
      <c r="AY641" s="306"/>
      <c r="AZ641" s="307"/>
      <c r="BA641" s="306"/>
      <c r="BB641" s="307"/>
      <c r="BC641" s="304"/>
      <c r="BD641" s="305"/>
      <c r="BE641" s="304"/>
      <c r="BF641" s="305"/>
      <c r="BG641" s="306"/>
      <c r="BH641" s="307"/>
      <c r="BI641" s="306"/>
      <c r="BJ641" s="307"/>
      <c r="BK641" s="304"/>
      <c r="BL641" s="305"/>
      <c r="BM641" s="304"/>
      <c r="BN641" s="305"/>
      <c r="BO641" s="316"/>
      <c r="BP641" s="316"/>
      <c r="BQ641" s="316"/>
      <c r="BR641" s="55"/>
      <c r="BS641" s="317"/>
      <c r="BT641" s="318"/>
      <c r="BU641" s="319"/>
      <c r="BV641" s="319"/>
      <c r="BW641" s="319"/>
      <c r="BX641" s="319"/>
      <c r="BY641" s="319"/>
      <c r="BZ641" s="319"/>
      <c r="CA641" s="319"/>
      <c r="CB641" s="320"/>
      <c r="CC641" s="321"/>
      <c r="CD641" s="321"/>
      <c r="CE641" s="321"/>
      <c r="CF641" s="321"/>
      <c r="CG641" s="321"/>
      <c r="CH641" s="322"/>
      <c r="CI641" s="52">
        <f t="shared" si="29"/>
        <v>0</v>
      </c>
    </row>
    <row r="642" spans="1:87" ht="35.1" customHeight="1" x14ac:dyDescent="0.25">
      <c r="A642" s="31">
        <f t="shared" si="31"/>
        <v>630</v>
      </c>
      <c r="B642" s="323"/>
      <c r="C642" s="323"/>
      <c r="D642" s="308"/>
      <c r="E642" s="308"/>
      <c r="F642" s="308"/>
      <c r="G642" s="324"/>
      <c r="H642" s="325"/>
      <c r="I642" s="40"/>
      <c r="J642" s="60"/>
      <c r="K642" s="312"/>
      <c r="L642" s="312"/>
      <c r="M642" s="326"/>
      <c r="N642" s="326"/>
      <c r="O642" s="314"/>
      <c r="P642" s="314"/>
      <c r="Q642" s="327"/>
      <c r="R642" s="327"/>
      <c r="S642" s="306"/>
      <c r="T642" s="307"/>
      <c r="U642" s="306"/>
      <c r="V642" s="307"/>
      <c r="W642" s="328"/>
      <c r="X642" s="329"/>
      <c r="Y642" s="328"/>
      <c r="Z642" s="329"/>
      <c r="AA642" s="306"/>
      <c r="AB642" s="307"/>
      <c r="AC642" s="306"/>
      <c r="AD642" s="307"/>
      <c r="AE642" s="328"/>
      <c r="AF642" s="329"/>
      <c r="AG642" s="328"/>
      <c r="AH642" s="329"/>
      <c r="AI642" s="306"/>
      <c r="AJ642" s="307"/>
      <c r="AK642" s="306"/>
      <c r="AL642" s="307"/>
      <c r="AM642" s="328"/>
      <c r="AN642" s="329"/>
      <c r="AO642" s="328"/>
      <c r="AP642" s="329"/>
      <c r="AQ642" s="306"/>
      <c r="AR642" s="307"/>
      <c r="AS642" s="306"/>
      <c r="AT642" s="307"/>
      <c r="AU642" s="328"/>
      <c r="AV642" s="329"/>
      <c r="AW642" s="328"/>
      <c r="AX642" s="329"/>
      <c r="AY642" s="306"/>
      <c r="AZ642" s="307"/>
      <c r="BA642" s="306"/>
      <c r="BB642" s="307"/>
      <c r="BC642" s="328"/>
      <c r="BD642" s="329"/>
      <c r="BE642" s="328"/>
      <c r="BF642" s="329"/>
      <c r="BG642" s="306"/>
      <c r="BH642" s="307"/>
      <c r="BI642" s="306"/>
      <c r="BJ642" s="307"/>
      <c r="BK642" s="328"/>
      <c r="BL642" s="329"/>
      <c r="BM642" s="328"/>
      <c r="BN642" s="329"/>
      <c r="BO642" s="316"/>
      <c r="BP642" s="316"/>
      <c r="BQ642" s="316"/>
      <c r="BR642" s="55"/>
      <c r="BS642" s="330"/>
      <c r="BT642" s="331"/>
      <c r="BU642" s="319"/>
      <c r="BV642" s="319"/>
      <c r="BW642" s="319"/>
      <c r="BX642" s="319"/>
      <c r="BY642" s="319"/>
      <c r="BZ642" s="319"/>
      <c r="CA642" s="319"/>
      <c r="CB642" s="320"/>
      <c r="CC642" s="321"/>
      <c r="CD642" s="321"/>
      <c r="CE642" s="321"/>
      <c r="CF642" s="321"/>
      <c r="CG642" s="321"/>
      <c r="CH642" s="322"/>
      <c r="CI642" s="52">
        <f t="shared" si="29"/>
        <v>0</v>
      </c>
    </row>
    <row r="643" spans="1:87" ht="35.1" customHeight="1" x14ac:dyDescent="0.25">
      <c r="A643" s="31">
        <f>ROW(A631)</f>
        <v>631</v>
      </c>
      <c r="B643" s="308"/>
      <c r="C643" s="308"/>
      <c r="D643" s="309"/>
      <c r="E643" s="309"/>
      <c r="F643" s="309"/>
      <c r="G643" s="310"/>
      <c r="H643" s="311"/>
      <c r="I643" s="40"/>
      <c r="J643" s="59"/>
      <c r="K643" s="312"/>
      <c r="L643" s="312"/>
      <c r="M643" s="313"/>
      <c r="N643" s="313"/>
      <c r="O643" s="314"/>
      <c r="P643" s="314"/>
      <c r="Q643" s="315"/>
      <c r="R643" s="315"/>
      <c r="S643" s="306"/>
      <c r="T643" s="307"/>
      <c r="U643" s="306"/>
      <c r="V643" s="307"/>
      <c r="W643" s="304"/>
      <c r="X643" s="305"/>
      <c r="Y643" s="304"/>
      <c r="Z643" s="305"/>
      <c r="AA643" s="306"/>
      <c r="AB643" s="307"/>
      <c r="AC643" s="306"/>
      <c r="AD643" s="307"/>
      <c r="AE643" s="304"/>
      <c r="AF643" s="305"/>
      <c r="AG643" s="304"/>
      <c r="AH643" s="305"/>
      <c r="AI643" s="306"/>
      <c r="AJ643" s="307"/>
      <c r="AK643" s="306"/>
      <c r="AL643" s="307"/>
      <c r="AM643" s="304"/>
      <c r="AN643" s="305"/>
      <c r="AO643" s="304"/>
      <c r="AP643" s="305"/>
      <c r="AQ643" s="306"/>
      <c r="AR643" s="307"/>
      <c r="AS643" s="306"/>
      <c r="AT643" s="307"/>
      <c r="AU643" s="304"/>
      <c r="AV643" s="305"/>
      <c r="AW643" s="304"/>
      <c r="AX643" s="305"/>
      <c r="AY643" s="306"/>
      <c r="AZ643" s="307"/>
      <c r="BA643" s="306"/>
      <c r="BB643" s="307"/>
      <c r="BC643" s="304"/>
      <c r="BD643" s="305"/>
      <c r="BE643" s="304"/>
      <c r="BF643" s="305"/>
      <c r="BG643" s="306"/>
      <c r="BH643" s="307"/>
      <c r="BI643" s="306"/>
      <c r="BJ643" s="307"/>
      <c r="BK643" s="304"/>
      <c r="BL643" s="305"/>
      <c r="BM643" s="304"/>
      <c r="BN643" s="305"/>
      <c r="BO643" s="332"/>
      <c r="BP643" s="333"/>
      <c r="BQ643" s="334"/>
      <c r="BR643" s="55"/>
      <c r="BS643" s="317"/>
      <c r="BT643" s="318"/>
      <c r="BU643" s="319"/>
      <c r="BV643" s="319"/>
      <c r="BW643" s="319"/>
      <c r="BX643" s="319"/>
      <c r="BY643" s="319"/>
      <c r="BZ643" s="319"/>
      <c r="CA643" s="319"/>
      <c r="CB643" s="320"/>
      <c r="CC643" s="321"/>
      <c r="CD643" s="321"/>
      <c r="CE643" s="321"/>
      <c r="CF643" s="321"/>
      <c r="CG643" s="321"/>
      <c r="CH643" s="322"/>
      <c r="CI643" s="52">
        <f t="shared" si="29"/>
        <v>0</v>
      </c>
    </row>
    <row r="644" spans="1:87" ht="35.1" customHeight="1" x14ac:dyDescent="0.25">
      <c r="A644" s="31">
        <f t="shared" si="31"/>
        <v>632</v>
      </c>
      <c r="B644" s="323"/>
      <c r="C644" s="323"/>
      <c r="D644" s="308"/>
      <c r="E644" s="308"/>
      <c r="F644" s="308"/>
      <c r="G644" s="324"/>
      <c r="H644" s="325"/>
      <c r="I644" s="40"/>
      <c r="J644" s="60"/>
      <c r="K644" s="312"/>
      <c r="L644" s="312"/>
      <c r="M644" s="326"/>
      <c r="N644" s="326"/>
      <c r="O644" s="314"/>
      <c r="P644" s="314"/>
      <c r="Q644" s="327"/>
      <c r="R644" s="327"/>
      <c r="S644" s="306"/>
      <c r="T644" s="307"/>
      <c r="U644" s="306"/>
      <c r="V644" s="307"/>
      <c r="W644" s="328"/>
      <c r="X644" s="329"/>
      <c r="Y644" s="328"/>
      <c r="Z644" s="329"/>
      <c r="AA644" s="306"/>
      <c r="AB644" s="307"/>
      <c r="AC644" s="306"/>
      <c r="AD644" s="307"/>
      <c r="AE644" s="328"/>
      <c r="AF644" s="329"/>
      <c r="AG644" s="328"/>
      <c r="AH644" s="329"/>
      <c r="AI644" s="306"/>
      <c r="AJ644" s="307"/>
      <c r="AK644" s="306"/>
      <c r="AL644" s="307"/>
      <c r="AM644" s="328"/>
      <c r="AN644" s="329"/>
      <c r="AO644" s="328"/>
      <c r="AP644" s="329"/>
      <c r="AQ644" s="306"/>
      <c r="AR644" s="307"/>
      <c r="AS644" s="306"/>
      <c r="AT644" s="307"/>
      <c r="AU644" s="328"/>
      <c r="AV644" s="329"/>
      <c r="AW644" s="328"/>
      <c r="AX644" s="329"/>
      <c r="AY644" s="306"/>
      <c r="AZ644" s="307"/>
      <c r="BA644" s="306"/>
      <c r="BB644" s="307"/>
      <c r="BC644" s="328"/>
      <c r="BD644" s="329"/>
      <c r="BE644" s="328"/>
      <c r="BF644" s="329"/>
      <c r="BG644" s="306"/>
      <c r="BH644" s="307"/>
      <c r="BI644" s="306"/>
      <c r="BJ644" s="307"/>
      <c r="BK644" s="328"/>
      <c r="BL644" s="329"/>
      <c r="BM644" s="328"/>
      <c r="BN644" s="329"/>
      <c r="BO644" s="316"/>
      <c r="BP644" s="316"/>
      <c r="BQ644" s="316"/>
      <c r="BR644" s="55"/>
      <c r="BS644" s="330"/>
      <c r="BT644" s="331"/>
      <c r="BU644" s="319"/>
      <c r="BV644" s="319"/>
      <c r="BW644" s="319"/>
      <c r="BX644" s="319"/>
      <c r="BY644" s="319"/>
      <c r="BZ644" s="319"/>
      <c r="CA644" s="319"/>
      <c r="CB644" s="320"/>
      <c r="CC644" s="321"/>
      <c r="CD644" s="321"/>
      <c r="CE644" s="321"/>
      <c r="CF644" s="321"/>
      <c r="CG644" s="321"/>
      <c r="CH644" s="322"/>
      <c r="CI644" s="52">
        <f t="shared" si="29"/>
        <v>0</v>
      </c>
    </row>
    <row r="645" spans="1:87" ht="35.1" customHeight="1" x14ac:dyDescent="0.25">
      <c r="A645" s="31">
        <f t="shared" si="31"/>
        <v>633</v>
      </c>
      <c r="B645" s="308"/>
      <c r="C645" s="308"/>
      <c r="D645" s="309"/>
      <c r="E645" s="309"/>
      <c r="F645" s="309"/>
      <c r="G645" s="310"/>
      <c r="H645" s="311"/>
      <c r="I645" s="40"/>
      <c r="J645" s="59"/>
      <c r="K645" s="312"/>
      <c r="L645" s="312"/>
      <c r="M645" s="313"/>
      <c r="N645" s="313"/>
      <c r="O645" s="314"/>
      <c r="P645" s="314"/>
      <c r="Q645" s="315"/>
      <c r="R645" s="315"/>
      <c r="S645" s="306"/>
      <c r="T645" s="307"/>
      <c r="U645" s="306"/>
      <c r="V645" s="307"/>
      <c r="W645" s="304"/>
      <c r="X645" s="305"/>
      <c r="Y645" s="304"/>
      <c r="Z645" s="305"/>
      <c r="AA645" s="306"/>
      <c r="AB645" s="307"/>
      <c r="AC645" s="306"/>
      <c r="AD645" s="307"/>
      <c r="AE645" s="304"/>
      <c r="AF645" s="305"/>
      <c r="AG645" s="304"/>
      <c r="AH645" s="305"/>
      <c r="AI645" s="306"/>
      <c r="AJ645" s="307"/>
      <c r="AK645" s="306"/>
      <c r="AL645" s="307"/>
      <c r="AM645" s="304"/>
      <c r="AN645" s="305"/>
      <c r="AO645" s="304"/>
      <c r="AP645" s="305"/>
      <c r="AQ645" s="306"/>
      <c r="AR645" s="307"/>
      <c r="AS645" s="306"/>
      <c r="AT645" s="307"/>
      <c r="AU645" s="304"/>
      <c r="AV645" s="305"/>
      <c r="AW645" s="304"/>
      <c r="AX645" s="305"/>
      <c r="AY645" s="306"/>
      <c r="AZ645" s="307"/>
      <c r="BA645" s="306"/>
      <c r="BB645" s="307"/>
      <c r="BC645" s="304"/>
      <c r="BD645" s="305"/>
      <c r="BE645" s="304"/>
      <c r="BF645" s="305"/>
      <c r="BG645" s="306"/>
      <c r="BH645" s="307"/>
      <c r="BI645" s="306"/>
      <c r="BJ645" s="307"/>
      <c r="BK645" s="304"/>
      <c r="BL645" s="305"/>
      <c r="BM645" s="304"/>
      <c r="BN645" s="305"/>
      <c r="BO645" s="316"/>
      <c r="BP645" s="316"/>
      <c r="BQ645" s="316"/>
      <c r="BR645" s="55"/>
      <c r="BS645" s="317"/>
      <c r="BT645" s="318"/>
      <c r="BU645" s="319"/>
      <c r="BV645" s="319"/>
      <c r="BW645" s="319"/>
      <c r="BX645" s="319"/>
      <c r="BY645" s="319"/>
      <c r="BZ645" s="319"/>
      <c r="CA645" s="319"/>
      <c r="CB645" s="320"/>
      <c r="CC645" s="321"/>
      <c r="CD645" s="321"/>
      <c r="CE645" s="321"/>
      <c r="CF645" s="321"/>
      <c r="CG645" s="321"/>
      <c r="CH645" s="322"/>
      <c r="CI645" s="52">
        <f t="shared" si="29"/>
        <v>0</v>
      </c>
    </row>
    <row r="646" spans="1:87" ht="35.1" customHeight="1" x14ac:dyDescent="0.25">
      <c r="A646" s="31">
        <f t="shared" si="31"/>
        <v>634</v>
      </c>
      <c r="B646" s="323"/>
      <c r="C646" s="323"/>
      <c r="D646" s="308"/>
      <c r="E646" s="308"/>
      <c r="F646" s="308"/>
      <c r="G646" s="324"/>
      <c r="H646" s="325"/>
      <c r="I646" s="40"/>
      <c r="J646" s="60"/>
      <c r="K646" s="312"/>
      <c r="L646" s="312"/>
      <c r="M646" s="326"/>
      <c r="N646" s="326"/>
      <c r="O646" s="314"/>
      <c r="P646" s="314"/>
      <c r="Q646" s="327"/>
      <c r="R646" s="327"/>
      <c r="S646" s="306"/>
      <c r="T646" s="307"/>
      <c r="U646" s="306"/>
      <c r="V646" s="307"/>
      <c r="W646" s="328"/>
      <c r="X646" s="329"/>
      <c r="Y646" s="328"/>
      <c r="Z646" s="329"/>
      <c r="AA646" s="306"/>
      <c r="AB646" s="307"/>
      <c r="AC646" s="306"/>
      <c r="AD646" s="307"/>
      <c r="AE646" s="328"/>
      <c r="AF646" s="329"/>
      <c r="AG646" s="328"/>
      <c r="AH646" s="329"/>
      <c r="AI646" s="306"/>
      <c r="AJ646" s="307"/>
      <c r="AK646" s="306"/>
      <c r="AL646" s="307"/>
      <c r="AM646" s="328"/>
      <c r="AN646" s="329"/>
      <c r="AO646" s="328"/>
      <c r="AP646" s="329"/>
      <c r="AQ646" s="306"/>
      <c r="AR646" s="307"/>
      <c r="AS646" s="306"/>
      <c r="AT646" s="307"/>
      <c r="AU646" s="328"/>
      <c r="AV646" s="329"/>
      <c r="AW646" s="328"/>
      <c r="AX646" s="329"/>
      <c r="AY646" s="306"/>
      <c r="AZ646" s="307"/>
      <c r="BA646" s="306"/>
      <c r="BB646" s="307"/>
      <c r="BC646" s="328"/>
      <c r="BD646" s="329"/>
      <c r="BE646" s="328"/>
      <c r="BF646" s="329"/>
      <c r="BG646" s="306"/>
      <c r="BH646" s="307"/>
      <c r="BI646" s="306"/>
      <c r="BJ646" s="307"/>
      <c r="BK646" s="328"/>
      <c r="BL646" s="329"/>
      <c r="BM646" s="328"/>
      <c r="BN646" s="329"/>
      <c r="BO646" s="316"/>
      <c r="BP646" s="316"/>
      <c r="BQ646" s="316"/>
      <c r="BR646" s="55"/>
      <c r="BS646" s="330"/>
      <c r="BT646" s="331"/>
      <c r="BU646" s="319"/>
      <c r="BV646" s="319"/>
      <c r="BW646" s="319"/>
      <c r="BX646" s="319"/>
      <c r="BY646" s="319"/>
      <c r="BZ646" s="319"/>
      <c r="CA646" s="319"/>
      <c r="CB646" s="320"/>
      <c r="CC646" s="321"/>
      <c r="CD646" s="321"/>
      <c r="CE646" s="321"/>
      <c r="CF646" s="321"/>
      <c r="CG646" s="321"/>
      <c r="CH646" s="322"/>
      <c r="CI646" s="52">
        <f t="shared" si="29"/>
        <v>0</v>
      </c>
    </row>
    <row r="647" spans="1:87" ht="35.1" customHeight="1" x14ac:dyDescent="0.25">
      <c r="A647" s="31">
        <f t="shared" si="31"/>
        <v>635</v>
      </c>
      <c r="B647" s="308"/>
      <c r="C647" s="308"/>
      <c r="D647" s="309"/>
      <c r="E647" s="309"/>
      <c r="F647" s="309"/>
      <c r="G647" s="310"/>
      <c r="H647" s="311"/>
      <c r="I647" s="40"/>
      <c r="J647" s="59"/>
      <c r="K647" s="312"/>
      <c r="L647" s="312"/>
      <c r="M647" s="313"/>
      <c r="N647" s="313"/>
      <c r="O647" s="314"/>
      <c r="P647" s="314"/>
      <c r="Q647" s="315"/>
      <c r="R647" s="315"/>
      <c r="S647" s="306"/>
      <c r="T647" s="307"/>
      <c r="U647" s="306"/>
      <c r="V647" s="307"/>
      <c r="W647" s="304"/>
      <c r="X647" s="305"/>
      <c r="Y647" s="304"/>
      <c r="Z647" s="305"/>
      <c r="AA647" s="306"/>
      <c r="AB647" s="307"/>
      <c r="AC647" s="306"/>
      <c r="AD647" s="307"/>
      <c r="AE647" s="304"/>
      <c r="AF647" s="305"/>
      <c r="AG647" s="304"/>
      <c r="AH647" s="305"/>
      <c r="AI647" s="306"/>
      <c r="AJ647" s="307"/>
      <c r="AK647" s="306"/>
      <c r="AL647" s="307"/>
      <c r="AM647" s="304"/>
      <c r="AN647" s="305"/>
      <c r="AO647" s="304"/>
      <c r="AP647" s="305"/>
      <c r="AQ647" s="306"/>
      <c r="AR647" s="307"/>
      <c r="AS647" s="306"/>
      <c r="AT647" s="307"/>
      <c r="AU647" s="304"/>
      <c r="AV647" s="305"/>
      <c r="AW647" s="304"/>
      <c r="AX647" s="305"/>
      <c r="AY647" s="306"/>
      <c r="AZ647" s="307"/>
      <c r="BA647" s="306"/>
      <c r="BB647" s="307"/>
      <c r="BC647" s="304"/>
      <c r="BD647" s="305"/>
      <c r="BE647" s="304"/>
      <c r="BF647" s="305"/>
      <c r="BG647" s="306"/>
      <c r="BH647" s="307"/>
      <c r="BI647" s="306"/>
      <c r="BJ647" s="307"/>
      <c r="BK647" s="304"/>
      <c r="BL647" s="305"/>
      <c r="BM647" s="304"/>
      <c r="BN647" s="305"/>
      <c r="BO647" s="316"/>
      <c r="BP647" s="316"/>
      <c r="BQ647" s="316"/>
      <c r="BR647" s="55"/>
      <c r="BS647" s="317"/>
      <c r="BT647" s="318"/>
      <c r="BU647" s="319"/>
      <c r="BV647" s="319"/>
      <c r="BW647" s="319"/>
      <c r="BX647" s="319"/>
      <c r="BY647" s="319"/>
      <c r="BZ647" s="319"/>
      <c r="CA647" s="319"/>
      <c r="CB647" s="320"/>
      <c r="CC647" s="321"/>
      <c r="CD647" s="321"/>
      <c r="CE647" s="321"/>
      <c r="CF647" s="321"/>
      <c r="CG647" s="321"/>
      <c r="CH647" s="322"/>
      <c r="CI647" s="52">
        <f t="shared" si="29"/>
        <v>0</v>
      </c>
    </row>
    <row r="648" spans="1:87" ht="35.1" customHeight="1" x14ac:dyDescent="0.25">
      <c r="A648" s="31">
        <f t="shared" si="31"/>
        <v>636</v>
      </c>
      <c r="B648" s="323"/>
      <c r="C648" s="323"/>
      <c r="D648" s="308"/>
      <c r="E648" s="308"/>
      <c r="F648" s="308"/>
      <c r="G648" s="324"/>
      <c r="H648" s="325"/>
      <c r="I648" s="40"/>
      <c r="J648" s="60"/>
      <c r="K648" s="312"/>
      <c r="L648" s="312"/>
      <c r="M648" s="326"/>
      <c r="N648" s="326"/>
      <c r="O648" s="314"/>
      <c r="P648" s="314"/>
      <c r="Q648" s="327"/>
      <c r="R648" s="327"/>
      <c r="S648" s="306"/>
      <c r="T648" s="307"/>
      <c r="U648" s="306"/>
      <c r="V648" s="307"/>
      <c r="W648" s="328"/>
      <c r="X648" s="329"/>
      <c r="Y648" s="328"/>
      <c r="Z648" s="329"/>
      <c r="AA648" s="306"/>
      <c r="AB648" s="307"/>
      <c r="AC648" s="306"/>
      <c r="AD648" s="307"/>
      <c r="AE648" s="328"/>
      <c r="AF648" s="329"/>
      <c r="AG648" s="328"/>
      <c r="AH648" s="329"/>
      <c r="AI648" s="306"/>
      <c r="AJ648" s="307"/>
      <c r="AK648" s="306"/>
      <c r="AL648" s="307"/>
      <c r="AM648" s="328"/>
      <c r="AN648" s="329"/>
      <c r="AO648" s="328"/>
      <c r="AP648" s="329"/>
      <c r="AQ648" s="306"/>
      <c r="AR648" s="307"/>
      <c r="AS648" s="306"/>
      <c r="AT648" s="307"/>
      <c r="AU648" s="328"/>
      <c r="AV648" s="329"/>
      <c r="AW648" s="328"/>
      <c r="AX648" s="329"/>
      <c r="AY648" s="306"/>
      <c r="AZ648" s="307"/>
      <c r="BA648" s="306"/>
      <c r="BB648" s="307"/>
      <c r="BC648" s="328"/>
      <c r="BD648" s="329"/>
      <c r="BE648" s="328"/>
      <c r="BF648" s="329"/>
      <c r="BG648" s="306"/>
      <c r="BH648" s="307"/>
      <c r="BI648" s="306"/>
      <c r="BJ648" s="307"/>
      <c r="BK648" s="328"/>
      <c r="BL648" s="329"/>
      <c r="BM648" s="328"/>
      <c r="BN648" s="329"/>
      <c r="BO648" s="316"/>
      <c r="BP648" s="316"/>
      <c r="BQ648" s="316"/>
      <c r="BR648" s="55"/>
      <c r="BS648" s="330"/>
      <c r="BT648" s="331"/>
      <c r="BU648" s="319"/>
      <c r="BV648" s="319"/>
      <c r="BW648" s="319"/>
      <c r="BX648" s="319"/>
      <c r="BY648" s="319"/>
      <c r="BZ648" s="319"/>
      <c r="CA648" s="319"/>
      <c r="CB648" s="320"/>
      <c r="CC648" s="321"/>
      <c r="CD648" s="321"/>
      <c r="CE648" s="321"/>
      <c r="CF648" s="321"/>
      <c r="CG648" s="321"/>
      <c r="CH648" s="322"/>
      <c r="CI648" s="52">
        <f t="shared" si="29"/>
        <v>0</v>
      </c>
    </row>
    <row r="649" spans="1:87" ht="35.1" customHeight="1" x14ac:dyDescent="0.25">
      <c r="A649" s="31">
        <f t="shared" si="31"/>
        <v>637</v>
      </c>
      <c r="B649" s="308"/>
      <c r="C649" s="308"/>
      <c r="D649" s="309"/>
      <c r="E649" s="309"/>
      <c r="F649" s="309"/>
      <c r="G649" s="310"/>
      <c r="H649" s="311"/>
      <c r="I649" s="40"/>
      <c r="J649" s="59"/>
      <c r="K649" s="312"/>
      <c r="L649" s="312"/>
      <c r="M649" s="313"/>
      <c r="N649" s="313"/>
      <c r="O649" s="314"/>
      <c r="P649" s="314"/>
      <c r="Q649" s="315"/>
      <c r="R649" s="315"/>
      <c r="S649" s="306"/>
      <c r="T649" s="307"/>
      <c r="U649" s="306"/>
      <c r="V649" s="307"/>
      <c r="W649" s="304"/>
      <c r="X649" s="305"/>
      <c r="Y649" s="304"/>
      <c r="Z649" s="305"/>
      <c r="AA649" s="306"/>
      <c r="AB649" s="307"/>
      <c r="AC649" s="306"/>
      <c r="AD649" s="307"/>
      <c r="AE649" s="304"/>
      <c r="AF649" s="305"/>
      <c r="AG649" s="304"/>
      <c r="AH649" s="305"/>
      <c r="AI649" s="306"/>
      <c r="AJ649" s="307"/>
      <c r="AK649" s="306"/>
      <c r="AL649" s="307"/>
      <c r="AM649" s="304"/>
      <c r="AN649" s="305"/>
      <c r="AO649" s="304"/>
      <c r="AP649" s="305"/>
      <c r="AQ649" s="306"/>
      <c r="AR649" s="307"/>
      <c r="AS649" s="306"/>
      <c r="AT649" s="307"/>
      <c r="AU649" s="304"/>
      <c r="AV649" s="305"/>
      <c r="AW649" s="304"/>
      <c r="AX649" s="305"/>
      <c r="AY649" s="306"/>
      <c r="AZ649" s="307"/>
      <c r="BA649" s="306"/>
      <c r="BB649" s="307"/>
      <c r="BC649" s="304"/>
      <c r="BD649" s="305"/>
      <c r="BE649" s="304"/>
      <c r="BF649" s="305"/>
      <c r="BG649" s="306"/>
      <c r="BH649" s="307"/>
      <c r="BI649" s="306"/>
      <c r="BJ649" s="307"/>
      <c r="BK649" s="304"/>
      <c r="BL649" s="305"/>
      <c r="BM649" s="304"/>
      <c r="BN649" s="305"/>
      <c r="BO649" s="316"/>
      <c r="BP649" s="316"/>
      <c r="BQ649" s="316"/>
      <c r="BR649" s="55"/>
      <c r="BS649" s="317"/>
      <c r="BT649" s="318"/>
      <c r="BU649" s="319"/>
      <c r="BV649" s="319"/>
      <c r="BW649" s="319"/>
      <c r="BX649" s="319"/>
      <c r="BY649" s="319"/>
      <c r="BZ649" s="319"/>
      <c r="CA649" s="319"/>
      <c r="CB649" s="320"/>
      <c r="CC649" s="321"/>
      <c r="CD649" s="321"/>
      <c r="CE649" s="321"/>
      <c r="CF649" s="321"/>
      <c r="CG649" s="321"/>
      <c r="CH649" s="322"/>
      <c r="CI649" s="52">
        <f t="shared" si="29"/>
        <v>0</v>
      </c>
    </row>
    <row r="650" spans="1:87" ht="35.1" customHeight="1" x14ac:dyDescent="0.25">
      <c r="A650" s="31">
        <f t="shared" si="31"/>
        <v>638</v>
      </c>
      <c r="B650" s="323"/>
      <c r="C650" s="323"/>
      <c r="D650" s="308"/>
      <c r="E650" s="308"/>
      <c r="F650" s="308"/>
      <c r="G650" s="324"/>
      <c r="H650" s="325"/>
      <c r="I650" s="40"/>
      <c r="J650" s="60"/>
      <c r="K650" s="312"/>
      <c r="L650" s="312"/>
      <c r="M650" s="326"/>
      <c r="N650" s="326"/>
      <c r="O650" s="314"/>
      <c r="P650" s="314"/>
      <c r="Q650" s="327"/>
      <c r="R650" s="327"/>
      <c r="S650" s="306"/>
      <c r="T650" s="307"/>
      <c r="U650" s="306"/>
      <c r="V650" s="307"/>
      <c r="W650" s="328"/>
      <c r="X650" s="329"/>
      <c r="Y650" s="328"/>
      <c r="Z650" s="329"/>
      <c r="AA650" s="306"/>
      <c r="AB650" s="307"/>
      <c r="AC650" s="306"/>
      <c r="AD650" s="307"/>
      <c r="AE650" s="328"/>
      <c r="AF650" s="329"/>
      <c r="AG650" s="328"/>
      <c r="AH650" s="329"/>
      <c r="AI650" s="306"/>
      <c r="AJ650" s="307"/>
      <c r="AK650" s="306"/>
      <c r="AL650" s="307"/>
      <c r="AM650" s="328"/>
      <c r="AN650" s="329"/>
      <c r="AO650" s="328"/>
      <c r="AP650" s="329"/>
      <c r="AQ650" s="306"/>
      <c r="AR650" s="307"/>
      <c r="AS650" s="306"/>
      <c r="AT650" s="307"/>
      <c r="AU650" s="328"/>
      <c r="AV650" s="329"/>
      <c r="AW650" s="328"/>
      <c r="AX650" s="329"/>
      <c r="AY650" s="306"/>
      <c r="AZ650" s="307"/>
      <c r="BA650" s="306"/>
      <c r="BB650" s="307"/>
      <c r="BC650" s="328"/>
      <c r="BD650" s="329"/>
      <c r="BE650" s="328"/>
      <c r="BF650" s="329"/>
      <c r="BG650" s="306"/>
      <c r="BH650" s="307"/>
      <c r="BI650" s="306"/>
      <c r="BJ650" s="307"/>
      <c r="BK650" s="328"/>
      <c r="BL650" s="329"/>
      <c r="BM650" s="328"/>
      <c r="BN650" s="329"/>
      <c r="BO650" s="316"/>
      <c r="BP650" s="316"/>
      <c r="BQ650" s="316"/>
      <c r="BR650" s="55"/>
      <c r="BS650" s="330"/>
      <c r="BT650" s="331"/>
      <c r="BU650" s="319"/>
      <c r="BV650" s="319"/>
      <c r="BW650" s="319"/>
      <c r="BX650" s="319"/>
      <c r="BY650" s="319"/>
      <c r="BZ650" s="319"/>
      <c r="CA650" s="319"/>
      <c r="CB650" s="320"/>
      <c r="CC650" s="321"/>
      <c r="CD650" s="321"/>
      <c r="CE650" s="321"/>
      <c r="CF650" s="321"/>
      <c r="CG650" s="321"/>
      <c r="CH650" s="322"/>
      <c r="CI650" s="52">
        <f t="shared" si="29"/>
        <v>0</v>
      </c>
    </row>
    <row r="651" spans="1:87" ht="35.1" customHeight="1" x14ac:dyDescent="0.25">
      <c r="A651" s="31">
        <f t="shared" si="31"/>
        <v>639</v>
      </c>
      <c r="B651" s="308"/>
      <c r="C651" s="308"/>
      <c r="D651" s="309"/>
      <c r="E651" s="309"/>
      <c r="F651" s="309"/>
      <c r="G651" s="310"/>
      <c r="H651" s="311"/>
      <c r="I651" s="40"/>
      <c r="J651" s="59"/>
      <c r="K651" s="312"/>
      <c r="L651" s="312"/>
      <c r="M651" s="313"/>
      <c r="N651" s="313"/>
      <c r="O651" s="314"/>
      <c r="P651" s="314"/>
      <c r="Q651" s="315"/>
      <c r="R651" s="315"/>
      <c r="S651" s="306"/>
      <c r="T651" s="307"/>
      <c r="U651" s="306"/>
      <c r="V651" s="307"/>
      <c r="W651" s="304"/>
      <c r="X651" s="305"/>
      <c r="Y651" s="304"/>
      <c r="Z651" s="305"/>
      <c r="AA651" s="306"/>
      <c r="AB651" s="307"/>
      <c r="AC651" s="306"/>
      <c r="AD651" s="307"/>
      <c r="AE651" s="304"/>
      <c r="AF651" s="305"/>
      <c r="AG651" s="304"/>
      <c r="AH651" s="305"/>
      <c r="AI651" s="306"/>
      <c r="AJ651" s="307"/>
      <c r="AK651" s="306"/>
      <c r="AL651" s="307"/>
      <c r="AM651" s="304"/>
      <c r="AN651" s="305"/>
      <c r="AO651" s="304"/>
      <c r="AP651" s="305"/>
      <c r="AQ651" s="306"/>
      <c r="AR651" s="307"/>
      <c r="AS651" s="306"/>
      <c r="AT651" s="307"/>
      <c r="AU651" s="304"/>
      <c r="AV651" s="305"/>
      <c r="AW651" s="304"/>
      <c r="AX651" s="305"/>
      <c r="AY651" s="306"/>
      <c r="AZ651" s="307"/>
      <c r="BA651" s="306"/>
      <c r="BB651" s="307"/>
      <c r="BC651" s="304"/>
      <c r="BD651" s="305"/>
      <c r="BE651" s="304"/>
      <c r="BF651" s="305"/>
      <c r="BG651" s="306"/>
      <c r="BH651" s="307"/>
      <c r="BI651" s="306"/>
      <c r="BJ651" s="307"/>
      <c r="BK651" s="304"/>
      <c r="BL651" s="305"/>
      <c r="BM651" s="304"/>
      <c r="BN651" s="305"/>
      <c r="BO651" s="316"/>
      <c r="BP651" s="316"/>
      <c r="BQ651" s="316"/>
      <c r="BR651" s="55"/>
      <c r="BS651" s="317"/>
      <c r="BT651" s="318"/>
      <c r="BU651" s="319"/>
      <c r="BV651" s="319"/>
      <c r="BW651" s="319"/>
      <c r="BX651" s="319"/>
      <c r="BY651" s="319"/>
      <c r="BZ651" s="319"/>
      <c r="CA651" s="319"/>
      <c r="CB651" s="320"/>
      <c r="CC651" s="321"/>
      <c r="CD651" s="321"/>
      <c r="CE651" s="321"/>
      <c r="CF651" s="321"/>
      <c r="CG651" s="321"/>
      <c r="CH651" s="322"/>
      <c r="CI651" s="52">
        <f t="shared" si="29"/>
        <v>0</v>
      </c>
    </row>
    <row r="652" spans="1:87" ht="35.1" customHeight="1" x14ac:dyDescent="0.25">
      <c r="A652" s="31">
        <f t="shared" si="31"/>
        <v>640</v>
      </c>
      <c r="B652" s="323"/>
      <c r="C652" s="323"/>
      <c r="D652" s="308"/>
      <c r="E652" s="308"/>
      <c r="F652" s="308"/>
      <c r="G652" s="324"/>
      <c r="H652" s="325"/>
      <c r="I652" s="40"/>
      <c r="J652" s="60"/>
      <c r="K652" s="312"/>
      <c r="L652" s="312"/>
      <c r="M652" s="326"/>
      <c r="N652" s="326"/>
      <c r="O652" s="314"/>
      <c r="P652" s="314"/>
      <c r="Q652" s="327"/>
      <c r="R652" s="327"/>
      <c r="S652" s="306"/>
      <c r="T652" s="307"/>
      <c r="U652" s="306"/>
      <c r="V652" s="307"/>
      <c r="W652" s="328"/>
      <c r="X652" s="329"/>
      <c r="Y652" s="328"/>
      <c r="Z652" s="329"/>
      <c r="AA652" s="306"/>
      <c r="AB652" s="307"/>
      <c r="AC652" s="306"/>
      <c r="AD652" s="307"/>
      <c r="AE652" s="328"/>
      <c r="AF652" s="329"/>
      <c r="AG652" s="328"/>
      <c r="AH652" s="329"/>
      <c r="AI652" s="306"/>
      <c r="AJ652" s="307"/>
      <c r="AK652" s="306"/>
      <c r="AL652" s="307"/>
      <c r="AM652" s="328"/>
      <c r="AN652" s="329"/>
      <c r="AO652" s="328"/>
      <c r="AP652" s="329"/>
      <c r="AQ652" s="306"/>
      <c r="AR652" s="307"/>
      <c r="AS652" s="306"/>
      <c r="AT652" s="307"/>
      <c r="AU652" s="328"/>
      <c r="AV652" s="329"/>
      <c r="AW652" s="328"/>
      <c r="AX652" s="329"/>
      <c r="AY652" s="306"/>
      <c r="AZ652" s="307"/>
      <c r="BA652" s="306"/>
      <c r="BB652" s="307"/>
      <c r="BC652" s="328"/>
      <c r="BD652" s="329"/>
      <c r="BE652" s="328"/>
      <c r="BF652" s="329"/>
      <c r="BG652" s="306"/>
      <c r="BH652" s="307"/>
      <c r="BI652" s="306"/>
      <c r="BJ652" s="307"/>
      <c r="BK652" s="328"/>
      <c r="BL652" s="329"/>
      <c r="BM652" s="328"/>
      <c r="BN652" s="329"/>
      <c r="BO652" s="316"/>
      <c r="BP652" s="316"/>
      <c r="BQ652" s="316"/>
      <c r="BR652" s="55"/>
      <c r="BS652" s="330"/>
      <c r="BT652" s="331"/>
      <c r="BU652" s="319"/>
      <c r="BV652" s="319"/>
      <c r="BW652" s="319"/>
      <c r="BX652" s="319"/>
      <c r="BY652" s="319"/>
      <c r="BZ652" s="319"/>
      <c r="CA652" s="319"/>
      <c r="CB652" s="320"/>
      <c r="CC652" s="321"/>
      <c r="CD652" s="321"/>
      <c r="CE652" s="321"/>
      <c r="CF652" s="321"/>
      <c r="CG652" s="321"/>
      <c r="CH652" s="322"/>
      <c r="CI652" s="52">
        <f t="shared" si="29"/>
        <v>0</v>
      </c>
    </row>
    <row r="653" spans="1:87" ht="35.1" customHeight="1" x14ac:dyDescent="0.25">
      <c r="A653" s="31">
        <f t="shared" si="31"/>
        <v>641</v>
      </c>
      <c r="B653" s="308"/>
      <c r="C653" s="308"/>
      <c r="D653" s="309"/>
      <c r="E653" s="309"/>
      <c r="F653" s="309"/>
      <c r="G653" s="310"/>
      <c r="H653" s="311"/>
      <c r="I653" s="40"/>
      <c r="J653" s="59"/>
      <c r="K653" s="312"/>
      <c r="L653" s="312"/>
      <c r="M653" s="313"/>
      <c r="N653" s="313"/>
      <c r="O653" s="314"/>
      <c r="P653" s="314"/>
      <c r="Q653" s="315"/>
      <c r="R653" s="315"/>
      <c r="S653" s="306"/>
      <c r="T653" s="307"/>
      <c r="U653" s="306"/>
      <c r="V653" s="307"/>
      <c r="W653" s="304"/>
      <c r="X653" s="305"/>
      <c r="Y653" s="304"/>
      <c r="Z653" s="305"/>
      <c r="AA653" s="306"/>
      <c r="AB653" s="307"/>
      <c r="AC653" s="306"/>
      <c r="AD653" s="307"/>
      <c r="AE653" s="304"/>
      <c r="AF653" s="305"/>
      <c r="AG653" s="304"/>
      <c r="AH653" s="305"/>
      <c r="AI653" s="306"/>
      <c r="AJ653" s="307"/>
      <c r="AK653" s="306"/>
      <c r="AL653" s="307"/>
      <c r="AM653" s="304"/>
      <c r="AN653" s="305"/>
      <c r="AO653" s="304"/>
      <c r="AP653" s="305"/>
      <c r="AQ653" s="306"/>
      <c r="AR653" s="307"/>
      <c r="AS653" s="306"/>
      <c r="AT653" s="307"/>
      <c r="AU653" s="304"/>
      <c r="AV653" s="305"/>
      <c r="AW653" s="304"/>
      <c r="AX653" s="305"/>
      <c r="AY653" s="306"/>
      <c r="AZ653" s="307"/>
      <c r="BA653" s="306"/>
      <c r="BB653" s="307"/>
      <c r="BC653" s="304"/>
      <c r="BD653" s="305"/>
      <c r="BE653" s="304"/>
      <c r="BF653" s="305"/>
      <c r="BG653" s="306"/>
      <c r="BH653" s="307"/>
      <c r="BI653" s="306"/>
      <c r="BJ653" s="307"/>
      <c r="BK653" s="304"/>
      <c r="BL653" s="305"/>
      <c r="BM653" s="304"/>
      <c r="BN653" s="305"/>
      <c r="BO653" s="316"/>
      <c r="BP653" s="316"/>
      <c r="BQ653" s="316"/>
      <c r="BR653" s="55"/>
      <c r="BS653" s="317"/>
      <c r="BT653" s="318"/>
      <c r="BU653" s="319"/>
      <c r="BV653" s="319"/>
      <c r="BW653" s="319"/>
      <c r="BX653" s="319"/>
      <c r="BY653" s="319"/>
      <c r="BZ653" s="319"/>
      <c r="CA653" s="319"/>
      <c r="CB653" s="320"/>
      <c r="CC653" s="321"/>
      <c r="CD653" s="321"/>
      <c r="CE653" s="321"/>
      <c r="CF653" s="321"/>
      <c r="CG653" s="321"/>
      <c r="CH653" s="322"/>
      <c r="CI653" s="52">
        <f t="shared" si="29"/>
        <v>0</v>
      </c>
    </row>
    <row r="654" spans="1:87" ht="35.1" customHeight="1" x14ac:dyDescent="0.25">
      <c r="A654" s="31">
        <f t="shared" si="31"/>
        <v>642</v>
      </c>
      <c r="B654" s="323"/>
      <c r="C654" s="323"/>
      <c r="D654" s="308"/>
      <c r="E654" s="308"/>
      <c r="F654" s="308"/>
      <c r="G654" s="324"/>
      <c r="H654" s="325"/>
      <c r="I654" s="40"/>
      <c r="J654" s="60"/>
      <c r="K654" s="312"/>
      <c r="L654" s="312"/>
      <c r="M654" s="326"/>
      <c r="N654" s="326"/>
      <c r="O654" s="314"/>
      <c r="P654" s="314"/>
      <c r="Q654" s="327"/>
      <c r="R654" s="327"/>
      <c r="S654" s="306"/>
      <c r="T654" s="307"/>
      <c r="U654" s="306"/>
      <c r="V654" s="307"/>
      <c r="W654" s="328"/>
      <c r="X654" s="329"/>
      <c r="Y654" s="328"/>
      <c r="Z654" s="329"/>
      <c r="AA654" s="306"/>
      <c r="AB654" s="307"/>
      <c r="AC654" s="306"/>
      <c r="AD654" s="307"/>
      <c r="AE654" s="328"/>
      <c r="AF654" s="329"/>
      <c r="AG654" s="328"/>
      <c r="AH654" s="329"/>
      <c r="AI654" s="306"/>
      <c r="AJ654" s="307"/>
      <c r="AK654" s="306"/>
      <c r="AL654" s="307"/>
      <c r="AM654" s="328"/>
      <c r="AN654" s="329"/>
      <c r="AO654" s="328"/>
      <c r="AP654" s="329"/>
      <c r="AQ654" s="306"/>
      <c r="AR654" s="307"/>
      <c r="AS654" s="306"/>
      <c r="AT654" s="307"/>
      <c r="AU654" s="328"/>
      <c r="AV654" s="329"/>
      <c r="AW654" s="328"/>
      <c r="AX654" s="329"/>
      <c r="AY654" s="306"/>
      <c r="AZ654" s="307"/>
      <c r="BA654" s="306"/>
      <c r="BB654" s="307"/>
      <c r="BC654" s="328"/>
      <c r="BD654" s="329"/>
      <c r="BE654" s="328"/>
      <c r="BF654" s="329"/>
      <c r="BG654" s="306"/>
      <c r="BH654" s="307"/>
      <c r="BI654" s="306"/>
      <c r="BJ654" s="307"/>
      <c r="BK654" s="328"/>
      <c r="BL654" s="329"/>
      <c r="BM654" s="328"/>
      <c r="BN654" s="329"/>
      <c r="BO654" s="316"/>
      <c r="BP654" s="316"/>
      <c r="BQ654" s="316"/>
      <c r="BR654" s="55"/>
      <c r="BS654" s="330"/>
      <c r="BT654" s="331"/>
      <c r="BU654" s="319"/>
      <c r="BV654" s="319"/>
      <c r="BW654" s="319"/>
      <c r="BX654" s="319"/>
      <c r="BY654" s="319"/>
      <c r="BZ654" s="319"/>
      <c r="CA654" s="319"/>
      <c r="CB654" s="320"/>
      <c r="CC654" s="321"/>
      <c r="CD654" s="321"/>
      <c r="CE654" s="321"/>
      <c r="CF654" s="321"/>
      <c r="CG654" s="321"/>
      <c r="CH654" s="322"/>
      <c r="CI654" s="52">
        <f t="shared" ref="CI654:CI717" si="32">BS654-G654</f>
        <v>0</v>
      </c>
    </row>
    <row r="655" spans="1:87" ht="35.1" customHeight="1" x14ac:dyDescent="0.25">
      <c r="A655" s="31">
        <f t="shared" si="31"/>
        <v>643</v>
      </c>
      <c r="B655" s="308"/>
      <c r="C655" s="308"/>
      <c r="D655" s="309"/>
      <c r="E655" s="309"/>
      <c r="F655" s="309"/>
      <c r="G655" s="310"/>
      <c r="H655" s="311"/>
      <c r="I655" s="40"/>
      <c r="J655" s="59"/>
      <c r="K655" s="312"/>
      <c r="L655" s="312"/>
      <c r="M655" s="313"/>
      <c r="N655" s="313"/>
      <c r="O655" s="314"/>
      <c r="P655" s="314"/>
      <c r="Q655" s="315"/>
      <c r="R655" s="315"/>
      <c r="S655" s="306"/>
      <c r="T655" s="307"/>
      <c r="U655" s="306"/>
      <c r="V655" s="307"/>
      <c r="W655" s="304"/>
      <c r="X655" s="305"/>
      <c r="Y655" s="304"/>
      <c r="Z655" s="305"/>
      <c r="AA655" s="306"/>
      <c r="AB655" s="307"/>
      <c r="AC655" s="306"/>
      <c r="AD655" s="307"/>
      <c r="AE655" s="304"/>
      <c r="AF655" s="305"/>
      <c r="AG655" s="304"/>
      <c r="AH655" s="305"/>
      <c r="AI655" s="306"/>
      <c r="AJ655" s="307"/>
      <c r="AK655" s="306"/>
      <c r="AL655" s="307"/>
      <c r="AM655" s="304"/>
      <c r="AN655" s="305"/>
      <c r="AO655" s="304"/>
      <c r="AP655" s="305"/>
      <c r="AQ655" s="306"/>
      <c r="AR655" s="307"/>
      <c r="AS655" s="306"/>
      <c r="AT655" s="307"/>
      <c r="AU655" s="304"/>
      <c r="AV655" s="305"/>
      <c r="AW655" s="304"/>
      <c r="AX655" s="305"/>
      <c r="AY655" s="306"/>
      <c r="AZ655" s="307"/>
      <c r="BA655" s="306"/>
      <c r="BB655" s="307"/>
      <c r="BC655" s="304"/>
      <c r="BD655" s="305"/>
      <c r="BE655" s="304"/>
      <c r="BF655" s="305"/>
      <c r="BG655" s="306"/>
      <c r="BH655" s="307"/>
      <c r="BI655" s="306"/>
      <c r="BJ655" s="307"/>
      <c r="BK655" s="304"/>
      <c r="BL655" s="305"/>
      <c r="BM655" s="304"/>
      <c r="BN655" s="305"/>
      <c r="BO655" s="316"/>
      <c r="BP655" s="316"/>
      <c r="BQ655" s="316"/>
      <c r="BR655" s="55"/>
      <c r="BS655" s="317"/>
      <c r="BT655" s="318"/>
      <c r="BU655" s="319"/>
      <c r="BV655" s="319"/>
      <c r="BW655" s="319"/>
      <c r="BX655" s="319"/>
      <c r="BY655" s="319"/>
      <c r="BZ655" s="319"/>
      <c r="CA655" s="319"/>
      <c r="CB655" s="320"/>
      <c r="CC655" s="321"/>
      <c r="CD655" s="321"/>
      <c r="CE655" s="321"/>
      <c r="CF655" s="321"/>
      <c r="CG655" s="321"/>
      <c r="CH655" s="322"/>
      <c r="CI655" s="52">
        <f t="shared" si="32"/>
        <v>0</v>
      </c>
    </row>
    <row r="656" spans="1:87" ht="35.1" customHeight="1" x14ac:dyDescent="0.25">
      <c r="A656" s="31">
        <f t="shared" si="31"/>
        <v>644</v>
      </c>
      <c r="B656" s="323"/>
      <c r="C656" s="323"/>
      <c r="D656" s="308"/>
      <c r="E656" s="308"/>
      <c r="F656" s="308"/>
      <c r="G656" s="324"/>
      <c r="H656" s="325"/>
      <c r="I656" s="40"/>
      <c r="J656" s="60"/>
      <c r="K656" s="312"/>
      <c r="L656" s="312"/>
      <c r="M656" s="326"/>
      <c r="N656" s="326"/>
      <c r="O656" s="314"/>
      <c r="P656" s="314"/>
      <c r="Q656" s="327"/>
      <c r="R656" s="327"/>
      <c r="S656" s="306"/>
      <c r="T656" s="307"/>
      <c r="U656" s="306"/>
      <c r="V656" s="307"/>
      <c r="W656" s="328"/>
      <c r="X656" s="329"/>
      <c r="Y656" s="328"/>
      <c r="Z656" s="329"/>
      <c r="AA656" s="306"/>
      <c r="AB656" s="307"/>
      <c r="AC656" s="306"/>
      <c r="AD656" s="307"/>
      <c r="AE656" s="328"/>
      <c r="AF656" s="329"/>
      <c r="AG656" s="328"/>
      <c r="AH656" s="329"/>
      <c r="AI656" s="306"/>
      <c r="AJ656" s="307"/>
      <c r="AK656" s="306"/>
      <c r="AL656" s="307"/>
      <c r="AM656" s="328"/>
      <c r="AN656" s="329"/>
      <c r="AO656" s="328"/>
      <c r="AP656" s="329"/>
      <c r="AQ656" s="306"/>
      <c r="AR656" s="307"/>
      <c r="AS656" s="306"/>
      <c r="AT656" s="307"/>
      <c r="AU656" s="328"/>
      <c r="AV656" s="329"/>
      <c r="AW656" s="328"/>
      <c r="AX656" s="329"/>
      <c r="AY656" s="306"/>
      <c r="AZ656" s="307"/>
      <c r="BA656" s="306"/>
      <c r="BB656" s="307"/>
      <c r="BC656" s="328"/>
      <c r="BD656" s="329"/>
      <c r="BE656" s="328"/>
      <c r="BF656" s="329"/>
      <c r="BG656" s="306"/>
      <c r="BH656" s="307"/>
      <c r="BI656" s="306"/>
      <c r="BJ656" s="307"/>
      <c r="BK656" s="328"/>
      <c r="BL656" s="329"/>
      <c r="BM656" s="328"/>
      <c r="BN656" s="329"/>
      <c r="BO656" s="316"/>
      <c r="BP656" s="316"/>
      <c r="BQ656" s="316"/>
      <c r="BR656" s="55"/>
      <c r="BS656" s="330"/>
      <c r="BT656" s="331"/>
      <c r="BU656" s="319"/>
      <c r="BV656" s="319"/>
      <c r="BW656" s="319"/>
      <c r="BX656" s="319"/>
      <c r="BY656" s="319"/>
      <c r="BZ656" s="319"/>
      <c r="CA656" s="319"/>
      <c r="CB656" s="320"/>
      <c r="CC656" s="321"/>
      <c r="CD656" s="321"/>
      <c r="CE656" s="321"/>
      <c r="CF656" s="321"/>
      <c r="CG656" s="321"/>
      <c r="CH656" s="322"/>
      <c r="CI656" s="52">
        <f t="shared" si="32"/>
        <v>0</v>
      </c>
    </row>
    <row r="657" spans="1:87" ht="35.1" customHeight="1" x14ac:dyDescent="0.25">
      <c r="A657" s="31">
        <f>ROW(A645)</f>
        <v>645</v>
      </c>
      <c r="B657" s="308"/>
      <c r="C657" s="308"/>
      <c r="D657" s="309"/>
      <c r="E657" s="309"/>
      <c r="F657" s="309"/>
      <c r="G657" s="310"/>
      <c r="H657" s="311"/>
      <c r="I657" s="40"/>
      <c r="J657" s="59"/>
      <c r="K657" s="312"/>
      <c r="L657" s="312"/>
      <c r="M657" s="313"/>
      <c r="N657" s="313"/>
      <c r="O657" s="314"/>
      <c r="P657" s="314"/>
      <c r="Q657" s="315"/>
      <c r="R657" s="315"/>
      <c r="S657" s="306"/>
      <c r="T657" s="307"/>
      <c r="U657" s="306"/>
      <c r="V657" s="307"/>
      <c r="W657" s="304"/>
      <c r="X657" s="305"/>
      <c r="Y657" s="304"/>
      <c r="Z657" s="305"/>
      <c r="AA657" s="306"/>
      <c r="AB657" s="307"/>
      <c r="AC657" s="306"/>
      <c r="AD657" s="307"/>
      <c r="AE657" s="304"/>
      <c r="AF657" s="305"/>
      <c r="AG657" s="304"/>
      <c r="AH657" s="305"/>
      <c r="AI657" s="306"/>
      <c r="AJ657" s="307"/>
      <c r="AK657" s="306"/>
      <c r="AL657" s="307"/>
      <c r="AM657" s="304"/>
      <c r="AN657" s="305"/>
      <c r="AO657" s="304"/>
      <c r="AP657" s="305"/>
      <c r="AQ657" s="306"/>
      <c r="AR657" s="307"/>
      <c r="AS657" s="306"/>
      <c r="AT657" s="307"/>
      <c r="AU657" s="304"/>
      <c r="AV657" s="305"/>
      <c r="AW657" s="304"/>
      <c r="AX657" s="305"/>
      <c r="AY657" s="306"/>
      <c r="AZ657" s="307"/>
      <c r="BA657" s="306"/>
      <c r="BB657" s="307"/>
      <c r="BC657" s="304"/>
      <c r="BD657" s="305"/>
      <c r="BE657" s="304"/>
      <c r="BF657" s="305"/>
      <c r="BG657" s="306"/>
      <c r="BH657" s="307"/>
      <c r="BI657" s="306"/>
      <c r="BJ657" s="307"/>
      <c r="BK657" s="304"/>
      <c r="BL657" s="305"/>
      <c r="BM657" s="304"/>
      <c r="BN657" s="305"/>
      <c r="BO657" s="332"/>
      <c r="BP657" s="333"/>
      <c r="BQ657" s="334"/>
      <c r="BR657" s="55"/>
      <c r="BS657" s="317"/>
      <c r="BT657" s="318"/>
      <c r="BU657" s="319"/>
      <c r="BV657" s="319"/>
      <c r="BW657" s="319"/>
      <c r="BX657" s="319"/>
      <c r="BY657" s="319"/>
      <c r="BZ657" s="319"/>
      <c r="CA657" s="319"/>
      <c r="CB657" s="320"/>
      <c r="CC657" s="321"/>
      <c r="CD657" s="321"/>
      <c r="CE657" s="321"/>
      <c r="CF657" s="321"/>
      <c r="CG657" s="321"/>
      <c r="CH657" s="322"/>
      <c r="CI657" s="52">
        <f t="shared" si="32"/>
        <v>0</v>
      </c>
    </row>
    <row r="658" spans="1:87" ht="35.1" customHeight="1" x14ac:dyDescent="0.25">
      <c r="A658" s="31">
        <f t="shared" ref="A658:A684" si="33">ROW(A646)</f>
        <v>646</v>
      </c>
      <c r="B658" s="323"/>
      <c r="C658" s="323"/>
      <c r="D658" s="308"/>
      <c r="E658" s="308"/>
      <c r="F658" s="308"/>
      <c r="G658" s="324"/>
      <c r="H658" s="325"/>
      <c r="I658" s="40"/>
      <c r="J658" s="60"/>
      <c r="K658" s="312"/>
      <c r="L658" s="312"/>
      <c r="M658" s="326"/>
      <c r="N658" s="326"/>
      <c r="O658" s="314"/>
      <c r="P658" s="314"/>
      <c r="Q658" s="327"/>
      <c r="R658" s="327"/>
      <c r="S658" s="306"/>
      <c r="T658" s="307"/>
      <c r="U658" s="306"/>
      <c r="V658" s="307"/>
      <c r="W658" s="328"/>
      <c r="X658" s="329"/>
      <c r="Y658" s="328"/>
      <c r="Z658" s="329"/>
      <c r="AA658" s="306"/>
      <c r="AB658" s="307"/>
      <c r="AC658" s="306"/>
      <c r="AD658" s="307"/>
      <c r="AE658" s="328"/>
      <c r="AF658" s="329"/>
      <c r="AG658" s="328"/>
      <c r="AH658" s="329"/>
      <c r="AI658" s="306"/>
      <c r="AJ658" s="307"/>
      <c r="AK658" s="306"/>
      <c r="AL658" s="307"/>
      <c r="AM658" s="328"/>
      <c r="AN658" s="329"/>
      <c r="AO658" s="328"/>
      <c r="AP658" s="329"/>
      <c r="AQ658" s="306"/>
      <c r="AR658" s="307"/>
      <c r="AS658" s="306"/>
      <c r="AT658" s="307"/>
      <c r="AU658" s="328"/>
      <c r="AV658" s="329"/>
      <c r="AW658" s="328"/>
      <c r="AX658" s="329"/>
      <c r="AY658" s="306"/>
      <c r="AZ658" s="307"/>
      <c r="BA658" s="306"/>
      <c r="BB658" s="307"/>
      <c r="BC658" s="328"/>
      <c r="BD658" s="329"/>
      <c r="BE658" s="328"/>
      <c r="BF658" s="329"/>
      <c r="BG658" s="306"/>
      <c r="BH658" s="307"/>
      <c r="BI658" s="306"/>
      <c r="BJ658" s="307"/>
      <c r="BK658" s="328"/>
      <c r="BL658" s="329"/>
      <c r="BM658" s="328"/>
      <c r="BN658" s="329"/>
      <c r="BO658" s="316"/>
      <c r="BP658" s="316"/>
      <c r="BQ658" s="316"/>
      <c r="BR658" s="55"/>
      <c r="BS658" s="330"/>
      <c r="BT658" s="331"/>
      <c r="BU658" s="319"/>
      <c r="BV658" s="319"/>
      <c r="BW658" s="319"/>
      <c r="BX658" s="319"/>
      <c r="BY658" s="319"/>
      <c r="BZ658" s="319"/>
      <c r="CA658" s="319"/>
      <c r="CB658" s="320"/>
      <c r="CC658" s="321"/>
      <c r="CD658" s="321"/>
      <c r="CE658" s="321"/>
      <c r="CF658" s="321"/>
      <c r="CG658" s="321"/>
      <c r="CH658" s="322"/>
      <c r="CI658" s="52">
        <f t="shared" si="32"/>
        <v>0</v>
      </c>
    </row>
    <row r="659" spans="1:87" ht="35.1" customHeight="1" x14ac:dyDescent="0.25">
      <c r="A659" s="31">
        <f t="shared" si="33"/>
        <v>647</v>
      </c>
      <c r="B659" s="308"/>
      <c r="C659" s="308"/>
      <c r="D659" s="309"/>
      <c r="E659" s="309"/>
      <c r="F659" s="309"/>
      <c r="G659" s="310"/>
      <c r="H659" s="311"/>
      <c r="I659" s="40"/>
      <c r="J659" s="59"/>
      <c r="K659" s="312"/>
      <c r="L659" s="312"/>
      <c r="M659" s="313"/>
      <c r="N659" s="313"/>
      <c r="O659" s="314"/>
      <c r="P659" s="314"/>
      <c r="Q659" s="315"/>
      <c r="R659" s="315"/>
      <c r="S659" s="306"/>
      <c r="T659" s="307"/>
      <c r="U659" s="306"/>
      <c r="V659" s="307"/>
      <c r="W659" s="304"/>
      <c r="X659" s="305"/>
      <c r="Y659" s="304"/>
      <c r="Z659" s="305"/>
      <c r="AA659" s="306"/>
      <c r="AB659" s="307"/>
      <c r="AC659" s="306"/>
      <c r="AD659" s="307"/>
      <c r="AE659" s="304"/>
      <c r="AF659" s="305"/>
      <c r="AG659" s="304"/>
      <c r="AH659" s="305"/>
      <c r="AI659" s="306"/>
      <c r="AJ659" s="307"/>
      <c r="AK659" s="306"/>
      <c r="AL659" s="307"/>
      <c r="AM659" s="304"/>
      <c r="AN659" s="305"/>
      <c r="AO659" s="304"/>
      <c r="AP659" s="305"/>
      <c r="AQ659" s="306"/>
      <c r="AR659" s="307"/>
      <c r="AS659" s="306"/>
      <c r="AT659" s="307"/>
      <c r="AU659" s="304"/>
      <c r="AV659" s="305"/>
      <c r="AW659" s="304"/>
      <c r="AX659" s="305"/>
      <c r="AY659" s="306"/>
      <c r="AZ659" s="307"/>
      <c r="BA659" s="306"/>
      <c r="BB659" s="307"/>
      <c r="BC659" s="304"/>
      <c r="BD659" s="305"/>
      <c r="BE659" s="304"/>
      <c r="BF659" s="305"/>
      <c r="BG659" s="306"/>
      <c r="BH659" s="307"/>
      <c r="BI659" s="306"/>
      <c r="BJ659" s="307"/>
      <c r="BK659" s="304"/>
      <c r="BL659" s="305"/>
      <c r="BM659" s="304"/>
      <c r="BN659" s="305"/>
      <c r="BO659" s="316"/>
      <c r="BP659" s="316"/>
      <c r="BQ659" s="316"/>
      <c r="BR659" s="55"/>
      <c r="BS659" s="317"/>
      <c r="BT659" s="318"/>
      <c r="BU659" s="319"/>
      <c r="BV659" s="319"/>
      <c r="BW659" s="319"/>
      <c r="BX659" s="319"/>
      <c r="BY659" s="319"/>
      <c r="BZ659" s="319"/>
      <c r="CA659" s="319"/>
      <c r="CB659" s="320"/>
      <c r="CC659" s="321"/>
      <c r="CD659" s="321"/>
      <c r="CE659" s="321"/>
      <c r="CF659" s="321"/>
      <c r="CG659" s="321"/>
      <c r="CH659" s="322"/>
      <c r="CI659" s="52">
        <f t="shared" si="32"/>
        <v>0</v>
      </c>
    </row>
    <row r="660" spans="1:87" ht="35.1" customHeight="1" x14ac:dyDescent="0.25">
      <c r="A660" s="31">
        <f t="shared" si="33"/>
        <v>648</v>
      </c>
      <c r="B660" s="323"/>
      <c r="C660" s="323"/>
      <c r="D660" s="308"/>
      <c r="E660" s="308"/>
      <c r="F660" s="308"/>
      <c r="G660" s="324"/>
      <c r="H660" s="325"/>
      <c r="I660" s="40"/>
      <c r="J660" s="60"/>
      <c r="K660" s="312"/>
      <c r="L660" s="312"/>
      <c r="M660" s="326"/>
      <c r="N660" s="326"/>
      <c r="O660" s="314"/>
      <c r="P660" s="314"/>
      <c r="Q660" s="327"/>
      <c r="R660" s="327"/>
      <c r="S660" s="306"/>
      <c r="T660" s="307"/>
      <c r="U660" s="306"/>
      <c r="V660" s="307"/>
      <c r="W660" s="328"/>
      <c r="X660" s="329"/>
      <c r="Y660" s="328"/>
      <c r="Z660" s="329"/>
      <c r="AA660" s="306"/>
      <c r="AB660" s="307"/>
      <c r="AC660" s="306"/>
      <c r="AD660" s="307"/>
      <c r="AE660" s="328"/>
      <c r="AF660" s="329"/>
      <c r="AG660" s="328"/>
      <c r="AH660" s="329"/>
      <c r="AI660" s="306"/>
      <c r="AJ660" s="307"/>
      <c r="AK660" s="306"/>
      <c r="AL660" s="307"/>
      <c r="AM660" s="328"/>
      <c r="AN660" s="329"/>
      <c r="AO660" s="328"/>
      <c r="AP660" s="329"/>
      <c r="AQ660" s="306"/>
      <c r="AR660" s="307"/>
      <c r="AS660" s="306"/>
      <c r="AT660" s="307"/>
      <c r="AU660" s="328"/>
      <c r="AV660" s="329"/>
      <c r="AW660" s="328"/>
      <c r="AX660" s="329"/>
      <c r="AY660" s="306"/>
      <c r="AZ660" s="307"/>
      <c r="BA660" s="306"/>
      <c r="BB660" s="307"/>
      <c r="BC660" s="328"/>
      <c r="BD660" s="329"/>
      <c r="BE660" s="328"/>
      <c r="BF660" s="329"/>
      <c r="BG660" s="306"/>
      <c r="BH660" s="307"/>
      <c r="BI660" s="306"/>
      <c r="BJ660" s="307"/>
      <c r="BK660" s="328"/>
      <c r="BL660" s="329"/>
      <c r="BM660" s="328"/>
      <c r="BN660" s="329"/>
      <c r="BO660" s="316"/>
      <c r="BP660" s="316"/>
      <c r="BQ660" s="316"/>
      <c r="BR660" s="55"/>
      <c r="BS660" s="330"/>
      <c r="BT660" s="331"/>
      <c r="BU660" s="319"/>
      <c r="BV660" s="319"/>
      <c r="BW660" s="319"/>
      <c r="BX660" s="319"/>
      <c r="BY660" s="319"/>
      <c r="BZ660" s="319"/>
      <c r="CA660" s="319"/>
      <c r="CB660" s="320"/>
      <c r="CC660" s="321"/>
      <c r="CD660" s="321"/>
      <c r="CE660" s="321"/>
      <c r="CF660" s="321"/>
      <c r="CG660" s="321"/>
      <c r="CH660" s="322"/>
      <c r="CI660" s="52">
        <f t="shared" si="32"/>
        <v>0</v>
      </c>
    </row>
    <row r="661" spans="1:87" ht="35.1" customHeight="1" x14ac:dyDescent="0.25">
      <c r="A661" s="31">
        <f t="shared" si="33"/>
        <v>649</v>
      </c>
      <c r="B661" s="308"/>
      <c r="C661" s="308"/>
      <c r="D661" s="309"/>
      <c r="E661" s="309"/>
      <c r="F661" s="309"/>
      <c r="G661" s="310"/>
      <c r="H661" s="311"/>
      <c r="I661" s="40"/>
      <c r="J661" s="59"/>
      <c r="K661" s="312"/>
      <c r="L661" s="312"/>
      <c r="M661" s="313"/>
      <c r="N661" s="313"/>
      <c r="O661" s="314"/>
      <c r="P661" s="314"/>
      <c r="Q661" s="315"/>
      <c r="R661" s="315"/>
      <c r="S661" s="306"/>
      <c r="T661" s="307"/>
      <c r="U661" s="306"/>
      <c r="V661" s="307"/>
      <c r="W661" s="304"/>
      <c r="X661" s="305"/>
      <c r="Y661" s="304"/>
      <c r="Z661" s="305"/>
      <c r="AA661" s="306"/>
      <c r="AB661" s="307"/>
      <c r="AC661" s="306"/>
      <c r="AD661" s="307"/>
      <c r="AE661" s="304"/>
      <c r="AF661" s="305"/>
      <c r="AG661" s="304"/>
      <c r="AH661" s="305"/>
      <c r="AI661" s="306"/>
      <c r="AJ661" s="307"/>
      <c r="AK661" s="306"/>
      <c r="AL661" s="307"/>
      <c r="AM661" s="304"/>
      <c r="AN661" s="305"/>
      <c r="AO661" s="304"/>
      <c r="AP661" s="305"/>
      <c r="AQ661" s="306"/>
      <c r="AR661" s="307"/>
      <c r="AS661" s="306"/>
      <c r="AT661" s="307"/>
      <c r="AU661" s="304"/>
      <c r="AV661" s="305"/>
      <c r="AW661" s="304"/>
      <c r="AX661" s="305"/>
      <c r="AY661" s="306"/>
      <c r="AZ661" s="307"/>
      <c r="BA661" s="306"/>
      <c r="BB661" s="307"/>
      <c r="BC661" s="304"/>
      <c r="BD661" s="305"/>
      <c r="BE661" s="304"/>
      <c r="BF661" s="305"/>
      <c r="BG661" s="306"/>
      <c r="BH661" s="307"/>
      <c r="BI661" s="306"/>
      <c r="BJ661" s="307"/>
      <c r="BK661" s="304"/>
      <c r="BL661" s="305"/>
      <c r="BM661" s="304"/>
      <c r="BN661" s="305"/>
      <c r="BO661" s="316"/>
      <c r="BP661" s="316"/>
      <c r="BQ661" s="316"/>
      <c r="BR661" s="55"/>
      <c r="BS661" s="317"/>
      <c r="BT661" s="318"/>
      <c r="BU661" s="319"/>
      <c r="BV661" s="319"/>
      <c r="BW661" s="319"/>
      <c r="BX661" s="319"/>
      <c r="BY661" s="319"/>
      <c r="BZ661" s="319"/>
      <c r="CA661" s="319"/>
      <c r="CB661" s="320"/>
      <c r="CC661" s="321"/>
      <c r="CD661" s="321"/>
      <c r="CE661" s="321"/>
      <c r="CF661" s="321"/>
      <c r="CG661" s="321"/>
      <c r="CH661" s="322"/>
      <c r="CI661" s="52">
        <f t="shared" si="32"/>
        <v>0</v>
      </c>
    </row>
    <row r="662" spans="1:87" ht="35.1" customHeight="1" x14ac:dyDescent="0.25">
      <c r="A662" s="31">
        <f t="shared" si="33"/>
        <v>650</v>
      </c>
      <c r="B662" s="323"/>
      <c r="C662" s="323"/>
      <c r="D662" s="308"/>
      <c r="E662" s="308"/>
      <c r="F662" s="308"/>
      <c r="G662" s="324"/>
      <c r="H662" s="325"/>
      <c r="I662" s="40"/>
      <c r="J662" s="60"/>
      <c r="K662" s="312"/>
      <c r="L662" s="312"/>
      <c r="M662" s="326"/>
      <c r="N662" s="326"/>
      <c r="O662" s="314"/>
      <c r="P662" s="314"/>
      <c r="Q662" s="327"/>
      <c r="R662" s="327"/>
      <c r="S662" s="306"/>
      <c r="T662" s="307"/>
      <c r="U662" s="306"/>
      <c r="V662" s="307"/>
      <c r="W662" s="328"/>
      <c r="X662" s="329"/>
      <c r="Y662" s="328"/>
      <c r="Z662" s="329"/>
      <c r="AA662" s="306"/>
      <c r="AB662" s="307"/>
      <c r="AC662" s="306"/>
      <c r="AD662" s="307"/>
      <c r="AE662" s="328"/>
      <c r="AF662" s="329"/>
      <c r="AG662" s="328"/>
      <c r="AH662" s="329"/>
      <c r="AI662" s="306"/>
      <c r="AJ662" s="307"/>
      <c r="AK662" s="306"/>
      <c r="AL662" s="307"/>
      <c r="AM662" s="328"/>
      <c r="AN662" s="329"/>
      <c r="AO662" s="328"/>
      <c r="AP662" s="329"/>
      <c r="AQ662" s="306"/>
      <c r="AR662" s="307"/>
      <c r="AS662" s="306"/>
      <c r="AT662" s="307"/>
      <c r="AU662" s="328"/>
      <c r="AV662" s="329"/>
      <c r="AW662" s="328"/>
      <c r="AX662" s="329"/>
      <c r="AY662" s="306"/>
      <c r="AZ662" s="307"/>
      <c r="BA662" s="306"/>
      <c r="BB662" s="307"/>
      <c r="BC662" s="328"/>
      <c r="BD662" s="329"/>
      <c r="BE662" s="328"/>
      <c r="BF662" s="329"/>
      <c r="BG662" s="306"/>
      <c r="BH662" s="307"/>
      <c r="BI662" s="306"/>
      <c r="BJ662" s="307"/>
      <c r="BK662" s="328"/>
      <c r="BL662" s="329"/>
      <c r="BM662" s="328"/>
      <c r="BN662" s="329"/>
      <c r="BO662" s="316"/>
      <c r="BP662" s="316"/>
      <c r="BQ662" s="316"/>
      <c r="BR662" s="55"/>
      <c r="BS662" s="330"/>
      <c r="BT662" s="331"/>
      <c r="BU662" s="319"/>
      <c r="BV662" s="319"/>
      <c r="BW662" s="319"/>
      <c r="BX662" s="319"/>
      <c r="BY662" s="319"/>
      <c r="BZ662" s="319"/>
      <c r="CA662" s="319"/>
      <c r="CB662" s="320"/>
      <c r="CC662" s="321"/>
      <c r="CD662" s="321"/>
      <c r="CE662" s="321"/>
      <c r="CF662" s="321"/>
      <c r="CG662" s="321"/>
      <c r="CH662" s="322"/>
      <c r="CI662" s="52">
        <f t="shared" si="32"/>
        <v>0</v>
      </c>
    </row>
    <row r="663" spans="1:87" ht="35.1" customHeight="1" x14ac:dyDescent="0.25">
      <c r="A663" s="31">
        <f t="shared" si="33"/>
        <v>651</v>
      </c>
      <c r="B663" s="308"/>
      <c r="C663" s="308"/>
      <c r="D663" s="309"/>
      <c r="E663" s="309"/>
      <c r="F663" s="309"/>
      <c r="G663" s="310"/>
      <c r="H663" s="311"/>
      <c r="I663" s="40"/>
      <c r="J663" s="59"/>
      <c r="K663" s="312"/>
      <c r="L663" s="312"/>
      <c r="M663" s="313"/>
      <c r="N663" s="313"/>
      <c r="O663" s="314"/>
      <c r="P663" s="314"/>
      <c r="Q663" s="315"/>
      <c r="R663" s="315"/>
      <c r="S663" s="306"/>
      <c r="T663" s="307"/>
      <c r="U663" s="306"/>
      <c r="V663" s="307"/>
      <c r="W663" s="304"/>
      <c r="X663" s="305"/>
      <c r="Y663" s="304"/>
      <c r="Z663" s="305"/>
      <c r="AA663" s="306"/>
      <c r="AB663" s="307"/>
      <c r="AC663" s="306"/>
      <c r="AD663" s="307"/>
      <c r="AE663" s="304"/>
      <c r="AF663" s="305"/>
      <c r="AG663" s="304"/>
      <c r="AH663" s="305"/>
      <c r="AI663" s="306"/>
      <c r="AJ663" s="307"/>
      <c r="AK663" s="306"/>
      <c r="AL663" s="307"/>
      <c r="AM663" s="304"/>
      <c r="AN663" s="305"/>
      <c r="AO663" s="304"/>
      <c r="AP663" s="305"/>
      <c r="AQ663" s="306"/>
      <c r="AR663" s="307"/>
      <c r="AS663" s="306"/>
      <c r="AT663" s="307"/>
      <c r="AU663" s="304"/>
      <c r="AV663" s="305"/>
      <c r="AW663" s="304"/>
      <c r="AX663" s="305"/>
      <c r="AY663" s="306"/>
      <c r="AZ663" s="307"/>
      <c r="BA663" s="306"/>
      <c r="BB663" s="307"/>
      <c r="BC663" s="304"/>
      <c r="BD663" s="305"/>
      <c r="BE663" s="304"/>
      <c r="BF663" s="305"/>
      <c r="BG663" s="306"/>
      <c r="BH663" s="307"/>
      <c r="BI663" s="306"/>
      <c r="BJ663" s="307"/>
      <c r="BK663" s="304"/>
      <c r="BL663" s="305"/>
      <c r="BM663" s="304"/>
      <c r="BN663" s="305"/>
      <c r="BO663" s="316"/>
      <c r="BP663" s="316"/>
      <c r="BQ663" s="316"/>
      <c r="BR663" s="55"/>
      <c r="BS663" s="317"/>
      <c r="BT663" s="318"/>
      <c r="BU663" s="319"/>
      <c r="BV663" s="319"/>
      <c r="BW663" s="319"/>
      <c r="BX663" s="319"/>
      <c r="BY663" s="319"/>
      <c r="BZ663" s="319"/>
      <c r="CA663" s="319"/>
      <c r="CB663" s="320"/>
      <c r="CC663" s="321"/>
      <c r="CD663" s="321"/>
      <c r="CE663" s="321"/>
      <c r="CF663" s="321"/>
      <c r="CG663" s="321"/>
      <c r="CH663" s="322"/>
      <c r="CI663" s="52">
        <f t="shared" si="32"/>
        <v>0</v>
      </c>
    </row>
    <row r="664" spans="1:87" ht="35.1" customHeight="1" x14ac:dyDescent="0.25">
      <c r="A664" s="31">
        <f t="shared" si="33"/>
        <v>652</v>
      </c>
      <c r="B664" s="323"/>
      <c r="C664" s="323"/>
      <c r="D664" s="308"/>
      <c r="E664" s="308"/>
      <c r="F664" s="308"/>
      <c r="G664" s="324"/>
      <c r="H664" s="325"/>
      <c r="I664" s="40"/>
      <c r="J664" s="60"/>
      <c r="K664" s="312"/>
      <c r="L664" s="312"/>
      <c r="M664" s="326"/>
      <c r="N664" s="326"/>
      <c r="O664" s="314"/>
      <c r="P664" s="314"/>
      <c r="Q664" s="327"/>
      <c r="R664" s="327"/>
      <c r="S664" s="306"/>
      <c r="T664" s="307"/>
      <c r="U664" s="306"/>
      <c r="V664" s="307"/>
      <c r="W664" s="328"/>
      <c r="X664" s="329"/>
      <c r="Y664" s="328"/>
      <c r="Z664" s="329"/>
      <c r="AA664" s="306"/>
      <c r="AB664" s="307"/>
      <c r="AC664" s="306"/>
      <c r="AD664" s="307"/>
      <c r="AE664" s="328"/>
      <c r="AF664" s="329"/>
      <c r="AG664" s="328"/>
      <c r="AH664" s="329"/>
      <c r="AI664" s="306"/>
      <c r="AJ664" s="307"/>
      <c r="AK664" s="306"/>
      <c r="AL664" s="307"/>
      <c r="AM664" s="328"/>
      <c r="AN664" s="329"/>
      <c r="AO664" s="328"/>
      <c r="AP664" s="329"/>
      <c r="AQ664" s="306"/>
      <c r="AR664" s="307"/>
      <c r="AS664" s="306"/>
      <c r="AT664" s="307"/>
      <c r="AU664" s="328"/>
      <c r="AV664" s="329"/>
      <c r="AW664" s="328"/>
      <c r="AX664" s="329"/>
      <c r="AY664" s="306"/>
      <c r="AZ664" s="307"/>
      <c r="BA664" s="306"/>
      <c r="BB664" s="307"/>
      <c r="BC664" s="328"/>
      <c r="BD664" s="329"/>
      <c r="BE664" s="328"/>
      <c r="BF664" s="329"/>
      <c r="BG664" s="306"/>
      <c r="BH664" s="307"/>
      <c r="BI664" s="306"/>
      <c r="BJ664" s="307"/>
      <c r="BK664" s="328"/>
      <c r="BL664" s="329"/>
      <c r="BM664" s="328"/>
      <c r="BN664" s="329"/>
      <c r="BO664" s="316"/>
      <c r="BP664" s="316"/>
      <c r="BQ664" s="316"/>
      <c r="BR664" s="55"/>
      <c r="BS664" s="330"/>
      <c r="BT664" s="331"/>
      <c r="BU664" s="319"/>
      <c r="BV664" s="319"/>
      <c r="BW664" s="319"/>
      <c r="BX664" s="319"/>
      <c r="BY664" s="319"/>
      <c r="BZ664" s="319"/>
      <c r="CA664" s="319"/>
      <c r="CB664" s="320"/>
      <c r="CC664" s="321"/>
      <c r="CD664" s="321"/>
      <c r="CE664" s="321"/>
      <c r="CF664" s="321"/>
      <c r="CG664" s="321"/>
      <c r="CH664" s="322"/>
      <c r="CI664" s="52">
        <f t="shared" si="32"/>
        <v>0</v>
      </c>
    </row>
    <row r="665" spans="1:87" ht="35.1" customHeight="1" x14ac:dyDescent="0.25">
      <c r="A665" s="31">
        <f t="shared" si="33"/>
        <v>653</v>
      </c>
      <c r="B665" s="308"/>
      <c r="C665" s="308"/>
      <c r="D665" s="309"/>
      <c r="E665" s="309"/>
      <c r="F665" s="309"/>
      <c r="G665" s="310"/>
      <c r="H665" s="311"/>
      <c r="I665" s="40"/>
      <c r="J665" s="59"/>
      <c r="K665" s="312"/>
      <c r="L665" s="312"/>
      <c r="M665" s="313"/>
      <c r="N665" s="313"/>
      <c r="O665" s="314"/>
      <c r="P665" s="314"/>
      <c r="Q665" s="315"/>
      <c r="R665" s="315"/>
      <c r="S665" s="306"/>
      <c r="T665" s="307"/>
      <c r="U665" s="306"/>
      <c r="V665" s="307"/>
      <c r="W665" s="304"/>
      <c r="X665" s="305"/>
      <c r="Y665" s="304"/>
      <c r="Z665" s="305"/>
      <c r="AA665" s="306"/>
      <c r="AB665" s="307"/>
      <c r="AC665" s="306"/>
      <c r="AD665" s="307"/>
      <c r="AE665" s="304"/>
      <c r="AF665" s="305"/>
      <c r="AG665" s="304"/>
      <c r="AH665" s="305"/>
      <c r="AI665" s="306"/>
      <c r="AJ665" s="307"/>
      <c r="AK665" s="306"/>
      <c r="AL665" s="307"/>
      <c r="AM665" s="304"/>
      <c r="AN665" s="305"/>
      <c r="AO665" s="304"/>
      <c r="AP665" s="305"/>
      <c r="AQ665" s="306"/>
      <c r="AR665" s="307"/>
      <c r="AS665" s="306"/>
      <c r="AT665" s="307"/>
      <c r="AU665" s="304"/>
      <c r="AV665" s="305"/>
      <c r="AW665" s="304"/>
      <c r="AX665" s="305"/>
      <c r="AY665" s="306"/>
      <c r="AZ665" s="307"/>
      <c r="BA665" s="306"/>
      <c r="BB665" s="307"/>
      <c r="BC665" s="304"/>
      <c r="BD665" s="305"/>
      <c r="BE665" s="304"/>
      <c r="BF665" s="305"/>
      <c r="BG665" s="306"/>
      <c r="BH665" s="307"/>
      <c r="BI665" s="306"/>
      <c r="BJ665" s="307"/>
      <c r="BK665" s="304"/>
      <c r="BL665" s="305"/>
      <c r="BM665" s="304"/>
      <c r="BN665" s="305"/>
      <c r="BO665" s="316"/>
      <c r="BP665" s="316"/>
      <c r="BQ665" s="316"/>
      <c r="BR665" s="55"/>
      <c r="BS665" s="317"/>
      <c r="BT665" s="318"/>
      <c r="BU665" s="319"/>
      <c r="BV665" s="319"/>
      <c r="BW665" s="319"/>
      <c r="BX665" s="319"/>
      <c r="BY665" s="319"/>
      <c r="BZ665" s="319"/>
      <c r="CA665" s="319"/>
      <c r="CB665" s="320"/>
      <c r="CC665" s="321"/>
      <c r="CD665" s="321"/>
      <c r="CE665" s="321"/>
      <c r="CF665" s="321"/>
      <c r="CG665" s="321"/>
      <c r="CH665" s="322"/>
      <c r="CI665" s="52">
        <f t="shared" si="32"/>
        <v>0</v>
      </c>
    </row>
    <row r="666" spans="1:87" ht="35.1" customHeight="1" x14ac:dyDescent="0.25">
      <c r="A666" s="31">
        <f t="shared" si="33"/>
        <v>654</v>
      </c>
      <c r="B666" s="323"/>
      <c r="C666" s="323"/>
      <c r="D666" s="308"/>
      <c r="E666" s="308"/>
      <c r="F666" s="308"/>
      <c r="G666" s="324"/>
      <c r="H666" s="325"/>
      <c r="I666" s="40"/>
      <c r="J666" s="60"/>
      <c r="K666" s="312"/>
      <c r="L666" s="312"/>
      <c r="M666" s="326"/>
      <c r="N666" s="326"/>
      <c r="O666" s="314"/>
      <c r="P666" s="314"/>
      <c r="Q666" s="327"/>
      <c r="R666" s="327"/>
      <c r="S666" s="306"/>
      <c r="T666" s="307"/>
      <c r="U666" s="306"/>
      <c r="V666" s="307"/>
      <c r="W666" s="328"/>
      <c r="X666" s="329"/>
      <c r="Y666" s="328"/>
      <c r="Z666" s="329"/>
      <c r="AA666" s="306"/>
      <c r="AB666" s="307"/>
      <c r="AC666" s="306"/>
      <c r="AD666" s="307"/>
      <c r="AE666" s="328"/>
      <c r="AF666" s="329"/>
      <c r="AG666" s="328"/>
      <c r="AH666" s="329"/>
      <c r="AI666" s="306"/>
      <c r="AJ666" s="307"/>
      <c r="AK666" s="306"/>
      <c r="AL666" s="307"/>
      <c r="AM666" s="328"/>
      <c r="AN666" s="329"/>
      <c r="AO666" s="328"/>
      <c r="AP666" s="329"/>
      <c r="AQ666" s="306"/>
      <c r="AR666" s="307"/>
      <c r="AS666" s="306"/>
      <c r="AT666" s="307"/>
      <c r="AU666" s="328"/>
      <c r="AV666" s="329"/>
      <c r="AW666" s="328"/>
      <c r="AX666" s="329"/>
      <c r="AY666" s="306"/>
      <c r="AZ666" s="307"/>
      <c r="BA666" s="306"/>
      <c r="BB666" s="307"/>
      <c r="BC666" s="328"/>
      <c r="BD666" s="329"/>
      <c r="BE666" s="328"/>
      <c r="BF666" s="329"/>
      <c r="BG666" s="306"/>
      <c r="BH666" s="307"/>
      <c r="BI666" s="306"/>
      <c r="BJ666" s="307"/>
      <c r="BK666" s="328"/>
      <c r="BL666" s="329"/>
      <c r="BM666" s="328"/>
      <c r="BN666" s="329"/>
      <c r="BO666" s="316"/>
      <c r="BP666" s="316"/>
      <c r="BQ666" s="316"/>
      <c r="BR666" s="55"/>
      <c r="BS666" s="330"/>
      <c r="BT666" s="331"/>
      <c r="BU666" s="319"/>
      <c r="BV666" s="319"/>
      <c r="BW666" s="319"/>
      <c r="BX666" s="319"/>
      <c r="BY666" s="319"/>
      <c r="BZ666" s="319"/>
      <c r="CA666" s="319"/>
      <c r="CB666" s="320"/>
      <c r="CC666" s="321"/>
      <c r="CD666" s="321"/>
      <c r="CE666" s="321"/>
      <c r="CF666" s="321"/>
      <c r="CG666" s="321"/>
      <c r="CH666" s="322"/>
      <c r="CI666" s="52">
        <f t="shared" si="32"/>
        <v>0</v>
      </c>
    </row>
    <row r="667" spans="1:87" ht="35.1" customHeight="1" x14ac:dyDescent="0.25">
      <c r="A667" s="31">
        <f t="shared" si="33"/>
        <v>655</v>
      </c>
      <c r="B667" s="308"/>
      <c r="C667" s="308"/>
      <c r="D667" s="309"/>
      <c r="E667" s="309"/>
      <c r="F667" s="309"/>
      <c r="G667" s="310"/>
      <c r="H667" s="311"/>
      <c r="I667" s="40"/>
      <c r="J667" s="59"/>
      <c r="K667" s="312"/>
      <c r="L667" s="312"/>
      <c r="M667" s="313"/>
      <c r="N667" s="313"/>
      <c r="O667" s="314"/>
      <c r="P667" s="314"/>
      <c r="Q667" s="315"/>
      <c r="R667" s="315"/>
      <c r="S667" s="306"/>
      <c r="T667" s="307"/>
      <c r="U667" s="306"/>
      <c r="V667" s="307"/>
      <c r="W667" s="304"/>
      <c r="X667" s="305"/>
      <c r="Y667" s="304"/>
      <c r="Z667" s="305"/>
      <c r="AA667" s="306"/>
      <c r="AB667" s="307"/>
      <c r="AC667" s="306"/>
      <c r="AD667" s="307"/>
      <c r="AE667" s="304"/>
      <c r="AF667" s="305"/>
      <c r="AG667" s="304"/>
      <c r="AH667" s="305"/>
      <c r="AI667" s="306"/>
      <c r="AJ667" s="307"/>
      <c r="AK667" s="306"/>
      <c r="AL667" s="307"/>
      <c r="AM667" s="304"/>
      <c r="AN667" s="305"/>
      <c r="AO667" s="304"/>
      <c r="AP667" s="305"/>
      <c r="AQ667" s="306"/>
      <c r="AR667" s="307"/>
      <c r="AS667" s="306"/>
      <c r="AT667" s="307"/>
      <c r="AU667" s="304"/>
      <c r="AV667" s="305"/>
      <c r="AW667" s="304"/>
      <c r="AX667" s="305"/>
      <c r="AY667" s="306"/>
      <c r="AZ667" s="307"/>
      <c r="BA667" s="306"/>
      <c r="BB667" s="307"/>
      <c r="BC667" s="304"/>
      <c r="BD667" s="305"/>
      <c r="BE667" s="304"/>
      <c r="BF667" s="305"/>
      <c r="BG667" s="306"/>
      <c r="BH667" s="307"/>
      <c r="BI667" s="306"/>
      <c r="BJ667" s="307"/>
      <c r="BK667" s="304"/>
      <c r="BL667" s="305"/>
      <c r="BM667" s="304"/>
      <c r="BN667" s="305"/>
      <c r="BO667" s="316"/>
      <c r="BP667" s="316"/>
      <c r="BQ667" s="316"/>
      <c r="BR667" s="55"/>
      <c r="BS667" s="317"/>
      <c r="BT667" s="318"/>
      <c r="BU667" s="319"/>
      <c r="BV667" s="319"/>
      <c r="BW667" s="319"/>
      <c r="BX667" s="319"/>
      <c r="BY667" s="319"/>
      <c r="BZ667" s="319"/>
      <c r="CA667" s="319"/>
      <c r="CB667" s="320"/>
      <c r="CC667" s="321"/>
      <c r="CD667" s="321"/>
      <c r="CE667" s="321"/>
      <c r="CF667" s="321"/>
      <c r="CG667" s="321"/>
      <c r="CH667" s="322"/>
      <c r="CI667" s="52">
        <f t="shared" si="32"/>
        <v>0</v>
      </c>
    </row>
    <row r="668" spans="1:87" ht="35.1" customHeight="1" x14ac:dyDescent="0.25">
      <c r="A668" s="31">
        <f t="shared" si="33"/>
        <v>656</v>
      </c>
      <c r="B668" s="323"/>
      <c r="C668" s="323"/>
      <c r="D668" s="308"/>
      <c r="E668" s="308"/>
      <c r="F668" s="308"/>
      <c r="G668" s="324"/>
      <c r="H668" s="325"/>
      <c r="I668" s="40"/>
      <c r="J668" s="60"/>
      <c r="K668" s="312"/>
      <c r="L668" s="312"/>
      <c r="M668" s="326"/>
      <c r="N668" s="326"/>
      <c r="O668" s="314"/>
      <c r="P668" s="314"/>
      <c r="Q668" s="327"/>
      <c r="R668" s="327"/>
      <c r="S668" s="306"/>
      <c r="T668" s="307"/>
      <c r="U668" s="306"/>
      <c r="V668" s="307"/>
      <c r="W668" s="328"/>
      <c r="X668" s="329"/>
      <c r="Y668" s="328"/>
      <c r="Z668" s="329"/>
      <c r="AA668" s="306"/>
      <c r="AB668" s="307"/>
      <c r="AC668" s="306"/>
      <c r="AD668" s="307"/>
      <c r="AE668" s="328"/>
      <c r="AF668" s="329"/>
      <c r="AG668" s="328"/>
      <c r="AH668" s="329"/>
      <c r="AI668" s="306"/>
      <c r="AJ668" s="307"/>
      <c r="AK668" s="306"/>
      <c r="AL668" s="307"/>
      <c r="AM668" s="328"/>
      <c r="AN668" s="329"/>
      <c r="AO668" s="328"/>
      <c r="AP668" s="329"/>
      <c r="AQ668" s="306"/>
      <c r="AR668" s="307"/>
      <c r="AS668" s="306"/>
      <c r="AT668" s="307"/>
      <c r="AU668" s="328"/>
      <c r="AV668" s="329"/>
      <c r="AW668" s="328"/>
      <c r="AX668" s="329"/>
      <c r="AY668" s="306"/>
      <c r="AZ668" s="307"/>
      <c r="BA668" s="306"/>
      <c r="BB668" s="307"/>
      <c r="BC668" s="328"/>
      <c r="BD668" s="329"/>
      <c r="BE668" s="328"/>
      <c r="BF668" s="329"/>
      <c r="BG668" s="306"/>
      <c r="BH668" s="307"/>
      <c r="BI668" s="306"/>
      <c r="BJ668" s="307"/>
      <c r="BK668" s="328"/>
      <c r="BL668" s="329"/>
      <c r="BM668" s="328"/>
      <c r="BN668" s="329"/>
      <c r="BO668" s="316"/>
      <c r="BP668" s="316"/>
      <c r="BQ668" s="316"/>
      <c r="BR668" s="55"/>
      <c r="BS668" s="330"/>
      <c r="BT668" s="331"/>
      <c r="BU668" s="319"/>
      <c r="BV668" s="319"/>
      <c r="BW668" s="319"/>
      <c r="BX668" s="319"/>
      <c r="BY668" s="319"/>
      <c r="BZ668" s="319"/>
      <c r="CA668" s="319"/>
      <c r="CB668" s="320"/>
      <c r="CC668" s="321"/>
      <c r="CD668" s="321"/>
      <c r="CE668" s="321"/>
      <c r="CF668" s="321"/>
      <c r="CG668" s="321"/>
      <c r="CH668" s="322"/>
      <c r="CI668" s="52">
        <f t="shared" si="32"/>
        <v>0</v>
      </c>
    </row>
    <row r="669" spans="1:87" ht="35.1" customHeight="1" x14ac:dyDescent="0.25">
      <c r="A669" s="31">
        <f t="shared" si="33"/>
        <v>657</v>
      </c>
      <c r="B669" s="308"/>
      <c r="C669" s="308"/>
      <c r="D669" s="309"/>
      <c r="E669" s="309"/>
      <c r="F669" s="309"/>
      <c r="G669" s="310"/>
      <c r="H669" s="311"/>
      <c r="I669" s="40"/>
      <c r="J669" s="59"/>
      <c r="K669" s="312"/>
      <c r="L669" s="312"/>
      <c r="M669" s="313"/>
      <c r="N669" s="313"/>
      <c r="O669" s="314"/>
      <c r="P669" s="314"/>
      <c r="Q669" s="315"/>
      <c r="R669" s="315"/>
      <c r="S669" s="306"/>
      <c r="T669" s="307"/>
      <c r="U669" s="306"/>
      <c r="V669" s="307"/>
      <c r="W669" s="304"/>
      <c r="X669" s="305"/>
      <c r="Y669" s="304"/>
      <c r="Z669" s="305"/>
      <c r="AA669" s="306"/>
      <c r="AB669" s="307"/>
      <c r="AC669" s="306"/>
      <c r="AD669" s="307"/>
      <c r="AE669" s="304"/>
      <c r="AF669" s="305"/>
      <c r="AG669" s="304"/>
      <c r="AH669" s="305"/>
      <c r="AI669" s="306"/>
      <c r="AJ669" s="307"/>
      <c r="AK669" s="306"/>
      <c r="AL669" s="307"/>
      <c r="AM669" s="304"/>
      <c r="AN669" s="305"/>
      <c r="AO669" s="304"/>
      <c r="AP669" s="305"/>
      <c r="AQ669" s="306"/>
      <c r="AR669" s="307"/>
      <c r="AS669" s="306"/>
      <c r="AT669" s="307"/>
      <c r="AU669" s="304"/>
      <c r="AV669" s="305"/>
      <c r="AW669" s="304"/>
      <c r="AX669" s="305"/>
      <c r="AY669" s="306"/>
      <c r="AZ669" s="307"/>
      <c r="BA669" s="306"/>
      <c r="BB669" s="307"/>
      <c r="BC669" s="304"/>
      <c r="BD669" s="305"/>
      <c r="BE669" s="304"/>
      <c r="BF669" s="305"/>
      <c r="BG669" s="306"/>
      <c r="BH669" s="307"/>
      <c r="BI669" s="306"/>
      <c r="BJ669" s="307"/>
      <c r="BK669" s="304"/>
      <c r="BL669" s="305"/>
      <c r="BM669" s="304"/>
      <c r="BN669" s="305"/>
      <c r="BO669" s="316"/>
      <c r="BP669" s="316"/>
      <c r="BQ669" s="316"/>
      <c r="BR669" s="55"/>
      <c r="BS669" s="317"/>
      <c r="BT669" s="318"/>
      <c r="BU669" s="319"/>
      <c r="BV669" s="319"/>
      <c r="BW669" s="319"/>
      <c r="BX669" s="319"/>
      <c r="BY669" s="319"/>
      <c r="BZ669" s="319"/>
      <c r="CA669" s="319"/>
      <c r="CB669" s="320"/>
      <c r="CC669" s="321"/>
      <c r="CD669" s="321"/>
      <c r="CE669" s="321"/>
      <c r="CF669" s="321"/>
      <c r="CG669" s="321"/>
      <c r="CH669" s="322"/>
      <c r="CI669" s="52">
        <f t="shared" si="32"/>
        <v>0</v>
      </c>
    </row>
    <row r="670" spans="1:87" ht="35.1" customHeight="1" x14ac:dyDescent="0.25">
      <c r="A670" s="31">
        <f t="shared" si="33"/>
        <v>658</v>
      </c>
      <c r="B670" s="323"/>
      <c r="C670" s="323"/>
      <c r="D670" s="308"/>
      <c r="E670" s="308"/>
      <c r="F670" s="308"/>
      <c r="G670" s="324"/>
      <c r="H670" s="325"/>
      <c r="I670" s="40"/>
      <c r="J670" s="60"/>
      <c r="K670" s="312"/>
      <c r="L670" s="312"/>
      <c r="M670" s="326"/>
      <c r="N670" s="326"/>
      <c r="O670" s="314"/>
      <c r="P670" s="314"/>
      <c r="Q670" s="327"/>
      <c r="R670" s="327"/>
      <c r="S670" s="306"/>
      <c r="T670" s="307"/>
      <c r="U670" s="306"/>
      <c r="V670" s="307"/>
      <c r="W670" s="328"/>
      <c r="X670" s="329"/>
      <c r="Y670" s="328"/>
      <c r="Z670" s="329"/>
      <c r="AA670" s="306"/>
      <c r="AB670" s="307"/>
      <c r="AC670" s="306"/>
      <c r="AD670" s="307"/>
      <c r="AE670" s="328"/>
      <c r="AF670" s="329"/>
      <c r="AG670" s="328"/>
      <c r="AH670" s="329"/>
      <c r="AI670" s="306"/>
      <c r="AJ670" s="307"/>
      <c r="AK670" s="306"/>
      <c r="AL670" s="307"/>
      <c r="AM670" s="328"/>
      <c r="AN670" s="329"/>
      <c r="AO670" s="328"/>
      <c r="AP670" s="329"/>
      <c r="AQ670" s="306"/>
      <c r="AR670" s="307"/>
      <c r="AS670" s="306"/>
      <c r="AT670" s="307"/>
      <c r="AU670" s="328"/>
      <c r="AV670" s="329"/>
      <c r="AW670" s="328"/>
      <c r="AX670" s="329"/>
      <c r="AY670" s="306"/>
      <c r="AZ670" s="307"/>
      <c r="BA670" s="306"/>
      <c r="BB670" s="307"/>
      <c r="BC670" s="328"/>
      <c r="BD670" s="329"/>
      <c r="BE670" s="328"/>
      <c r="BF670" s="329"/>
      <c r="BG670" s="306"/>
      <c r="BH670" s="307"/>
      <c r="BI670" s="306"/>
      <c r="BJ670" s="307"/>
      <c r="BK670" s="328"/>
      <c r="BL670" s="329"/>
      <c r="BM670" s="328"/>
      <c r="BN670" s="329"/>
      <c r="BO670" s="316"/>
      <c r="BP670" s="316"/>
      <c r="BQ670" s="316"/>
      <c r="BR670" s="55"/>
      <c r="BS670" s="330"/>
      <c r="BT670" s="331"/>
      <c r="BU670" s="319"/>
      <c r="BV670" s="319"/>
      <c r="BW670" s="319"/>
      <c r="BX670" s="319"/>
      <c r="BY670" s="319"/>
      <c r="BZ670" s="319"/>
      <c r="CA670" s="319"/>
      <c r="CB670" s="320"/>
      <c r="CC670" s="321"/>
      <c r="CD670" s="321"/>
      <c r="CE670" s="321"/>
      <c r="CF670" s="321"/>
      <c r="CG670" s="321"/>
      <c r="CH670" s="322"/>
      <c r="CI670" s="52">
        <f t="shared" si="32"/>
        <v>0</v>
      </c>
    </row>
    <row r="671" spans="1:87" ht="35.1" customHeight="1" x14ac:dyDescent="0.25">
      <c r="A671" s="31">
        <f>ROW(A659)</f>
        <v>659</v>
      </c>
      <c r="B671" s="308"/>
      <c r="C671" s="308"/>
      <c r="D671" s="309"/>
      <c r="E671" s="309"/>
      <c r="F671" s="309"/>
      <c r="G671" s="310"/>
      <c r="H671" s="311"/>
      <c r="I671" s="40"/>
      <c r="J671" s="59"/>
      <c r="K671" s="312"/>
      <c r="L671" s="312"/>
      <c r="M671" s="313"/>
      <c r="N671" s="313"/>
      <c r="O671" s="314"/>
      <c r="P671" s="314"/>
      <c r="Q671" s="315"/>
      <c r="R671" s="315"/>
      <c r="S671" s="306"/>
      <c r="T671" s="307"/>
      <c r="U671" s="306"/>
      <c r="V671" s="307"/>
      <c r="W671" s="304"/>
      <c r="X671" s="305"/>
      <c r="Y671" s="304"/>
      <c r="Z671" s="305"/>
      <c r="AA671" s="306"/>
      <c r="AB671" s="307"/>
      <c r="AC671" s="306"/>
      <c r="AD671" s="307"/>
      <c r="AE671" s="304"/>
      <c r="AF671" s="305"/>
      <c r="AG671" s="304"/>
      <c r="AH671" s="305"/>
      <c r="AI671" s="306"/>
      <c r="AJ671" s="307"/>
      <c r="AK671" s="306"/>
      <c r="AL671" s="307"/>
      <c r="AM671" s="304"/>
      <c r="AN671" s="305"/>
      <c r="AO671" s="304"/>
      <c r="AP671" s="305"/>
      <c r="AQ671" s="306"/>
      <c r="AR671" s="307"/>
      <c r="AS671" s="306"/>
      <c r="AT671" s="307"/>
      <c r="AU671" s="304"/>
      <c r="AV671" s="305"/>
      <c r="AW671" s="304"/>
      <c r="AX671" s="305"/>
      <c r="AY671" s="306"/>
      <c r="AZ671" s="307"/>
      <c r="BA671" s="306"/>
      <c r="BB671" s="307"/>
      <c r="BC671" s="304"/>
      <c r="BD671" s="305"/>
      <c r="BE671" s="304"/>
      <c r="BF671" s="305"/>
      <c r="BG671" s="306"/>
      <c r="BH671" s="307"/>
      <c r="BI671" s="306"/>
      <c r="BJ671" s="307"/>
      <c r="BK671" s="304"/>
      <c r="BL671" s="305"/>
      <c r="BM671" s="304"/>
      <c r="BN671" s="305"/>
      <c r="BO671" s="332"/>
      <c r="BP671" s="333"/>
      <c r="BQ671" s="334"/>
      <c r="BR671" s="55"/>
      <c r="BS671" s="317"/>
      <c r="BT671" s="318"/>
      <c r="BU671" s="319"/>
      <c r="BV671" s="319"/>
      <c r="BW671" s="319"/>
      <c r="BX671" s="319"/>
      <c r="BY671" s="319"/>
      <c r="BZ671" s="319"/>
      <c r="CA671" s="319"/>
      <c r="CB671" s="320"/>
      <c r="CC671" s="321"/>
      <c r="CD671" s="321"/>
      <c r="CE671" s="321"/>
      <c r="CF671" s="321"/>
      <c r="CG671" s="321"/>
      <c r="CH671" s="322"/>
      <c r="CI671" s="52">
        <f t="shared" si="32"/>
        <v>0</v>
      </c>
    </row>
    <row r="672" spans="1:87" ht="35.1" customHeight="1" x14ac:dyDescent="0.25">
      <c r="A672" s="31">
        <f t="shared" si="33"/>
        <v>660</v>
      </c>
      <c r="B672" s="323"/>
      <c r="C672" s="323"/>
      <c r="D672" s="308"/>
      <c r="E672" s="308"/>
      <c r="F672" s="308"/>
      <c r="G672" s="324"/>
      <c r="H672" s="325"/>
      <c r="I672" s="40"/>
      <c r="J672" s="60"/>
      <c r="K672" s="312"/>
      <c r="L672" s="312"/>
      <c r="M672" s="326"/>
      <c r="N672" s="326"/>
      <c r="O672" s="314"/>
      <c r="P672" s="314"/>
      <c r="Q672" s="327"/>
      <c r="R672" s="327"/>
      <c r="S672" s="306"/>
      <c r="T672" s="307"/>
      <c r="U672" s="306"/>
      <c r="V672" s="307"/>
      <c r="W672" s="328"/>
      <c r="X672" s="329"/>
      <c r="Y672" s="328"/>
      <c r="Z672" s="329"/>
      <c r="AA672" s="306"/>
      <c r="AB672" s="307"/>
      <c r="AC672" s="306"/>
      <c r="AD672" s="307"/>
      <c r="AE672" s="328"/>
      <c r="AF672" s="329"/>
      <c r="AG672" s="328"/>
      <c r="AH672" s="329"/>
      <c r="AI672" s="306"/>
      <c r="AJ672" s="307"/>
      <c r="AK672" s="306"/>
      <c r="AL672" s="307"/>
      <c r="AM672" s="328"/>
      <c r="AN672" s="329"/>
      <c r="AO672" s="328"/>
      <c r="AP672" s="329"/>
      <c r="AQ672" s="306"/>
      <c r="AR672" s="307"/>
      <c r="AS672" s="306"/>
      <c r="AT672" s="307"/>
      <c r="AU672" s="328"/>
      <c r="AV672" s="329"/>
      <c r="AW672" s="328"/>
      <c r="AX672" s="329"/>
      <c r="AY672" s="306"/>
      <c r="AZ672" s="307"/>
      <c r="BA672" s="306"/>
      <c r="BB672" s="307"/>
      <c r="BC672" s="328"/>
      <c r="BD672" s="329"/>
      <c r="BE672" s="328"/>
      <c r="BF672" s="329"/>
      <c r="BG672" s="306"/>
      <c r="BH672" s="307"/>
      <c r="BI672" s="306"/>
      <c r="BJ672" s="307"/>
      <c r="BK672" s="328"/>
      <c r="BL672" s="329"/>
      <c r="BM672" s="328"/>
      <c r="BN672" s="329"/>
      <c r="BO672" s="316"/>
      <c r="BP672" s="316"/>
      <c r="BQ672" s="316"/>
      <c r="BR672" s="55"/>
      <c r="BS672" s="330"/>
      <c r="BT672" s="331"/>
      <c r="BU672" s="319"/>
      <c r="BV672" s="319"/>
      <c r="BW672" s="319"/>
      <c r="BX672" s="319"/>
      <c r="BY672" s="319"/>
      <c r="BZ672" s="319"/>
      <c r="CA672" s="319"/>
      <c r="CB672" s="320"/>
      <c r="CC672" s="321"/>
      <c r="CD672" s="321"/>
      <c r="CE672" s="321"/>
      <c r="CF672" s="321"/>
      <c r="CG672" s="321"/>
      <c r="CH672" s="322"/>
      <c r="CI672" s="52">
        <f t="shared" si="32"/>
        <v>0</v>
      </c>
    </row>
    <row r="673" spans="1:87" ht="35.1" customHeight="1" x14ac:dyDescent="0.25">
      <c r="A673" s="31">
        <f t="shared" si="33"/>
        <v>661</v>
      </c>
      <c r="B673" s="308"/>
      <c r="C673" s="308"/>
      <c r="D673" s="309"/>
      <c r="E673" s="309"/>
      <c r="F673" s="309"/>
      <c r="G673" s="310"/>
      <c r="H673" s="311"/>
      <c r="I673" s="40"/>
      <c r="J673" s="59"/>
      <c r="K673" s="312"/>
      <c r="L673" s="312"/>
      <c r="M673" s="313"/>
      <c r="N673" s="313"/>
      <c r="O673" s="314"/>
      <c r="P673" s="314"/>
      <c r="Q673" s="315"/>
      <c r="R673" s="315"/>
      <c r="S673" s="306"/>
      <c r="T673" s="307"/>
      <c r="U673" s="306"/>
      <c r="V673" s="307"/>
      <c r="W673" s="304"/>
      <c r="X673" s="305"/>
      <c r="Y673" s="304"/>
      <c r="Z673" s="305"/>
      <c r="AA673" s="306"/>
      <c r="AB673" s="307"/>
      <c r="AC673" s="306"/>
      <c r="AD673" s="307"/>
      <c r="AE673" s="304"/>
      <c r="AF673" s="305"/>
      <c r="AG673" s="304"/>
      <c r="AH673" s="305"/>
      <c r="AI673" s="306"/>
      <c r="AJ673" s="307"/>
      <c r="AK673" s="306"/>
      <c r="AL673" s="307"/>
      <c r="AM673" s="304"/>
      <c r="AN673" s="305"/>
      <c r="AO673" s="304"/>
      <c r="AP673" s="305"/>
      <c r="AQ673" s="306"/>
      <c r="AR673" s="307"/>
      <c r="AS673" s="306"/>
      <c r="AT673" s="307"/>
      <c r="AU673" s="304"/>
      <c r="AV673" s="305"/>
      <c r="AW673" s="304"/>
      <c r="AX673" s="305"/>
      <c r="AY673" s="306"/>
      <c r="AZ673" s="307"/>
      <c r="BA673" s="306"/>
      <c r="BB673" s="307"/>
      <c r="BC673" s="304"/>
      <c r="BD673" s="305"/>
      <c r="BE673" s="304"/>
      <c r="BF673" s="305"/>
      <c r="BG673" s="306"/>
      <c r="BH673" s="307"/>
      <c r="BI673" s="306"/>
      <c r="BJ673" s="307"/>
      <c r="BK673" s="304"/>
      <c r="BL673" s="305"/>
      <c r="BM673" s="304"/>
      <c r="BN673" s="305"/>
      <c r="BO673" s="316"/>
      <c r="BP673" s="316"/>
      <c r="BQ673" s="316"/>
      <c r="BR673" s="55"/>
      <c r="BS673" s="317"/>
      <c r="BT673" s="318"/>
      <c r="BU673" s="319"/>
      <c r="BV673" s="319"/>
      <c r="BW673" s="319"/>
      <c r="BX673" s="319"/>
      <c r="BY673" s="319"/>
      <c r="BZ673" s="319"/>
      <c r="CA673" s="319"/>
      <c r="CB673" s="320"/>
      <c r="CC673" s="321"/>
      <c r="CD673" s="321"/>
      <c r="CE673" s="321"/>
      <c r="CF673" s="321"/>
      <c r="CG673" s="321"/>
      <c r="CH673" s="322"/>
      <c r="CI673" s="52">
        <f t="shared" si="32"/>
        <v>0</v>
      </c>
    </row>
    <row r="674" spans="1:87" ht="35.1" customHeight="1" x14ac:dyDescent="0.25">
      <c r="A674" s="31">
        <f t="shared" si="33"/>
        <v>662</v>
      </c>
      <c r="B674" s="323"/>
      <c r="C674" s="323"/>
      <c r="D674" s="308"/>
      <c r="E674" s="308"/>
      <c r="F674" s="308"/>
      <c r="G674" s="324"/>
      <c r="H674" s="325"/>
      <c r="I674" s="40"/>
      <c r="J674" s="60"/>
      <c r="K674" s="312"/>
      <c r="L674" s="312"/>
      <c r="M674" s="326"/>
      <c r="N674" s="326"/>
      <c r="O674" s="314"/>
      <c r="P674" s="314"/>
      <c r="Q674" s="327"/>
      <c r="R674" s="327"/>
      <c r="S674" s="306"/>
      <c r="T674" s="307"/>
      <c r="U674" s="306"/>
      <c r="V674" s="307"/>
      <c r="W674" s="328"/>
      <c r="X674" s="329"/>
      <c r="Y674" s="328"/>
      <c r="Z674" s="329"/>
      <c r="AA674" s="306"/>
      <c r="AB674" s="307"/>
      <c r="AC674" s="306"/>
      <c r="AD674" s="307"/>
      <c r="AE674" s="328"/>
      <c r="AF674" s="329"/>
      <c r="AG674" s="328"/>
      <c r="AH674" s="329"/>
      <c r="AI674" s="306"/>
      <c r="AJ674" s="307"/>
      <c r="AK674" s="306"/>
      <c r="AL674" s="307"/>
      <c r="AM674" s="328"/>
      <c r="AN674" s="329"/>
      <c r="AO674" s="328"/>
      <c r="AP674" s="329"/>
      <c r="AQ674" s="306"/>
      <c r="AR674" s="307"/>
      <c r="AS674" s="306"/>
      <c r="AT674" s="307"/>
      <c r="AU674" s="328"/>
      <c r="AV674" s="329"/>
      <c r="AW674" s="328"/>
      <c r="AX674" s="329"/>
      <c r="AY674" s="306"/>
      <c r="AZ674" s="307"/>
      <c r="BA674" s="306"/>
      <c r="BB674" s="307"/>
      <c r="BC674" s="328"/>
      <c r="BD674" s="329"/>
      <c r="BE674" s="328"/>
      <c r="BF674" s="329"/>
      <c r="BG674" s="306"/>
      <c r="BH674" s="307"/>
      <c r="BI674" s="306"/>
      <c r="BJ674" s="307"/>
      <c r="BK674" s="328"/>
      <c r="BL674" s="329"/>
      <c r="BM674" s="328"/>
      <c r="BN674" s="329"/>
      <c r="BO674" s="316"/>
      <c r="BP674" s="316"/>
      <c r="BQ674" s="316"/>
      <c r="BR674" s="55"/>
      <c r="BS674" s="330"/>
      <c r="BT674" s="331"/>
      <c r="BU674" s="319"/>
      <c r="BV674" s="319"/>
      <c r="BW674" s="319"/>
      <c r="BX674" s="319"/>
      <c r="BY674" s="319"/>
      <c r="BZ674" s="319"/>
      <c r="CA674" s="319"/>
      <c r="CB674" s="320"/>
      <c r="CC674" s="321"/>
      <c r="CD674" s="321"/>
      <c r="CE674" s="321"/>
      <c r="CF674" s="321"/>
      <c r="CG674" s="321"/>
      <c r="CH674" s="322"/>
      <c r="CI674" s="52">
        <f t="shared" si="32"/>
        <v>0</v>
      </c>
    </row>
    <row r="675" spans="1:87" ht="35.1" customHeight="1" x14ac:dyDescent="0.25">
      <c r="A675" s="31">
        <f t="shared" si="33"/>
        <v>663</v>
      </c>
      <c r="B675" s="308"/>
      <c r="C675" s="308"/>
      <c r="D675" s="309"/>
      <c r="E675" s="309"/>
      <c r="F675" s="309"/>
      <c r="G675" s="310"/>
      <c r="H675" s="311"/>
      <c r="I675" s="40"/>
      <c r="J675" s="59"/>
      <c r="K675" s="312"/>
      <c r="L675" s="312"/>
      <c r="M675" s="313"/>
      <c r="N675" s="313"/>
      <c r="O675" s="314"/>
      <c r="P675" s="314"/>
      <c r="Q675" s="315"/>
      <c r="R675" s="315"/>
      <c r="S675" s="306"/>
      <c r="T675" s="307"/>
      <c r="U675" s="306"/>
      <c r="V675" s="307"/>
      <c r="W675" s="304"/>
      <c r="X675" s="305"/>
      <c r="Y675" s="304"/>
      <c r="Z675" s="305"/>
      <c r="AA675" s="306"/>
      <c r="AB675" s="307"/>
      <c r="AC675" s="306"/>
      <c r="AD675" s="307"/>
      <c r="AE675" s="304"/>
      <c r="AF675" s="305"/>
      <c r="AG675" s="304"/>
      <c r="AH675" s="305"/>
      <c r="AI675" s="306"/>
      <c r="AJ675" s="307"/>
      <c r="AK675" s="306"/>
      <c r="AL675" s="307"/>
      <c r="AM675" s="304"/>
      <c r="AN675" s="305"/>
      <c r="AO675" s="304"/>
      <c r="AP675" s="305"/>
      <c r="AQ675" s="306"/>
      <c r="AR675" s="307"/>
      <c r="AS675" s="306"/>
      <c r="AT675" s="307"/>
      <c r="AU675" s="304"/>
      <c r="AV675" s="305"/>
      <c r="AW675" s="304"/>
      <c r="AX675" s="305"/>
      <c r="AY675" s="306"/>
      <c r="AZ675" s="307"/>
      <c r="BA675" s="306"/>
      <c r="BB675" s="307"/>
      <c r="BC675" s="304"/>
      <c r="BD675" s="305"/>
      <c r="BE675" s="304"/>
      <c r="BF675" s="305"/>
      <c r="BG675" s="306"/>
      <c r="BH675" s="307"/>
      <c r="BI675" s="306"/>
      <c r="BJ675" s="307"/>
      <c r="BK675" s="304"/>
      <c r="BL675" s="305"/>
      <c r="BM675" s="304"/>
      <c r="BN675" s="305"/>
      <c r="BO675" s="316"/>
      <c r="BP675" s="316"/>
      <c r="BQ675" s="316"/>
      <c r="BR675" s="55"/>
      <c r="BS675" s="317"/>
      <c r="BT675" s="318"/>
      <c r="BU675" s="319"/>
      <c r="BV675" s="319"/>
      <c r="BW675" s="319"/>
      <c r="BX675" s="319"/>
      <c r="BY675" s="319"/>
      <c r="BZ675" s="319"/>
      <c r="CA675" s="319"/>
      <c r="CB675" s="320"/>
      <c r="CC675" s="321"/>
      <c r="CD675" s="321"/>
      <c r="CE675" s="321"/>
      <c r="CF675" s="321"/>
      <c r="CG675" s="321"/>
      <c r="CH675" s="322"/>
      <c r="CI675" s="52">
        <f t="shared" si="32"/>
        <v>0</v>
      </c>
    </row>
    <row r="676" spans="1:87" ht="35.1" customHeight="1" x14ac:dyDescent="0.25">
      <c r="A676" s="31">
        <f t="shared" si="33"/>
        <v>664</v>
      </c>
      <c r="B676" s="323"/>
      <c r="C676" s="323"/>
      <c r="D676" s="308"/>
      <c r="E676" s="308"/>
      <c r="F676" s="308"/>
      <c r="G676" s="324"/>
      <c r="H676" s="325"/>
      <c r="I676" s="40"/>
      <c r="J676" s="60"/>
      <c r="K676" s="312"/>
      <c r="L676" s="312"/>
      <c r="M676" s="326"/>
      <c r="N676" s="326"/>
      <c r="O676" s="314"/>
      <c r="P676" s="314"/>
      <c r="Q676" s="327"/>
      <c r="R676" s="327"/>
      <c r="S676" s="306"/>
      <c r="T676" s="307"/>
      <c r="U676" s="306"/>
      <c r="V676" s="307"/>
      <c r="W676" s="328"/>
      <c r="X676" s="329"/>
      <c r="Y676" s="328"/>
      <c r="Z676" s="329"/>
      <c r="AA676" s="306"/>
      <c r="AB676" s="307"/>
      <c r="AC676" s="306"/>
      <c r="AD676" s="307"/>
      <c r="AE676" s="328"/>
      <c r="AF676" s="329"/>
      <c r="AG676" s="328"/>
      <c r="AH676" s="329"/>
      <c r="AI676" s="306"/>
      <c r="AJ676" s="307"/>
      <c r="AK676" s="306"/>
      <c r="AL676" s="307"/>
      <c r="AM676" s="328"/>
      <c r="AN676" s="329"/>
      <c r="AO676" s="328"/>
      <c r="AP676" s="329"/>
      <c r="AQ676" s="306"/>
      <c r="AR676" s="307"/>
      <c r="AS676" s="306"/>
      <c r="AT676" s="307"/>
      <c r="AU676" s="328"/>
      <c r="AV676" s="329"/>
      <c r="AW676" s="328"/>
      <c r="AX676" s="329"/>
      <c r="AY676" s="306"/>
      <c r="AZ676" s="307"/>
      <c r="BA676" s="306"/>
      <c r="BB676" s="307"/>
      <c r="BC676" s="328"/>
      <c r="BD676" s="329"/>
      <c r="BE676" s="328"/>
      <c r="BF676" s="329"/>
      <c r="BG676" s="306"/>
      <c r="BH676" s="307"/>
      <c r="BI676" s="306"/>
      <c r="BJ676" s="307"/>
      <c r="BK676" s="328"/>
      <c r="BL676" s="329"/>
      <c r="BM676" s="328"/>
      <c r="BN676" s="329"/>
      <c r="BO676" s="316"/>
      <c r="BP676" s="316"/>
      <c r="BQ676" s="316"/>
      <c r="BR676" s="55"/>
      <c r="BS676" s="330"/>
      <c r="BT676" s="331"/>
      <c r="BU676" s="319"/>
      <c r="BV676" s="319"/>
      <c r="BW676" s="319"/>
      <c r="BX676" s="319"/>
      <c r="BY676" s="319"/>
      <c r="BZ676" s="319"/>
      <c r="CA676" s="319"/>
      <c r="CB676" s="320"/>
      <c r="CC676" s="321"/>
      <c r="CD676" s="321"/>
      <c r="CE676" s="321"/>
      <c r="CF676" s="321"/>
      <c r="CG676" s="321"/>
      <c r="CH676" s="322"/>
      <c r="CI676" s="52">
        <f t="shared" si="32"/>
        <v>0</v>
      </c>
    </row>
    <row r="677" spans="1:87" ht="35.1" customHeight="1" x14ac:dyDescent="0.25">
      <c r="A677" s="31">
        <f t="shared" si="33"/>
        <v>665</v>
      </c>
      <c r="B677" s="308"/>
      <c r="C677" s="308"/>
      <c r="D677" s="309"/>
      <c r="E677" s="309"/>
      <c r="F677" s="309"/>
      <c r="G677" s="310"/>
      <c r="H677" s="311"/>
      <c r="I677" s="40"/>
      <c r="J677" s="59"/>
      <c r="K677" s="312"/>
      <c r="L677" s="312"/>
      <c r="M677" s="313"/>
      <c r="N677" s="313"/>
      <c r="O677" s="314"/>
      <c r="P677" s="314"/>
      <c r="Q677" s="315"/>
      <c r="R677" s="315"/>
      <c r="S677" s="306"/>
      <c r="T677" s="307"/>
      <c r="U677" s="306"/>
      <c r="V677" s="307"/>
      <c r="W677" s="304"/>
      <c r="X677" s="305"/>
      <c r="Y677" s="304"/>
      <c r="Z677" s="305"/>
      <c r="AA677" s="306"/>
      <c r="AB677" s="307"/>
      <c r="AC677" s="306"/>
      <c r="AD677" s="307"/>
      <c r="AE677" s="304"/>
      <c r="AF677" s="305"/>
      <c r="AG677" s="304"/>
      <c r="AH677" s="305"/>
      <c r="AI677" s="306"/>
      <c r="AJ677" s="307"/>
      <c r="AK677" s="306"/>
      <c r="AL677" s="307"/>
      <c r="AM677" s="304"/>
      <c r="AN677" s="305"/>
      <c r="AO677" s="304"/>
      <c r="AP677" s="305"/>
      <c r="AQ677" s="306"/>
      <c r="AR677" s="307"/>
      <c r="AS677" s="306"/>
      <c r="AT677" s="307"/>
      <c r="AU677" s="304"/>
      <c r="AV677" s="305"/>
      <c r="AW677" s="304"/>
      <c r="AX677" s="305"/>
      <c r="AY677" s="306"/>
      <c r="AZ677" s="307"/>
      <c r="BA677" s="306"/>
      <c r="BB677" s="307"/>
      <c r="BC677" s="304"/>
      <c r="BD677" s="305"/>
      <c r="BE677" s="304"/>
      <c r="BF677" s="305"/>
      <c r="BG677" s="306"/>
      <c r="BH677" s="307"/>
      <c r="BI677" s="306"/>
      <c r="BJ677" s="307"/>
      <c r="BK677" s="304"/>
      <c r="BL677" s="305"/>
      <c r="BM677" s="304"/>
      <c r="BN677" s="305"/>
      <c r="BO677" s="316"/>
      <c r="BP677" s="316"/>
      <c r="BQ677" s="316"/>
      <c r="BR677" s="55"/>
      <c r="BS677" s="317"/>
      <c r="BT677" s="318"/>
      <c r="BU677" s="319"/>
      <c r="BV677" s="319"/>
      <c r="BW677" s="319"/>
      <c r="BX677" s="319"/>
      <c r="BY677" s="319"/>
      <c r="BZ677" s="319"/>
      <c r="CA677" s="319"/>
      <c r="CB677" s="320"/>
      <c r="CC677" s="321"/>
      <c r="CD677" s="321"/>
      <c r="CE677" s="321"/>
      <c r="CF677" s="321"/>
      <c r="CG677" s="321"/>
      <c r="CH677" s="322"/>
      <c r="CI677" s="52">
        <f t="shared" si="32"/>
        <v>0</v>
      </c>
    </row>
    <row r="678" spans="1:87" ht="35.1" customHeight="1" x14ac:dyDescent="0.25">
      <c r="A678" s="31">
        <f t="shared" si="33"/>
        <v>666</v>
      </c>
      <c r="B678" s="323"/>
      <c r="C678" s="323"/>
      <c r="D678" s="308"/>
      <c r="E678" s="308"/>
      <c r="F678" s="308"/>
      <c r="G678" s="324"/>
      <c r="H678" s="325"/>
      <c r="I678" s="40"/>
      <c r="J678" s="60"/>
      <c r="K678" s="312"/>
      <c r="L678" s="312"/>
      <c r="M678" s="326"/>
      <c r="N678" s="326"/>
      <c r="O678" s="314"/>
      <c r="P678" s="314"/>
      <c r="Q678" s="327"/>
      <c r="R678" s="327"/>
      <c r="S678" s="306"/>
      <c r="T678" s="307"/>
      <c r="U678" s="306"/>
      <c r="V678" s="307"/>
      <c r="W678" s="328"/>
      <c r="X678" s="329"/>
      <c r="Y678" s="328"/>
      <c r="Z678" s="329"/>
      <c r="AA678" s="306"/>
      <c r="AB678" s="307"/>
      <c r="AC678" s="306"/>
      <c r="AD678" s="307"/>
      <c r="AE678" s="328"/>
      <c r="AF678" s="329"/>
      <c r="AG678" s="328"/>
      <c r="AH678" s="329"/>
      <c r="AI678" s="306"/>
      <c r="AJ678" s="307"/>
      <c r="AK678" s="306"/>
      <c r="AL678" s="307"/>
      <c r="AM678" s="328"/>
      <c r="AN678" s="329"/>
      <c r="AO678" s="328"/>
      <c r="AP678" s="329"/>
      <c r="AQ678" s="306"/>
      <c r="AR678" s="307"/>
      <c r="AS678" s="306"/>
      <c r="AT678" s="307"/>
      <c r="AU678" s="328"/>
      <c r="AV678" s="329"/>
      <c r="AW678" s="328"/>
      <c r="AX678" s="329"/>
      <c r="AY678" s="306"/>
      <c r="AZ678" s="307"/>
      <c r="BA678" s="306"/>
      <c r="BB678" s="307"/>
      <c r="BC678" s="328"/>
      <c r="BD678" s="329"/>
      <c r="BE678" s="328"/>
      <c r="BF678" s="329"/>
      <c r="BG678" s="306"/>
      <c r="BH678" s="307"/>
      <c r="BI678" s="306"/>
      <c r="BJ678" s="307"/>
      <c r="BK678" s="328"/>
      <c r="BL678" s="329"/>
      <c r="BM678" s="328"/>
      <c r="BN678" s="329"/>
      <c r="BO678" s="316"/>
      <c r="BP678" s="316"/>
      <c r="BQ678" s="316"/>
      <c r="BR678" s="55"/>
      <c r="BS678" s="330"/>
      <c r="BT678" s="331"/>
      <c r="BU678" s="319"/>
      <c r="BV678" s="319"/>
      <c r="BW678" s="319"/>
      <c r="BX678" s="319"/>
      <c r="BY678" s="319"/>
      <c r="BZ678" s="319"/>
      <c r="CA678" s="319"/>
      <c r="CB678" s="320"/>
      <c r="CC678" s="321"/>
      <c r="CD678" s="321"/>
      <c r="CE678" s="321"/>
      <c r="CF678" s="321"/>
      <c r="CG678" s="321"/>
      <c r="CH678" s="322"/>
      <c r="CI678" s="52">
        <f t="shared" si="32"/>
        <v>0</v>
      </c>
    </row>
    <row r="679" spans="1:87" ht="35.1" customHeight="1" x14ac:dyDescent="0.25">
      <c r="A679" s="31">
        <f t="shared" si="33"/>
        <v>667</v>
      </c>
      <c r="B679" s="308"/>
      <c r="C679" s="308"/>
      <c r="D679" s="309"/>
      <c r="E679" s="309"/>
      <c r="F679" s="309"/>
      <c r="G679" s="310"/>
      <c r="H679" s="311"/>
      <c r="I679" s="40"/>
      <c r="J679" s="59"/>
      <c r="K679" s="312"/>
      <c r="L679" s="312"/>
      <c r="M679" s="313"/>
      <c r="N679" s="313"/>
      <c r="O679" s="314"/>
      <c r="P679" s="314"/>
      <c r="Q679" s="315"/>
      <c r="R679" s="315"/>
      <c r="S679" s="306"/>
      <c r="T679" s="307"/>
      <c r="U679" s="306"/>
      <c r="V679" s="307"/>
      <c r="W679" s="304"/>
      <c r="X679" s="305"/>
      <c r="Y679" s="304"/>
      <c r="Z679" s="305"/>
      <c r="AA679" s="306"/>
      <c r="AB679" s="307"/>
      <c r="AC679" s="306"/>
      <c r="AD679" s="307"/>
      <c r="AE679" s="304"/>
      <c r="AF679" s="305"/>
      <c r="AG679" s="304"/>
      <c r="AH679" s="305"/>
      <c r="AI679" s="306"/>
      <c r="AJ679" s="307"/>
      <c r="AK679" s="306"/>
      <c r="AL679" s="307"/>
      <c r="AM679" s="304"/>
      <c r="AN679" s="305"/>
      <c r="AO679" s="304"/>
      <c r="AP679" s="305"/>
      <c r="AQ679" s="306"/>
      <c r="AR679" s="307"/>
      <c r="AS679" s="306"/>
      <c r="AT679" s="307"/>
      <c r="AU679" s="304"/>
      <c r="AV679" s="305"/>
      <c r="AW679" s="304"/>
      <c r="AX679" s="305"/>
      <c r="AY679" s="306"/>
      <c r="AZ679" s="307"/>
      <c r="BA679" s="306"/>
      <c r="BB679" s="307"/>
      <c r="BC679" s="304"/>
      <c r="BD679" s="305"/>
      <c r="BE679" s="304"/>
      <c r="BF679" s="305"/>
      <c r="BG679" s="306"/>
      <c r="BH679" s="307"/>
      <c r="BI679" s="306"/>
      <c r="BJ679" s="307"/>
      <c r="BK679" s="304"/>
      <c r="BL679" s="305"/>
      <c r="BM679" s="304"/>
      <c r="BN679" s="305"/>
      <c r="BO679" s="316"/>
      <c r="BP679" s="316"/>
      <c r="BQ679" s="316"/>
      <c r="BR679" s="55"/>
      <c r="BS679" s="317"/>
      <c r="BT679" s="318"/>
      <c r="BU679" s="319"/>
      <c r="BV679" s="319"/>
      <c r="BW679" s="319"/>
      <c r="BX679" s="319"/>
      <c r="BY679" s="319"/>
      <c r="BZ679" s="319"/>
      <c r="CA679" s="319"/>
      <c r="CB679" s="320"/>
      <c r="CC679" s="321"/>
      <c r="CD679" s="321"/>
      <c r="CE679" s="321"/>
      <c r="CF679" s="321"/>
      <c r="CG679" s="321"/>
      <c r="CH679" s="322"/>
      <c r="CI679" s="52">
        <f t="shared" si="32"/>
        <v>0</v>
      </c>
    </row>
    <row r="680" spans="1:87" ht="35.1" customHeight="1" x14ac:dyDescent="0.25">
      <c r="A680" s="31">
        <f t="shared" si="33"/>
        <v>668</v>
      </c>
      <c r="B680" s="323"/>
      <c r="C680" s="323"/>
      <c r="D680" s="308"/>
      <c r="E680" s="308"/>
      <c r="F680" s="308"/>
      <c r="G680" s="324"/>
      <c r="H680" s="325"/>
      <c r="I680" s="40"/>
      <c r="J680" s="60"/>
      <c r="K680" s="312"/>
      <c r="L680" s="312"/>
      <c r="M680" s="326"/>
      <c r="N680" s="326"/>
      <c r="O680" s="314"/>
      <c r="P680" s="314"/>
      <c r="Q680" s="327"/>
      <c r="R680" s="327"/>
      <c r="S680" s="306"/>
      <c r="T680" s="307"/>
      <c r="U680" s="306"/>
      <c r="V680" s="307"/>
      <c r="W680" s="328"/>
      <c r="X680" s="329"/>
      <c r="Y680" s="328"/>
      <c r="Z680" s="329"/>
      <c r="AA680" s="306"/>
      <c r="AB680" s="307"/>
      <c r="AC680" s="306"/>
      <c r="AD680" s="307"/>
      <c r="AE680" s="328"/>
      <c r="AF680" s="329"/>
      <c r="AG680" s="328"/>
      <c r="AH680" s="329"/>
      <c r="AI680" s="306"/>
      <c r="AJ680" s="307"/>
      <c r="AK680" s="306"/>
      <c r="AL680" s="307"/>
      <c r="AM680" s="328"/>
      <c r="AN680" s="329"/>
      <c r="AO680" s="328"/>
      <c r="AP680" s="329"/>
      <c r="AQ680" s="306"/>
      <c r="AR680" s="307"/>
      <c r="AS680" s="306"/>
      <c r="AT680" s="307"/>
      <c r="AU680" s="328"/>
      <c r="AV680" s="329"/>
      <c r="AW680" s="328"/>
      <c r="AX680" s="329"/>
      <c r="AY680" s="306"/>
      <c r="AZ680" s="307"/>
      <c r="BA680" s="306"/>
      <c r="BB680" s="307"/>
      <c r="BC680" s="328"/>
      <c r="BD680" s="329"/>
      <c r="BE680" s="328"/>
      <c r="BF680" s="329"/>
      <c r="BG680" s="306"/>
      <c r="BH680" s="307"/>
      <c r="BI680" s="306"/>
      <c r="BJ680" s="307"/>
      <c r="BK680" s="328"/>
      <c r="BL680" s="329"/>
      <c r="BM680" s="328"/>
      <c r="BN680" s="329"/>
      <c r="BO680" s="316"/>
      <c r="BP680" s="316"/>
      <c r="BQ680" s="316"/>
      <c r="BR680" s="55"/>
      <c r="BS680" s="330"/>
      <c r="BT680" s="331"/>
      <c r="BU680" s="319"/>
      <c r="BV680" s="319"/>
      <c r="BW680" s="319"/>
      <c r="BX680" s="319"/>
      <c r="BY680" s="319"/>
      <c r="BZ680" s="319"/>
      <c r="CA680" s="319"/>
      <c r="CB680" s="320"/>
      <c r="CC680" s="321"/>
      <c r="CD680" s="321"/>
      <c r="CE680" s="321"/>
      <c r="CF680" s="321"/>
      <c r="CG680" s="321"/>
      <c r="CH680" s="322"/>
      <c r="CI680" s="52">
        <f t="shared" si="32"/>
        <v>0</v>
      </c>
    </row>
    <row r="681" spans="1:87" ht="35.1" customHeight="1" x14ac:dyDescent="0.25">
      <c r="A681" s="31">
        <f t="shared" si="33"/>
        <v>669</v>
      </c>
      <c r="B681" s="308"/>
      <c r="C681" s="308"/>
      <c r="D681" s="309"/>
      <c r="E681" s="309"/>
      <c r="F681" s="309"/>
      <c r="G681" s="310"/>
      <c r="H681" s="311"/>
      <c r="I681" s="40"/>
      <c r="J681" s="59"/>
      <c r="K681" s="312"/>
      <c r="L681" s="312"/>
      <c r="M681" s="313"/>
      <c r="N681" s="313"/>
      <c r="O681" s="314"/>
      <c r="P681" s="314"/>
      <c r="Q681" s="315"/>
      <c r="R681" s="315"/>
      <c r="S681" s="306"/>
      <c r="T681" s="307"/>
      <c r="U681" s="306"/>
      <c r="V681" s="307"/>
      <c r="W681" s="304"/>
      <c r="X681" s="305"/>
      <c r="Y681" s="304"/>
      <c r="Z681" s="305"/>
      <c r="AA681" s="306"/>
      <c r="AB681" s="307"/>
      <c r="AC681" s="306"/>
      <c r="AD681" s="307"/>
      <c r="AE681" s="304"/>
      <c r="AF681" s="305"/>
      <c r="AG681" s="304"/>
      <c r="AH681" s="305"/>
      <c r="AI681" s="306"/>
      <c r="AJ681" s="307"/>
      <c r="AK681" s="306"/>
      <c r="AL681" s="307"/>
      <c r="AM681" s="304"/>
      <c r="AN681" s="305"/>
      <c r="AO681" s="304"/>
      <c r="AP681" s="305"/>
      <c r="AQ681" s="306"/>
      <c r="AR681" s="307"/>
      <c r="AS681" s="306"/>
      <c r="AT681" s="307"/>
      <c r="AU681" s="304"/>
      <c r="AV681" s="305"/>
      <c r="AW681" s="304"/>
      <c r="AX681" s="305"/>
      <c r="AY681" s="306"/>
      <c r="AZ681" s="307"/>
      <c r="BA681" s="306"/>
      <c r="BB681" s="307"/>
      <c r="BC681" s="304"/>
      <c r="BD681" s="305"/>
      <c r="BE681" s="304"/>
      <c r="BF681" s="305"/>
      <c r="BG681" s="306"/>
      <c r="BH681" s="307"/>
      <c r="BI681" s="306"/>
      <c r="BJ681" s="307"/>
      <c r="BK681" s="304"/>
      <c r="BL681" s="305"/>
      <c r="BM681" s="304"/>
      <c r="BN681" s="305"/>
      <c r="BO681" s="316"/>
      <c r="BP681" s="316"/>
      <c r="BQ681" s="316"/>
      <c r="BR681" s="55"/>
      <c r="BS681" s="317"/>
      <c r="BT681" s="318"/>
      <c r="BU681" s="319"/>
      <c r="BV681" s="319"/>
      <c r="BW681" s="319"/>
      <c r="BX681" s="319"/>
      <c r="BY681" s="319"/>
      <c r="BZ681" s="319"/>
      <c r="CA681" s="319"/>
      <c r="CB681" s="320"/>
      <c r="CC681" s="321"/>
      <c r="CD681" s="321"/>
      <c r="CE681" s="321"/>
      <c r="CF681" s="321"/>
      <c r="CG681" s="321"/>
      <c r="CH681" s="322"/>
      <c r="CI681" s="52">
        <f t="shared" si="32"/>
        <v>0</v>
      </c>
    </row>
    <row r="682" spans="1:87" ht="35.1" customHeight="1" x14ac:dyDescent="0.25">
      <c r="A682" s="31">
        <f t="shared" si="33"/>
        <v>670</v>
      </c>
      <c r="B682" s="323"/>
      <c r="C682" s="323"/>
      <c r="D682" s="308"/>
      <c r="E682" s="308"/>
      <c r="F682" s="308"/>
      <c r="G682" s="324"/>
      <c r="H682" s="325"/>
      <c r="I682" s="40"/>
      <c r="J682" s="60"/>
      <c r="K682" s="312"/>
      <c r="L682" s="312"/>
      <c r="M682" s="326"/>
      <c r="N682" s="326"/>
      <c r="O682" s="314"/>
      <c r="P682" s="314"/>
      <c r="Q682" s="327"/>
      <c r="R682" s="327"/>
      <c r="S682" s="306"/>
      <c r="T682" s="307"/>
      <c r="U682" s="306"/>
      <c r="V682" s="307"/>
      <c r="W682" s="328"/>
      <c r="X682" s="329"/>
      <c r="Y682" s="328"/>
      <c r="Z682" s="329"/>
      <c r="AA682" s="306"/>
      <c r="AB682" s="307"/>
      <c r="AC682" s="306"/>
      <c r="AD682" s="307"/>
      <c r="AE682" s="328"/>
      <c r="AF682" s="329"/>
      <c r="AG682" s="328"/>
      <c r="AH682" s="329"/>
      <c r="AI682" s="306"/>
      <c r="AJ682" s="307"/>
      <c r="AK682" s="306"/>
      <c r="AL682" s="307"/>
      <c r="AM682" s="328"/>
      <c r="AN682" s="329"/>
      <c r="AO682" s="328"/>
      <c r="AP682" s="329"/>
      <c r="AQ682" s="306"/>
      <c r="AR682" s="307"/>
      <c r="AS682" s="306"/>
      <c r="AT682" s="307"/>
      <c r="AU682" s="328"/>
      <c r="AV682" s="329"/>
      <c r="AW682" s="328"/>
      <c r="AX682" s="329"/>
      <c r="AY682" s="306"/>
      <c r="AZ682" s="307"/>
      <c r="BA682" s="306"/>
      <c r="BB682" s="307"/>
      <c r="BC682" s="328"/>
      <c r="BD682" s="329"/>
      <c r="BE682" s="328"/>
      <c r="BF682" s="329"/>
      <c r="BG682" s="306"/>
      <c r="BH682" s="307"/>
      <c r="BI682" s="306"/>
      <c r="BJ682" s="307"/>
      <c r="BK682" s="328"/>
      <c r="BL682" s="329"/>
      <c r="BM682" s="328"/>
      <c r="BN682" s="329"/>
      <c r="BO682" s="316"/>
      <c r="BP682" s="316"/>
      <c r="BQ682" s="316"/>
      <c r="BR682" s="55"/>
      <c r="BS682" s="330"/>
      <c r="BT682" s="331"/>
      <c r="BU682" s="319"/>
      <c r="BV682" s="319"/>
      <c r="BW682" s="319"/>
      <c r="BX682" s="319"/>
      <c r="BY682" s="319"/>
      <c r="BZ682" s="319"/>
      <c r="CA682" s="319"/>
      <c r="CB682" s="320"/>
      <c r="CC682" s="321"/>
      <c r="CD682" s="321"/>
      <c r="CE682" s="321"/>
      <c r="CF682" s="321"/>
      <c r="CG682" s="321"/>
      <c r="CH682" s="322"/>
      <c r="CI682" s="52">
        <f t="shared" si="32"/>
        <v>0</v>
      </c>
    </row>
    <row r="683" spans="1:87" ht="35.1" customHeight="1" x14ac:dyDescent="0.25">
      <c r="A683" s="31">
        <f t="shared" si="33"/>
        <v>671</v>
      </c>
      <c r="B683" s="308"/>
      <c r="C683" s="308"/>
      <c r="D683" s="309"/>
      <c r="E683" s="309"/>
      <c r="F683" s="309"/>
      <c r="G683" s="310"/>
      <c r="H683" s="311"/>
      <c r="I683" s="40"/>
      <c r="J683" s="59"/>
      <c r="K683" s="312"/>
      <c r="L683" s="312"/>
      <c r="M683" s="313"/>
      <c r="N683" s="313"/>
      <c r="O683" s="314"/>
      <c r="P683" s="314"/>
      <c r="Q683" s="315"/>
      <c r="R683" s="315"/>
      <c r="S683" s="306"/>
      <c r="T683" s="307"/>
      <c r="U683" s="306"/>
      <c r="V683" s="307"/>
      <c r="W683" s="304"/>
      <c r="X683" s="305"/>
      <c r="Y683" s="304"/>
      <c r="Z683" s="305"/>
      <c r="AA683" s="306"/>
      <c r="AB683" s="307"/>
      <c r="AC683" s="306"/>
      <c r="AD683" s="307"/>
      <c r="AE683" s="304"/>
      <c r="AF683" s="305"/>
      <c r="AG683" s="304"/>
      <c r="AH683" s="305"/>
      <c r="AI683" s="306"/>
      <c r="AJ683" s="307"/>
      <c r="AK683" s="306"/>
      <c r="AL683" s="307"/>
      <c r="AM683" s="304"/>
      <c r="AN683" s="305"/>
      <c r="AO683" s="304"/>
      <c r="AP683" s="305"/>
      <c r="AQ683" s="306"/>
      <c r="AR683" s="307"/>
      <c r="AS683" s="306"/>
      <c r="AT683" s="307"/>
      <c r="AU683" s="304"/>
      <c r="AV683" s="305"/>
      <c r="AW683" s="304"/>
      <c r="AX683" s="305"/>
      <c r="AY683" s="306"/>
      <c r="AZ683" s="307"/>
      <c r="BA683" s="306"/>
      <c r="BB683" s="307"/>
      <c r="BC683" s="304"/>
      <c r="BD683" s="305"/>
      <c r="BE683" s="304"/>
      <c r="BF683" s="305"/>
      <c r="BG683" s="306"/>
      <c r="BH683" s="307"/>
      <c r="BI683" s="306"/>
      <c r="BJ683" s="307"/>
      <c r="BK683" s="304"/>
      <c r="BL683" s="305"/>
      <c r="BM683" s="304"/>
      <c r="BN683" s="305"/>
      <c r="BO683" s="316"/>
      <c r="BP683" s="316"/>
      <c r="BQ683" s="316"/>
      <c r="BR683" s="55"/>
      <c r="BS683" s="317"/>
      <c r="BT683" s="318"/>
      <c r="BU683" s="319"/>
      <c r="BV683" s="319"/>
      <c r="BW683" s="319"/>
      <c r="BX683" s="319"/>
      <c r="BY683" s="319"/>
      <c r="BZ683" s="319"/>
      <c r="CA683" s="319"/>
      <c r="CB683" s="320"/>
      <c r="CC683" s="321"/>
      <c r="CD683" s="321"/>
      <c r="CE683" s="321"/>
      <c r="CF683" s="321"/>
      <c r="CG683" s="321"/>
      <c r="CH683" s="322"/>
      <c r="CI683" s="52">
        <f t="shared" si="32"/>
        <v>0</v>
      </c>
    </row>
    <row r="684" spans="1:87" ht="35.1" customHeight="1" x14ac:dyDescent="0.25">
      <c r="A684" s="31">
        <f t="shared" si="33"/>
        <v>672</v>
      </c>
      <c r="B684" s="323"/>
      <c r="C684" s="323"/>
      <c r="D684" s="308"/>
      <c r="E684" s="308"/>
      <c r="F684" s="308"/>
      <c r="G684" s="324"/>
      <c r="H684" s="325"/>
      <c r="I684" s="40"/>
      <c r="J684" s="60"/>
      <c r="K684" s="312"/>
      <c r="L684" s="312"/>
      <c r="M684" s="326"/>
      <c r="N684" s="326"/>
      <c r="O684" s="314"/>
      <c r="P684" s="314"/>
      <c r="Q684" s="327"/>
      <c r="R684" s="327"/>
      <c r="S684" s="306"/>
      <c r="T684" s="307"/>
      <c r="U684" s="306"/>
      <c r="V684" s="307"/>
      <c r="W684" s="328"/>
      <c r="X684" s="329"/>
      <c r="Y684" s="328"/>
      <c r="Z684" s="329"/>
      <c r="AA684" s="306"/>
      <c r="AB684" s="307"/>
      <c r="AC684" s="306"/>
      <c r="AD684" s="307"/>
      <c r="AE684" s="328"/>
      <c r="AF684" s="329"/>
      <c r="AG684" s="328"/>
      <c r="AH684" s="329"/>
      <c r="AI684" s="306"/>
      <c r="AJ684" s="307"/>
      <c r="AK684" s="306"/>
      <c r="AL684" s="307"/>
      <c r="AM684" s="328"/>
      <c r="AN684" s="329"/>
      <c r="AO684" s="328"/>
      <c r="AP684" s="329"/>
      <c r="AQ684" s="306"/>
      <c r="AR684" s="307"/>
      <c r="AS684" s="306"/>
      <c r="AT684" s="307"/>
      <c r="AU684" s="328"/>
      <c r="AV684" s="329"/>
      <c r="AW684" s="328"/>
      <c r="AX684" s="329"/>
      <c r="AY684" s="306"/>
      <c r="AZ684" s="307"/>
      <c r="BA684" s="306"/>
      <c r="BB684" s="307"/>
      <c r="BC684" s="328"/>
      <c r="BD684" s="329"/>
      <c r="BE684" s="328"/>
      <c r="BF684" s="329"/>
      <c r="BG684" s="306"/>
      <c r="BH684" s="307"/>
      <c r="BI684" s="306"/>
      <c r="BJ684" s="307"/>
      <c r="BK684" s="328"/>
      <c r="BL684" s="329"/>
      <c r="BM684" s="328"/>
      <c r="BN684" s="329"/>
      <c r="BO684" s="316"/>
      <c r="BP684" s="316"/>
      <c r="BQ684" s="316"/>
      <c r="BR684" s="55"/>
      <c r="BS684" s="330"/>
      <c r="BT684" s="331"/>
      <c r="BU684" s="319"/>
      <c r="BV684" s="319"/>
      <c r="BW684" s="319"/>
      <c r="BX684" s="319"/>
      <c r="BY684" s="319"/>
      <c r="BZ684" s="319"/>
      <c r="CA684" s="319"/>
      <c r="CB684" s="320"/>
      <c r="CC684" s="321"/>
      <c r="CD684" s="321"/>
      <c r="CE684" s="321"/>
      <c r="CF684" s="321"/>
      <c r="CG684" s="321"/>
      <c r="CH684" s="322"/>
      <c r="CI684" s="52">
        <f t="shared" si="32"/>
        <v>0</v>
      </c>
    </row>
    <row r="685" spans="1:87" ht="35.1" customHeight="1" x14ac:dyDescent="0.25">
      <c r="A685" s="31">
        <f>ROW(A673)</f>
        <v>673</v>
      </c>
      <c r="B685" s="308"/>
      <c r="C685" s="308"/>
      <c r="D685" s="309"/>
      <c r="E685" s="309"/>
      <c r="F685" s="309"/>
      <c r="G685" s="310"/>
      <c r="H685" s="311"/>
      <c r="I685" s="40"/>
      <c r="J685" s="59"/>
      <c r="K685" s="312"/>
      <c r="L685" s="312"/>
      <c r="M685" s="313"/>
      <c r="N685" s="313"/>
      <c r="O685" s="314"/>
      <c r="P685" s="314"/>
      <c r="Q685" s="315"/>
      <c r="R685" s="315"/>
      <c r="S685" s="306"/>
      <c r="T685" s="307"/>
      <c r="U685" s="306"/>
      <c r="V685" s="307"/>
      <c r="W685" s="304"/>
      <c r="X685" s="305"/>
      <c r="Y685" s="304"/>
      <c r="Z685" s="305"/>
      <c r="AA685" s="306"/>
      <c r="AB685" s="307"/>
      <c r="AC685" s="306"/>
      <c r="AD685" s="307"/>
      <c r="AE685" s="304"/>
      <c r="AF685" s="305"/>
      <c r="AG685" s="304"/>
      <c r="AH685" s="305"/>
      <c r="AI685" s="306"/>
      <c r="AJ685" s="307"/>
      <c r="AK685" s="306"/>
      <c r="AL685" s="307"/>
      <c r="AM685" s="304"/>
      <c r="AN685" s="305"/>
      <c r="AO685" s="304"/>
      <c r="AP685" s="305"/>
      <c r="AQ685" s="306"/>
      <c r="AR685" s="307"/>
      <c r="AS685" s="306"/>
      <c r="AT685" s="307"/>
      <c r="AU685" s="304"/>
      <c r="AV685" s="305"/>
      <c r="AW685" s="304"/>
      <c r="AX685" s="305"/>
      <c r="AY685" s="306"/>
      <c r="AZ685" s="307"/>
      <c r="BA685" s="306"/>
      <c r="BB685" s="307"/>
      <c r="BC685" s="304"/>
      <c r="BD685" s="305"/>
      <c r="BE685" s="304"/>
      <c r="BF685" s="305"/>
      <c r="BG685" s="306"/>
      <c r="BH685" s="307"/>
      <c r="BI685" s="306"/>
      <c r="BJ685" s="307"/>
      <c r="BK685" s="304"/>
      <c r="BL685" s="305"/>
      <c r="BM685" s="304"/>
      <c r="BN685" s="305"/>
      <c r="BO685" s="332"/>
      <c r="BP685" s="333"/>
      <c r="BQ685" s="334"/>
      <c r="BR685" s="55"/>
      <c r="BS685" s="317"/>
      <c r="BT685" s="318"/>
      <c r="BU685" s="319"/>
      <c r="BV685" s="319"/>
      <c r="BW685" s="319"/>
      <c r="BX685" s="319"/>
      <c r="BY685" s="319"/>
      <c r="BZ685" s="319"/>
      <c r="CA685" s="319"/>
      <c r="CB685" s="320"/>
      <c r="CC685" s="321"/>
      <c r="CD685" s="321"/>
      <c r="CE685" s="321"/>
      <c r="CF685" s="321"/>
      <c r="CG685" s="321"/>
      <c r="CH685" s="322"/>
      <c r="CI685" s="52">
        <f t="shared" si="32"/>
        <v>0</v>
      </c>
    </row>
    <row r="686" spans="1:87" ht="35.1" customHeight="1" x14ac:dyDescent="0.25">
      <c r="A686" s="31">
        <f t="shared" ref="A686:A712" si="34">ROW(A674)</f>
        <v>674</v>
      </c>
      <c r="B686" s="323"/>
      <c r="C686" s="323"/>
      <c r="D686" s="308"/>
      <c r="E686" s="308"/>
      <c r="F686" s="308"/>
      <c r="G686" s="324"/>
      <c r="H686" s="325"/>
      <c r="I686" s="40"/>
      <c r="J686" s="60"/>
      <c r="K686" s="312"/>
      <c r="L686" s="312"/>
      <c r="M686" s="326"/>
      <c r="N686" s="326"/>
      <c r="O686" s="314"/>
      <c r="P686" s="314"/>
      <c r="Q686" s="327"/>
      <c r="R686" s="327"/>
      <c r="S686" s="306"/>
      <c r="T686" s="307"/>
      <c r="U686" s="306"/>
      <c r="V686" s="307"/>
      <c r="W686" s="328"/>
      <c r="X686" s="329"/>
      <c r="Y686" s="328"/>
      <c r="Z686" s="329"/>
      <c r="AA686" s="306"/>
      <c r="AB686" s="307"/>
      <c r="AC686" s="306"/>
      <c r="AD686" s="307"/>
      <c r="AE686" s="328"/>
      <c r="AF686" s="329"/>
      <c r="AG686" s="328"/>
      <c r="AH686" s="329"/>
      <c r="AI686" s="306"/>
      <c r="AJ686" s="307"/>
      <c r="AK686" s="306"/>
      <c r="AL686" s="307"/>
      <c r="AM686" s="328"/>
      <c r="AN686" s="329"/>
      <c r="AO686" s="328"/>
      <c r="AP686" s="329"/>
      <c r="AQ686" s="306"/>
      <c r="AR686" s="307"/>
      <c r="AS686" s="306"/>
      <c r="AT686" s="307"/>
      <c r="AU686" s="328"/>
      <c r="AV686" s="329"/>
      <c r="AW686" s="328"/>
      <c r="AX686" s="329"/>
      <c r="AY686" s="306"/>
      <c r="AZ686" s="307"/>
      <c r="BA686" s="306"/>
      <c r="BB686" s="307"/>
      <c r="BC686" s="328"/>
      <c r="BD686" s="329"/>
      <c r="BE686" s="328"/>
      <c r="BF686" s="329"/>
      <c r="BG686" s="306"/>
      <c r="BH686" s="307"/>
      <c r="BI686" s="306"/>
      <c r="BJ686" s="307"/>
      <c r="BK686" s="328"/>
      <c r="BL686" s="329"/>
      <c r="BM686" s="328"/>
      <c r="BN686" s="329"/>
      <c r="BO686" s="316"/>
      <c r="BP686" s="316"/>
      <c r="BQ686" s="316"/>
      <c r="BR686" s="55"/>
      <c r="BS686" s="330"/>
      <c r="BT686" s="331"/>
      <c r="BU686" s="319"/>
      <c r="BV686" s="319"/>
      <c r="BW686" s="319"/>
      <c r="BX686" s="319"/>
      <c r="BY686" s="319"/>
      <c r="BZ686" s="319"/>
      <c r="CA686" s="319"/>
      <c r="CB686" s="320"/>
      <c r="CC686" s="321"/>
      <c r="CD686" s="321"/>
      <c r="CE686" s="321"/>
      <c r="CF686" s="321"/>
      <c r="CG686" s="321"/>
      <c r="CH686" s="322"/>
      <c r="CI686" s="52">
        <f t="shared" si="32"/>
        <v>0</v>
      </c>
    </row>
    <row r="687" spans="1:87" ht="35.1" customHeight="1" x14ac:dyDescent="0.25">
      <c r="A687" s="31">
        <f t="shared" si="34"/>
        <v>675</v>
      </c>
      <c r="B687" s="308"/>
      <c r="C687" s="308"/>
      <c r="D687" s="309"/>
      <c r="E687" s="309"/>
      <c r="F687" s="309"/>
      <c r="G687" s="310"/>
      <c r="H687" s="311"/>
      <c r="I687" s="40"/>
      <c r="J687" s="59"/>
      <c r="K687" s="312"/>
      <c r="L687" s="312"/>
      <c r="M687" s="313"/>
      <c r="N687" s="313"/>
      <c r="O687" s="314"/>
      <c r="P687" s="314"/>
      <c r="Q687" s="315"/>
      <c r="R687" s="315"/>
      <c r="S687" s="306"/>
      <c r="T687" s="307"/>
      <c r="U687" s="306"/>
      <c r="V687" s="307"/>
      <c r="W687" s="304"/>
      <c r="X687" s="305"/>
      <c r="Y687" s="304"/>
      <c r="Z687" s="305"/>
      <c r="AA687" s="306"/>
      <c r="AB687" s="307"/>
      <c r="AC687" s="306"/>
      <c r="AD687" s="307"/>
      <c r="AE687" s="304"/>
      <c r="AF687" s="305"/>
      <c r="AG687" s="304"/>
      <c r="AH687" s="305"/>
      <c r="AI687" s="306"/>
      <c r="AJ687" s="307"/>
      <c r="AK687" s="306"/>
      <c r="AL687" s="307"/>
      <c r="AM687" s="304"/>
      <c r="AN687" s="305"/>
      <c r="AO687" s="304"/>
      <c r="AP687" s="305"/>
      <c r="AQ687" s="306"/>
      <c r="AR687" s="307"/>
      <c r="AS687" s="306"/>
      <c r="AT687" s="307"/>
      <c r="AU687" s="304"/>
      <c r="AV687" s="305"/>
      <c r="AW687" s="304"/>
      <c r="AX687" s="305"/>
      <c r="AY687" s="306"/>
      <c r="AZ687" s="307"/>
      <c r="BA687" s="306"/>
      <c r="BB687" s="307"/>
      <c r="BC687" s="304"/>
      <c r="BD687" s="305"/>
      <c r="BE687" s="304"/>
      <c r="BF687" s="305"/>
      <c r="BG687" s="306"/>
      <c r="BH687" s="307"/>
      <c r="BI687" s="306"/>
      <c r="BJ687" s="307"/>
      <c r="BK687" s="304"/>
      <c r="BL687" s="305"/>
      <c r="BM687" s="304"/>
      <c r="BN687" s="305"/>
      <c r="BO687" s="316"/>
      <c r="BP687" s="316"/>
      <c r="BQ687" s="316"/>
      <c r="BR687" s="55"/>
      <c r="BS687" s="317"/>
      <c r="BT687" s="318"/>
      <c r="BU687" s="319"/>
      <c r="BV687" s="319"/>
      <c r="BW687" s="319"/>
      <c r="BX687" s="319"/>
      <c r="BY687" s="319"/>
      <c r="BZ687" s="319"/>
      <c r="CA687" s="319"/>
      <c r="CB687" s="320"/>
      <c r="CC687" s="321"/>
      <c r="CD687" s="321"/>
      <c r="CE687" s="321"/>
      <c r="CF687" s="321"/>
      <c r="CG687" s="321"/>
      <c r="CH687" s="322"/>
      <c r="CI687" s="52">
        <f t="shared" si="32"/>
        <v>0</v>
      </c>
    </row>
    <row r="688" spans="1:87" ht="35.1" customHeight="1" x14ac:dyDescent="0.25">
      <c r="A688" s="31">
        <f t="shared" si="34"/>
        <v>676</v>
      </c>
      <c r="B688" s="323"/>
      <c r="C688" s="323"/>
      <c r="D688" s="308"/>
      <c r="E688" s="308"/>
      <c r="F688" s="308"/>
      <c r="G688" s="324"/>
      <c r="H688" s="325"/>
      <c r="I688" s="40"/>
      <c r="J688" s="60"/>
      <c r="K688" s="312"/>
      <c r="L688" s="312"/>
      <c r="M688" s="326"/>
      <c r="N688" s="326"/>
      <c r="O688" s="314"/>
      <c r="P688" s="314"/>
      <c r="Q688" s="327"/>
      <c r="R688" s="327"/>
      <c r="S688" s="306"/>
      <c r="T688" s="307"/>
      <c r="U688" s="306"/>
      <c r="V688" s="307"/>
      <c r="W688" s="328"/>
      <c r="X688" s="329"/>
      <c r="Y688" s="328"/>
      <c r="Z688" s="329"/>
      <c r="AA688" s="306"/>
      <c r="AB688" s="307"/>
      <c r="AC688" s="306"/>
      <c r="AD688" s="307"/>
      <c r="AE688" s="328"/>
      <c r="AF688" s="329"/>
      <c r="AG688" s="328"/>
      <c r="AH688" s="329"/>
      <c r="AI688" s="306"/>
      <c r="AJ688" s="307"/>
      <c r="AK688" s="306"/>
      <c r="AL688" s="307"/>
      <c r="AM688" s="328"/>
      <c r="AN688" s="329"/>
      <c r="AO688" s="328"/>
      <c r="AP688" s="329"/>
      <c r="AQ688" s="306"/>
      <c r="AR688" s="307"/>
      <c r="AS688" s="306"/>
      <c r="AT688" s="307"/>
      <c r="AU688" s="328"/>
      <c r="AV688" s="329"/>
      <c r="AW688" s="328"/>
      <c r="AX688" s="329"/>
      <c r="AY688" s="306"/>
      <c r="AZ688" s="307"/>
      <c r="BA688" s="306"/>
      <c r="BB688" s="307"/>
      <c r="BC688" s="328"/>
      <c r="BD688" s="329"/>
      <c r="BE688" s="328"/>
      <c r="BF688" s="329"/>
      <c r="BG688" s="306"/>
      <c r="BH688" s="307"/>
      <c r="BI688" s="306"/>
      <c r="BJ688" s="307"/>
      <c r="BK688" s="328"/>
      <c r="BL688" s="329"/>
      <c r="BM688" s="328"/>
      <c r="BN688" s="329"/>
      <c r="BO688" s="316"/>
      <c r="BP688" s="316"/>
      <c r="BQ688" s="316"/>
      <c r="BR688" s="55"/>
      <c r="BS688" s="330"/>
      <c r="BT688" s="331"/>
      <c r="BU688" s="319"/>
      <c r="BV688" s="319"/>
      <c r="BW688" s="319"/>
      <c r="BX688" s="319"/>
      <c r="BY688" s="319"/>
      <c r="BZ688" s="319"/>
      <c r="CA688" s="319"/>
      <c r="CB688" s="320"/>
      <c r="CC688" s="321"/>
      <c r="CD688" s="321"/>
      <c r="CE688" s="321"/>
      <c r="CF688" s="321"/>
      <c r="CG688" s="321"/>
      <c r="CH688" s="322"/>
      <c r="CI688" s="52">
        <f t="shared" si="32"/>
        <v>0</v>
      </c>
    </row>
    <row r="689" spans="1:87" ht="35.1" customHeight="1" x14ac:dyDescent="0.25">
      <c r="A689" s="31">
        <f t="shared" si="34"/>
        <v>677</v>
      </c>
      <c r="B689" s="308"/>
      <c r="C689" s="308"/>
      <c r="D689" s="309"/>
      <c r="E689" s="309"/>
      <c r="F689" s="309"/>
      <c r="G689" s="310"/>
      <c r="H689" s="311"/>
      <c r="I689" s="40"/>
      <c r="J689" s="59"/>
      <c r="K689" s="312"/>
      <c r="L689" s="312"/>
      <c r="M689" s="313"/>
      <c r="N689" s="313"/>
      <c r="O689" s="314"/>
      <c r="P689" s="314"/>
      <c r="Q689" s="315"/>
      <c r="R689" s="315"/>
      <c r="S689" s="306"/>
      <c r="T689" s="307"/>
      <c r="U689" s="306"/>
      <c r="V689" s="307"/>
      <c r="W689" s="304"/>
      <c r="X689" s="305"/>
      <c r="Y689" s="304"/>
      <c r="Z689" s="305"/>
      <c r="AA689" s="306"/>
      <c r="AB689" s="307"/>
      <c r="AC689" s="306"/>
      <c r="AD689" s="307"/>
      <c r="AE689" s="304"/>
      <c r="AF689" s="305"/>
      <c r="AG689" s="304"/>
      <c r="AH689" s="305"/>
      <c r="AI689" s="306"/>
      <c r="AJ689" s="307"/>
      <c r="AK689" s="306"/>
      <c r="AL689" s="307"/>
      <c r="AM689" s="304"/>
      <c r="AN689" s="305"/>
      <c r="AO689" s="304"/>
      <c r="AP689" s="305"/>
      <c r="AQ689" s="306"/>
      <c r="AR689" s="307"/>
      <c r="AS689" s="306"/>
      <c r="AT689" s="307"/>
      <c r="AU689" s="304"/>
      <c r="AV689" s="305"/>
      <c r="AW689" s="304"/>
      <c r="AX689" s="305"/>
      <c r="AY689" s="306"/>
      <c r="AZ689" s="307"/>
      <c r="BA689" s="306"/>
      <c r="BB689" s="307"/>
      <c r="BC689" s="304"/>
      <c r="BD689" s="305"/>
      <c r="BE689" s="304"/>
      <c r="BF689" s="305"/>
      <c r="BG689" s="306"/>
      <c r="BH689" s="307"/>
      <c r="BI689" s="306"/>
      <c r="BJ689" s="307"/>
      <c r="BK689" s="304"/>
      <c r="BL689" s="305"/>
      <c r="BM689" s="304"/>
      <c r="BN689" s="305"/>
      <c r="BO689" s="316"/>
      <c r="BP689" s="316"/>
      <c r="BQ689" s="316"/>
      <c r="BR689" s="55"/>
      <c r="BS689" s="317"/>
      <c r="BT689" s="318"/>
      <c r="BU689" s="319"/>
      <c r="BV689" s="319"/>
      <c r="BW689" s="319"/>
      <c r="BX689" s="319"/>
      <c r="BY689" s="319"/>
      <c r="BZ689" s="319"/>
      <c r="CA689" s="319"/>
      <c r="CB689" s="320"/>
      <c r="CC689" s="321"/>
      <c r="CD689" s="321"/>
      <c r="CE689" s="321"/>
      <c r="CF689" s="321"/>
      <c r="CG689" s="321"/>
      <c r="CH689" s="322"/>
      <c r="CI689" s="52">
        <f t="shared" si="32"/>
        <v>0</v>
      </c>
    </row>
    <row r="690" spans="1:87" ht="35.1" customHeight="1" x14ac:dyDescent="0.25">
      <c r="A690" s="31">
        <f t="shared" si="34"/>
        <v>678</v>
      </c>
      <c r="B690" s="323"/>
      <c r="C690" s="323"/>
      <c r="D690" s="308"/>
      <c r="E690" s="308"/>
      <c r="F690" s="308"/>
      <c r="G690" s="324"/>
      <c r="H690" s="325"/>
      <c r="I690" s="40"/>
      <c r="J690" s="60"/>
      <c r="K690" s="312"/>
      <c r="L690" s="312"/>
      <c r="M690" s="326"/>
      <c r="N690" s="326"/>
      <c r="O690" s="314"/>
      <c r="P690" s="314"/>
      <c r="Q690" s="327"/>
      <c r="R690" s="327"/>
      <c r="S690" s="306"/>
      <c r="T690" s="307"/>
      <c r="U690" s="306"/>
      <c r="V690" s="307"/>
      <c r="W690" s="328"/>
      <c r="X690" s="329"/>
      <c r="Y690" s="328"/>
      <c r="Z690" s="329"/>
      <c r="AA690" s="306"/>
      <c r="AB690" s="307"/>
      <c r="AC690" s="306"/>
      <c r="AD690" s="307"/>
      <c r="AE690" s="328"/>
      <c r="AF690" s="329"/>
      <c r="AG690" s="328"/>
      <c r="AH690" s="329"/>
      <c r="AI690" s="306"/>
      <c r="AJ690" s="307"/>
      <c r="AK690" s="306"/>
      <c r="AL690" s="307"/>
      <c r="AM690" s="328"/>
      <c r="AN690" s="329"/>
      <c r="AO690" s="328"/>
      <c r="AP690" s="329"/>
      <c r="AQ690" s="306"/>
      <c r="AR690" s="307"/>
      <c r="AS690" s="306"/>
      <c r="AT690" s="307"/>
      <c r="AU690" s="328"/>
      <c r="AV690" s="329"/>
      <c r="AW690" s="328"/>
      <c r="AX690" s="329"/>
      <c r="AY690" s="306"/>
      <c r="AZ690" s="307"/>
      <c r="BA690" s="306"/>
      <c r="BB690" s="307"/>
      <c r="BC690" s="328"/>
      <c r="BD690" s="329"/>
      <c r="BE690" s="328"/>
      <c r="BF690" s="329"/>
      <c r="BG690" s="306"/>
      <c r="BH690" s="307"/>
      <c r="BI690" s="306"/>
      <c r="BJ690" s="307"/>
      <c r="BK690" s="328"/>
      <c r="BL690" s="329"/>
      <c r="BM690" s="328"/>
      <c r="BN690" s="329"/>
      <c r="BO690" s="316"/>
      <c r="BP690" s="316"/>
      <c r="BQ690" s="316"/>
      <c r="BR690" s="55"/>
      <c r="BS690" s="330"/>
      <c r="BT690" s="331"/>
      <c r="BU690" s="319"/>
      <c r="BV690" s="319"/>
      <c r="BW690" s="319"/>
      <c r="BX690" s="319"/>
      <c r="BY690" s="319"/>
      <c r="BZ690" s="319"/>
      <c r="CA690" s="319"/>
      <c r="CB690" s="320"/>
      <c r="CC690" s="321"/>
      <c r="CD690" s="321"/>
      <c r="CE690" s="321"/>
      <c r="CF690" s="321"/>
      <c r="CG690" s="321"/>
      <c r="CH690" s="322"/>
      <c r="CI690" s="52">
        <f t="shared" si="32"/>
        <v>0</v>
      </c>
    </row>
    <row r="691" spans="1:87" ht="35.1" customHeight="1" x14ac:dyDescent="0.25">
      <c r="A691" s="31">
        <f t="shared" si="34"/>
        <v>679</v>
      </c>
      <c r="B691" s="308"/>
      <c r="C691" s="308"/>
      <c r="D691" s="309"/>
      <c r="E691" s="309"/>
      <c r="F691" s="309"/>
      <c r="G691" s="310"/>
      <c r="H691" s="311"/>
      <c r="I691" s="40"/>
      <c r="J691" s="59"/>
      <c r="K691" s="312"/>
      <c r="L691" s="312"/>
      <c r="M691" s="313"/>
      <c r="N691" s="313"/>
      <c r="O691" s="314"/>
      <c r="P691" s="314"/>
      <c r="Q691" s="315"/>
      <c r="R691" s="315"/>
      <c r="S691" s="306"/>
      <c r="T691" s="307"/>
      <c r="U691" s="306"/>
      <c r="V691" s="307"/>
      <c r="W691" s="304"/>
      <c r="X691" s="305"/>
      <c r="Y691" s="304"/>
      <c r="Z691" s="305"/>
      <c r="AA691" s="306"/>
      <c r="AB691" s="307"/>
      <c r="AC691" s="306"/>
      <c r="AD691" s="307"/>
      <c r="AE691" s="304"/>
      <c r="AF691" s="305"/>
      <c r="AG691" s="304"/>
      <c r="AH691" s="305"/>
      <c r="AI691" s="306"/>
      <c r="AJ691" s="307"/>
      <c r="AK691" s="306"/>
      <c r="AL691" s="307"/>
      <c r="AM691" s="304"/>
      <c r="AN691" s="305"/>
      <c r="AO691" s="304"/>
      <c r="AP691" s="305"/>
      <c r="AQ691" s="306"/>
      <c r="AR691" s="307"/>
      <c r="AS691" s="306"/>
      <c r="AT691" s="307"/>
      <c r="AU691" s="304"/>
      <c r="AV691" s="305"/>
      <c r="AW691" s="304"/>
      <c r="AX691" s="305"/>
      <c r="AY691" s="306"/>
      <c r="AZ691" s="307"/>
      <c r="BA691" s="306"/>
      <c r="BB691" s="307"/>
      <c r="BC691" s="304"/>
      <c r="BD691" s="305"/>
      <c r="BE691" s="304"/>
      <c r="BF691" s="305"/>
      <c r="BG691" s="306"/>
      <c r="BH691" s="307"/>
      <c r="BI691" s="306"/>
      <c r="BJ691" s="307"/>
      <c r="BK691" s="304"/>
      <c r="BL691" s="305"/>
      <c r="BM691" s="304"/>
      <c r="BN691" s="305"/>
      <c r="BO691" s="316"/>
      <c r="BP691" s="316"/>
      <c r="BQ691" s="316"/>
      <c r="BR691" s="55"/>
      <c r="BS691" s="317"/>
      <c r="BT691" s="318"/>
      <c r="BU691" s="319"/>
      <c r="BV691" s="319"/>
      <c r="BW691" s="319"/>
      <c r="BX691" s="319"/>
      <c r="BY691" s="319"/>
      <c r="BZ691" s="319"/>
      <c r="CA691" s="319"/>
      <c r="CB691" s="320"/>
      <c r="CC691" s="321"/>
      <c r="CD691" s="321"/>
      <c r="CE691" s="321"/>
      <c r="CF691" s="321"/>
      <c r="CG691" s="321"/>
      <c r="CH691" s="322"/>
      <c r="CI691" s="52">
        <f t="shared" si="32"/>
        <v>0</v>
      </c>
    </row>
    <row r="692" spans="1:87" ht="35.1" customHeight="1" x14ac:dyDescent="0.25">
      <c r="A692" s="31">
        <f t="shared" si="34"/>
        <v>680</v>
      </c>
      <c r="B692" s="323"/>
      <c r="C692" s="323"/>
      <c r="D692" s="308"/>
      <c r="E692" s="308"/>
      <c r="F692" s="308"/>
      <c r="G692" s="324"/>
      <c r="H692" s="325"/>
      <c r="I692" s="40"/>
      <c r="J692" s="60"/>
      <c r="K692" s="312"/>
      <c r="L692" s="312"/>
      <c r="M692" s="326"/>
      <c r="N692" s="326"/>
      <c r="O692" s="314"/>
      <c r="P692" s="314"/>
      <c r="Q692" s="327"/>
      <c r="R692" s="327"/>
      <c r="S692" s="306"/>
      <c r="T692" s="307"/>
      <c r="U692" s="306"/>
      <c r="V692" s="307"/>
      <c r="W692" s="328"/>
      <c r="X692" s="329"/>
      <c r="Y692" s="328"/>
      <c r="Z692" s="329"/>
      <c r="AA692" s="306"/>
      <c r="AB692" s="307"/>
      <c r="AC692" s="306"/>
      <c r="AD692" s="307"/>
      <c r="AE692" s="328"/>
      <c r="AF692" s="329"/>
      <c r="AG692" s="328"/>
      <c r="AH692" s="329"/>
      <c r="AI692" s="306"/>
      <c r="AJ692" s="307"/>
      <c r="AK692" s="306"/>
      <c r="AL692" s="307"/>
      <c r="AM692" s="328"/>
      <c r="AN692" s="329"/>
      <c r="AO692" s="328"/>
      <c r="AP692" s="329"/>
      <c r="AQ692" s="306"/>
      <c r="AR692" s="307"/>
      <c r="AS692" s="306"/>
      <c r="AT692" s="307"/>
      <c r="AU692" s="328"/>
      <c r="AV692" s="329"/>
      <c r="AW692" s="328"/>
      <c r="AX692" s="329"/>
      <c r="AY692" s="306"/>
      <c r="AZ692" s="307"/>
      <c r="BA692" s="306"/>
      <c r="BB692" s="307"/>
      <c r="BC692" s="328"/>
      <c r="BD692" s="329"/>
      <c r="BE692" s="328"/>
      <c r="BF692" s="329"/>
      <c r="BG692" s="306"/>
      <c r="BH692" s="307"/>
      <c r="BI692" s="306"/>
      <c r="BJ692" s="307"/>
      <c r="BK692" s="328"/>
      <c r="BL692" s="329"/>
      <c r="BM692" s="328"/>
      <c r="BN692" s="329"/>
      <c r="BO692" s="316"/>
      <c r="BP692" s="316"/>
      <c r="BQ692" s="316"/>
      <c r="BR692" s="55"/>
      <c r="BS692" s="330"/>
      <c r="BT692" s="331"/>
      <c r="BU692" s="319"/>
      <c r="BV692" s="319"/>
      <c r="BW692" s="319"/>
      <c r="BX692" s="319"/>
      <c r="BY692" s="319"/>
      <c r="BZ692" s="319"/>
      <c r="CA692" s="319"/>
      <c r="CB692" s="320"/>
      <c r="CC692" s="321"/>
      <c r="CD692" s="321"/>
      <c r="CE692" s="321"/>
      <c r="CF692" s="321"/>
      <c r="CG692" s="321"/>
      <c r="CH692" s="322"/>
      <c r="CI692" s="52">
        <f t="shared" si="32"/>
        <v>0</v>
      </c>
    </row>
    <row r="693" spans="1:87" ht="35.1" customHeight="1" x14ac:dyDescent="0.25">
      <c r="A693" s="31">
        <f t="shared" si="34"/>
        <v>681</v>
      </c>
      <c r="B693" s="308"/>
      <c r="C693" s="308"/>
      <c r="D693" s="309"/>
      <c r="E693" s="309"/>
      <c r="F693" s="309"/>
      <c r="G693" s="310"/>
      <c r="H693" s="311"/>
      <c r="I693" s="40"/>
      <c r="J693" s="59"/>
      <c r="K693" s="312"/>
      <c r="L693" s="312"/>
      <c r="M693" s="313"/>
      <c r="N693" s="313"/>
      <c r="O693" s="314"/>
      <c r="P693" s="314"/>
      <c r="Q693" s="315"/>
      <c r="R693" s="315"/>
      <c r="S693" s="306"/>
      <c r="T693" s="307"/>
      <c r="U693" s="306"/>
      <c r="V693" s="307"/>
      <c r="W693" s="304"/>
      <c r="X693" s="305"/>
      <c r="Y693" s="304"/>
      <c r="Z693" s="305"/>
      <c r="AA693" s="306"/>
      <c r="AB693" s="307"/>
      <c r="AC693" s="306"/>
      <c r="AD693" s="307"/>
      <c r="AE693" s="304"/>
      <c r="AF693" s="305"/>
      <c r="AG693" s="304"/>
      <c r="AH693" s="305"/>
      <c r="AI693" s="306"/>
      <c r="AJ693" s="307"/>
      <c r="AK693" s="306"/>
      <c r="AL693" s="307"/>
      <c r="AM693" s="304"/>
      <c r="AN693" s="305"/>
      <c r="AO693" s="304"/>
      <c r="AP693" s="305"/>
      <c r="AQ693" s="306"/>
      <c r="AR693" s="307"/>
      <c r="AS693" s="306"/>
      <c r="AT693" s="307"/>
      <c r="AU693" s="304"/>
      <c r="AV693" s="305"/>
      <c r="AW693" s="304"/>
      <c r="AX693" s="305"/>
      <c r="AY693" s="306"/>
      <c r="AZ693" s="307"/>
      <c r="BA693" s="306"/>
      <c r="BB693" s="307"/>
      <c r="BC693" s="304"/>
      <c r="BD693" s="305"/>
      <c r="BE693" s="304"/>
      <c r="BF693" s="305"/>
      <c r="BG693" s="306"/>
      <c r="BH693" s="307"/>
      <c r="BI693" s="306"/>
      <c r="BJ693" s="307"/>
      <c r="BK693" s="304"/>
      <c r="BL693" s="305"/>
      <c r="BM693" s="304"/>
      <c r="BN693" s="305"/>
      <c r="BO693" s="316"/>
      <c r="BP693" s="316"/>
      <c r="BQ693" s="316"/>
      <c r="BR693" s="55"/>
      <c r="BS693" s="317"/>
      <c r="BT693" s="318"/>
      <c r="BU693" s="319"/>
      <c r="BV693" s="319"/>
      <c r="BW693" s="319"/>
      <c r="BX693" s="319"/>
      <c r="BY693" s="319"/>
      <c r="BZ693" s="319"/>
      <c r="CA693" s="319"/>
      <c r="CB693" s="320"/>
      <c r="CC693" s="321"/>
      <c r="CD693" s="321"/>
      <c r="CE693" s="321"/>
      <c r="CF693" s="321"/>
      <c r="CG693" s="321"/>
      <c r="CH693" s="322"/>
      <c r="CI693" s="52">
        <f t="shared" si="32"/>
        <v>0</v>
      </c>
    </row>
    <row r="694" spans="1:87" ht="35.1" customHeight="1" x14ac:dyDescent="0.25">
      <c r="A694" s="31">
        <f t="shared" si="34"/>
        <v>682</v>
      </c>
      <c r="B694" s="323"/>
      <c r="C694" s="323"/>
      <c r="D694" s="308"/>
      <c r="E694" s="308"/>
      <c r="F694" s="308"/>
      <c r="G694" s="324"/>
      <c r="H694" s="325"/>
      <c r="I694" s="40"/>
      <c r="J694" s="60"/>
      <c r="K694" s="312"/>
      <c r="L694" s="312"/>
      <c r="M694" s="326"/>
      <c r="N694" s="326"/>
      <c r="O694" s="314"/>
      <c r="P694" s="314"/>
      <c r="Q694" s="327"/>
      <c r="R694" s="327"/>
      <c r="S694" s="306"/>
      <c r="T694" s="307"/>
      <c r="U694" s="306"/>
      <c r="V694" s="307"/>
      <c r="W694" s="328"/>
      <c r="X694" s="329"/>
      <c r="Y694" s="328"/>
      <c r="Z694" s="329"/>
      <c r="AA694" s="306"/>
      <c r="AB694" s="307"/>
      <c r="AC694" s="306"/>
      <c r="AD694" s="307"/>
      <c r="AE694" s="328"/>
      <c r="AF694" s="329"/>
      <c r="AG694" s="328"/>
      <c r="AH694" s="329"/>
      <c r="AI694" s="306"/>
      <c r="AJ694" s="307"/>
      <c r="AK694" s="306"/>
      <c r="AL694" s="307"/>
      <c r="AM694" s="328"/>
      <c r="AN694" s="329"/>
      <c r="AO694" s="328"/>
      <c r="AP694" s="329"/>
      <c r="AQ694" s="306"/>
      <c r="AR694" s="307"/>
      <c r="AS694" s="306"/>
      <c r="AT694" s="307"/>
      <c r="AU694" s="328"/>
      <c r="AV694" s="329"/>
      <c r="AW694" s="328"/>
      <c r="AX694" s="329"/>
      <c r="AY694" s="306"/>
      <c r="AZ694" s="307"/>
      <c r="BA694" s="306"/>
      <c r="BB694" s="307"/>
      <c r="BC694" s="328"/>
      <c r="BD694" s="329"/>
      <c r="BE694" s="328"/>
      <c r="BF694" s="329"/>
      <c r="BG694" s="306"/>
      <c r="BH694" s="307"/>
      <c r="BI694" s="306"/>
      <c r="BJ694" s="307"/>
      <c r="BK694" s="328"/>
      <c r="BL694" s="329"/>
      <c r="BM694" s="328"/>
      <c r="BN694" s="329"/>
      <c r="BO694" s="316"/>
      <c r="BP694" s="316"/>
      <c r="BQ694" s="316"/>
      <c r="BR694" s="55"/>
      <c r="BS694" s="330"/>
      <c r="BT694" s="331"/>
      <c r="BU694" s="319"/>
      <c r="BV694" s="319"/>
      <c r="BW694" s="319"/>
      <c r="BX694" s="319"/>
      <c r="BY694" s="319"/>
      <c r="BZ694" s="319"/>
      <c r="CA694" s="319"/>
      <c r="CB694" s="320"/>
      <c r="CC694" s="321"/>
      <c r="CD694" s="321"/>
      <c r="CE694" s="321"/>
      <c r="CF694" s="321"/>
      <c r="CG694" s="321"/>
      <c r="CH694" s="322"/>
      <c r="CI694" s="52">
        <f t="shared" si="32"/>
        <v>0</v>
      </c>
    </row>
    <row r="695" spans="1:87" ht="35.1" customHeight="1" x14ac:dyDescent="0.25">
      <c r="A695" s="31">
        <f t="shared" si="34"/>
        <v>683</v>
      </c>
      <c r="B695" s="308"/>
      <c r="C695" s="308"/>
      <c r="D695" s="309"/>
      <c r="E695" s="309"/>
      <c r="F695" s="309"/>
      <c r="G695" s="310"/>
      <c r="H695" s="311"/>
      <c r="I695" s="40"/>
      <c r="J695" s="59"/>
      <c r="K695" s="312"/>
      <c r="L695" s="312"/>
      <c r="M695" s="313"/>
      <c r="N695" s="313"/>
      <c r="O695" s="314"/>
      <c r="P695" s="314"/>
      <c r="Q695" s="315"/>
      <c r="R695" s="315"/>
      <c r="S695" s="306"/>
      <c r="T695" s="307"/>
      <c r="U695" s="306"/>
      <c r="V695" s="307"/>
      <c r="W695" s="304"/>
      <c r="X695" s="305"/>
      <c r="Y695" s="304"/>
      <c r="Z695" s="305"/>
      <c r="AA695" s="306"/>
      <c r="AB695" s="307"/>
      <c r="AC695" s="306"/>
      <c r="AD695" s="307"/>
      <c r="AE695" s="304"/>
      <c r="AF695" s="305"/>
      <c r="AG695" s="304"/>
      <c r="AH695" s="305"/>
      <c r="AI695" s="306"/>
      <c r="AJ695" s="307"/>
      <c r="AK695" s="306"/>
      <c r="AL695" s="307"/>
      <c r="AM695" s="304"/>
      <c r="AN695" s="305"/>
      <c r="AO695" s="304"/>
      <c r="AP695" s="305"/>
      <c r="AQ695" s="306"/>
      <c r="AR695" s="307"/>
      <c r="AS695" s="306"/>
      <c r="AT695" s="307"/>
      <c r="AU695" s="304"/>
      <c r="AV695" s="305"/>
      <c r="AW695" s="304"/>
      <c r="AX695" s="305"/>
      <c r="AY695" s="306"/>
      <c r="AZ695" s="307"/>
      <c r="BA695" s="306"/>
      <c r="BB695" s="307"/>
      <c r="BC695" s="304"/>
      <c r="BD695" s="305"/>
      <c r="BE695" s="304"/>
      <c r="BF695" s="305"/>
      <c r="BG695" s="306"/>
      <c r="BH695" s="307"/>
      <c r="BI695" s="306"/>
      <c r="BJ695" s="307"/>
      <c r="BK695" s="304"/>
      <c r="BL695" s="305"/>
      <c r="BM695" s="304"/>
      <c r="BN695" s="305"/>
      <c r="BO695" s="316"/>
      <c r="BP695" s="316"/>
      <c r="BQ695" s="316"/>
      <c r="BR695" s="55"/>
      <c r="BS695" s="317"/>
      <c r="BT695" s="318"/>
      <c r="BU695" s="319"/>
      <c r="BV695" s="319"/>
      <c r="BW695" s="319"/>
      <c r="BX695" s="319"/>
      <c r="BY695" s="319"/>
      <c r="BZ695" s="319"/>
      <c r="CA695" s="319"/>
      <c r="CB695" s="320"/>
      <c r="CC695" s="321"/>
      <c r="CD695" s="321"/>
      <c r="CE695" s="321"/>
      <c r="CF695" s="321"/>
      <c r="CG695" s="321"/>
      <c r="CH695" s="322"/>
      <c r="CI695" s="52">
        <f t="shared" si="32"/>
        <v>0</v>
      </c>
    </row>
    <row r="696" spans="1:87" ht="35.1" customHeight="1" x14ac:dyDescent="0.25">
      <c r="A696" s="31">
        <f t="shared" si="34"/>
        <v>684</v>
      </c>
      <c r="B696" s="323"/>
      <c r="C696" s="323"/>
      <c r="D696" s="308"/>
      <c r="E696" s="308"/>
      <c r="F696" s="308"/>
      <c r="G696" s="324"/>
      <c r="H696" s="325"/>
      <c r="I696" s="40"/>
      <c r="J696" s="60"/>
      <c r="K696" s="312"/>
      <c r="L696" s="312"/>
      <c r="M696" s="326"/>
      <c r="N696" s="326"/>
      <c r="O696" s="314"/>
      <c r="P696" s="314"/>
      <c r="Q696" s="327"/>
      <c r="R696" s="327"/>
      <c r="S696" s="306"/>
      <c r="T696" s="307"/>
      <c r="U696" s="306"/>
      <c r="V696" s="307"/>
      <c r="W696" s="328"/>
      <c r="X696" s="329"/>
      <c r="Y696" s="328"/>
      <c r="Z696" s="329"/>
      <c r="AA696" s="306"/>
      <c r="AB696" s="307"/>
      <c r="AC696" s="306"/>
      <c r="AD696" s="307"/>
      <c r="AE696" s="328"/>
      <c r="AF696" s="329"/>
      <c r="AG696" s="328"/>
      <c r="AH696" s="329"/>
      <c r="AI696" s="306"/>
      <c r="AJ696" s="307"/>
      <c r="AK696" s="306"/>
      <c r="AL696" s="307"/>
      <c r="AM696" s="328"/>
      <c r="AN696" s="329"/>
      <c r="AO696" s="328"/>
      <c r="AP696" s="329"/>
      <c r="AQ696" s="306"/>
      <c r="AR696" s="307"/>
      <c r="AS696" s="306"/>
      <c r="AT696" s="307"/>
      <c r="AU696" s="328"/>
      <c r="AV696" s="329"/>
      <c r="AW696" s="328"/>
      <c r="AX696" s="329"/>
      <c r="AY696" s="306"/>
      <c r="AZ696" s="307"/>
      <c r="BA696" s="306"/>
      <c r="BB696" s="307"/>
      <c r="BC696" s="328"/>
      <c r="BD696" s="329"/>
      <c r="BE696" s="328"/>
      <c r="BF696" s="329"/>
      <c r="BG696" s="306"/>
      <c r="BH696" s="307"/>
      <c r="BI696" s="306"/>
      <c r="BJ696" s="307"/>
      <c r="BK696" s="328"/>
      <c r="BL696" s="329"/>
      <c r="BM696" s="328"/>
      <c r="BN696" s="329"/>
      <c r="BO696" s="316"/>
      <c r="BP696" s="316"/>
      <c r="BQ696" s="316"/>
      <c r="BR696" s="55"/>
      <c r="BS696" s="330"/>
      <c r="BT696" s="331"/>
      <c r="BU696" s="319"/>
      <c r="BV696" s="319"/>
      <c r="BW696" s="319"/>
      <c r="BX696" s="319"/>
      <c r="BY696" s="319"/>
      <c r="BZ696" s="319"/>
      <c r="CA696" s="319"/>
      <c r="CB696" s="320"/>
      <c r="CC696" s="321"/>
      <c r="CD696" s="321"/>
      <c r="CE696" s="321"/>
      <c r="CF696" s="321"/>
      <c r="CG696" s="321"/>
      <c r="CH696" s="322"/>
      <c r="CI696" s="52">
        <f t="shared" si="32"/>
        <v>0</v>
      </c>
    </row>
    <row r="697" spans="1:87" ht="35.1" customHeight="1" x14ac:dyDescent="0.25">
      <c r="A697" s="31">
        <f t="shared" si="34"/>
        <v>685</v>
      </c>
      <c r="B697" s="308"/>
      <c r="C697" s="308"/>
      <c r="D697" s="309"/>
      <c r="E697" s="309"/>
      <c r="F697" s="309"/>
      <c r="G697" s="310"/>
      <c r="H697" s="311"/>
      <c r="I697" s="40"/>
      <c r="J697" s="59"/>
      <c r="K697" s="312"/>
      <c r="L697" s="312"/>
      <c r="M697" s="313"/>
      <c r="N697" s="313"/>
      <c r="O697" s="314"/>
      <c r="P697" s="314"/>
      <c r="Q697" s="315"/>
      <c r="R697" s="315"/>
      <c r="S697" s="306"/>
      <c r="T697" s="307"/>
      <c r="U697" s="306"/>
      <c r="V697" s="307"/>
      <c r="W697" s="304"/>
      <c r="X697" s="305"/>
      <c r="Y697" s="304"/>
      <c r="Z697" s="305"/>
      <c r="AA697" s="306"/>
      <c r="AB697" s="307"/>
      <c r="AC697" s="306"/>
      <c r="AD697" s="307"/>
      <c r="AE697" s="304"/>
      <c r="AF697" s="305"/>
      <c r="AG697" s="304"/>
      <c r="AH697" s="305"/>
      <c r="AI697" s="306"/>
      <c r="AJ697" s="307"/>
      <c r="AK697" s="306"/>
      <c r="AL697" s="307"/>
      <c r="AM697" s="304"/>
      <c r="AN697" s="305"/>
      <c r="AO697" s="304"/>
      <c r="AP697" s="305"/>
      <c r="AQ697" s="306"/>
      <c r="AR697" s="307"/>
      <c r="AS697" s="306"/>
      <c r="AT697" s="307"/>
      <c r="AU697" s="304"/>
      <c r="AV697" s="305"/>
      <c r="AW697" s="304"/>
      <c r="AX697" s="305"/>
      <c r="AY697" s="306"/>
      <c r="AZ697" s="307"/>
      <c r="BA697" s="306"/>
      <c r="BB697" s="307"/>
      <c r="BC697" s="304"/>
      <c r="BD697" s="305"/>
      <c r="BE697" s="304"/>
      <c r="BF697" s="305"/>
      <c r="BG697" s="306"/>
      <c r="BH697" s="307"/>
      <c r="BI697" s="306"/>
      <c r="BJ697" s="307"/>
      <c r="BK697" s="304"/>
      <c r="BL697" s="305"/>
      <c r="BM697" s="304"/>
      <c r="BN697" s="305"/>
      <c r="BO697" s="316"/>
      <c r="BP697" s="316"/>
      <c r="BQ697" s="316"/>
      <c r="BR697" s="55"/>
      <c r="BS697" s="317"/>
      <c r="BT697" s="318"/>
      <c r="BU697" s="319"/>
      <c r="BV697" s="319"/>
      <c r="BW697" s="319"/>
      <c r="BX697" s="319"/>
      <c r="BY697" s="319"/>
      <c r="BZ697" s="319"/>
      <c r="CA697" s="319"/>
      <c r="CB697" s="320"/>
      <c r="CC697" s="321"/>
      <c r="CD697" s="321"/>
      <c r="CE697" s="321"/>
      <c r="CF697" s="321"/>
      <c r="CG697" s="321"/>
      <c r="CH697" s="322"/>
      <c r="CI697" s="52">
        <f t="shared" si="32"/>
        <v>0</v>
      </c>
    </row>
    <row r="698" spans="1:87" ht="35.1" customHeight="1" x14ac:dyDescent="0.25">
      <c r="A698" s="31">
        <f t="shared" si="34"/>
        <v>686</v>
      </c>
      <c r="B698" s="323"/>
      <c r="C698" s="323"/>
      <c r="D698" s="308"/>
      <c r="E698" s="308"/>
      <c r="F698" s="308"/>
      <c r="G698" s="324"/>
      <c r="H698" s="325"/>
      <c r="I698" s="40"/>
      <c r="J698" s="60"/>
      <c r="K698" s="312"/>
      <c r="L698" s="312"/>
      <c r="M698" s="326"/>
      <c r="N698" s="326"/>
      <c r="O698" s="314"/>
      <c r="P698" s="314"/>
      <c r="Q698" s="327"/>
      <c r="R698" s="327"/>
      <c r="S698" s="306"/>
      <c r="T698" s="307"/>
      <c r="U698" s="306"/>
      <c r="V698" s="307"/>
      <c r="W698" s="328"/>
      <c r="X698" s="329"/>
      <c r="Y698" s="328"/>
      <c r="Z698" s="329"/>
      <c r="AA698" s="306"/>
      <c r="AB698" s="307"/>
      <c r="AC698" s="306"/>
      <c r="AD698" s="307"/>
      <c r="AE698" s="328"/>
      <c r="AF698" s="329"/>
      <c r="AG698" s="328"/>
      <c r="AH698" s="329"/>
      <c r="AI698" s="306"/>
      <c r="AJ698" s="307"/>
      <c r="AK698" s="306"/>
      <c r="AL698" s="307"/>
      <c r="AM698" s="328"/>
      <c r="AN698" s="329"/>
      <c r="AO698" s="328"/>
      <c r="AP698" s="329"/>
      <c r="AQ698" s="306"/>
      <c r="AR698" s="307"/>
      <c r="AS698" s="306"/>
      <c r="AT698" s="307"/>
      <c r="AU698" s="328"/>
      <c r="AV698" s="329"/>
      <c r="AW698" s="328"/>
      <c r="AX698" s="329"/>
      <c r="AY698" s="306"/>
      <c r="AZ698" s="307"/>
      <c r="BA698" s="306"/>
      <c r="BB698" s="307"/>
      <c r="BC698" s="328"/>
      <c r="BD698" s="329"/>
      <c r="BE698" s="328"/>
      <c r="BF698" s="329"/>
      <c r="BG698" s="306"/>
      <c r="BH698" s="307"/>
      <c r="BI698" s="306"/>
      <c r="BJ698" s="307"/>
      <c r="BK698" s="328"/>
      <c r="BL698" s="329"/>
      <c r="BM698" s="328"/>
      <c r="BN698" s="329"/>
      <c r="BO698" s="316"/>
      <c r="BP698" s="316"/>
      <c r="BQ698" s="316"/>
      <c r="BR698" s="55"/>
      <c r="BS698" s="330"/>
      <c r="BT698" s="331"/>
      <c r="BU698" s="319"/>
      <c r="BV698" s="319"/>
      <c r="BW698" s="319"/>
      <c r="BX698" s="319"/>
      <c r="BY698" s="319"/>
      <c r="BZ698" s="319"/>
      <c r="CA698" s="319"/>
      <c r="CB698" s="320"/>
      <c r="CC698" s="321"/>
      <c r="CD698" s="321"/>
      <c r="CE698" s="321"/>
      <c r="CF698" s="321"/>
      <c r="CG698" s="321"/>
      <c r="CH698" s="322"/>
      <c r="CI698" s="52">
        <f t="shared" si="32"/>
        <v>0</v>
      </c>
    </row>
    <row r="699" spans="1:87" ht="35.1" customHeight="1" x14ac:dyDescent="0.25">
      <c r="A699" s="31">
        <f>ROW(A687)</f>
        <v>687</v>
      </c>
      <c r="B699" s="308"/>
      <c r="C699" s="308"/>
      <c r="D699" s="309"/>
      <c r="E699" s="309"/>
      <c r="F699" s="309"/>
      <c r="G699" s="310"/>
      <c r="H699" s="311"/>
      <c r="I699" s="40"/>
      <c r="J699" s="59"/>
      <c r="K699" s="312"/>
      <c r="L699" s="312"/>
      <c r="M699" s="313"/>
      <c r="N699" s="313"/>
      <c r="O699" s="314"/>
      <c r="P699" s="314"/>
      <c r="Q699" s="315"/>
      <c r="R699" s="315"/>
      <c r="S699" s="306"/>
      <c r="T699" s="307"/>
      <c r="U699" s="306"/>
      <c r="V699" s="307"/>
      <c r="W699" s="304"/>
      <c r="X699" s="305"/>
      <c r="Y699" s="304"/>
      <c r="Z699" s="305"/>
      <c r="AA699" s="306"/>
      <c r="AB699" s="307"/>
      <c r="AC699" s="306"/>
      <c r="AD699" s="307"/>
      <c r="AE699" s="304"/>
      <c r="AF699" s="305"/>
      <c r="AG699" s="304"/>
      <c r="AH699" s="305"/>
      <c r="AI699" s="306"/>
      <c r="AJ699" s="307"/>
      <c r="AK699" s="306"/>
      <c r="AL699" s="307"/>
      <c r="AM699" s="304"/>
      <c r="AN699" s="305"/>
      <c r="AO699" s="304"/>
      <c r="AP699" s="305"/>
      <c r="AQ699" s="306"/>
      <c r="AR699" s="307"/>
      <c r="AS699" s="306"/>
      <c r="AT699" s="307"/>
      <c r="AU699" s="304"/>
      <c r="AV699" s="305"/>
      <c r="AW699" s="304"/>
      <c r="AX699" s="305"/>
      <c r="AY699" s="306"/>
      <c r="AZ699" s="307"/>
      <c r="BA699" s="306"/>
      <c r="BB699" s="307"/>
      <c r="BC699" s="304"/>
      <c r="BD699" s="305"/>
      <c r="BE699" s="304"/>
      <c r="BF699" s="305"/>
      <c r="BG699" s="306"/>
      <c r="BH699" s="307"/>
      <c r="BI699" s="306"/>
      <c r="BJ699" s="307"/>
      <c r="BK699" s="304"/>
      <c r="BL699" s="305"/>
      <c r="BM699" s="304"/>
      <c r="BN699" s="305"/>
      <c r="BO699" s="332"/>
      <c r="BP699" s="333"/>
      <c r="BQ699" s="334"/>
      <c r="BR699" s="55"/>
      <c r="BS699" s="317"/>
      <c r="BT699" s="318"/>
      <c r="BU699" s="319"/>
      <c r="BV699" s="319"/>
      <c r="BW699" s="319"/>
      <c r="BX699" s="319"/>
      <c r="BY699" s="319"/>
      <c r="BZ699" s="319"/>
      <c r="CA699" s="319"/>
      <c r="CB699" s="320"/>
      <c r="CC699" s="321"/>
      <c r="CD699" s="321"/>
      <c r="CE699" s="321"/>
      <c r="CF699" s="321"/>
      <c r="CG699" s="321"/>
      <c r="CH699" s="322"/>
      <c r="CI699" s="52">
        <f t="shared" si="32"/>
        <v>0</v>
      </c>
    </row>
    <row r="700" spans="1:87" ht="35.1" customHeight="1" x14ac:dyDescent="0.25">
      <c r="A700" s="31">
        <f t="shared" si="34"/>
        <v>688</v>
      </c>
      <c r="B700" s="323"/>
      <c r="C700" s="323"/>
      <c r="D700" s="308"/>
      <c r="E700" s="308"/>
      <c r="F700" s="308"/>
      <c r="G700" s="324"/>
      <c r="H700" s="325"/>
      <c r="I700" s="40"/>
      <c r="J700" s="60"/>
      <c r="K700" s="312"/>
      <c r="L700" s="312"/>
      <c r="M700" s="326"/>
      <c r="N700" s="326"/>
      <c r="O700" s="314"/>
      <c r="P700" s="314"/>
      <c r="Q700" s="327"/>
      <c r="R700" s="327"/>
      <c r="S700" s="306"/>
      <c r="T700" s="307"/>
      <c r="U700" s="306"/>
      <c r="V700" s="307"/>
      <c r="W700" s="328"/>
      <c r="X700" s="329"/>
      <c r="Y700" s="328"/>
      <c r="Z700" s="329"/>
      <c r="AA700" s="306"/>
      <c r="AB700" s="307"/>
      <c r="AC700" s="306"/>
      <c r="AD700" s="307"/>
      <c r="AE700" s="328"/>
      <c r="AF700" s="329"/>
      <c r="AG700" s="328"/>
      <c r="AH700" s="329"/>
      <c r="AI700" s="306"/>
      <c r="AJ700" s="307"/>
      <c r="AK700" s="306"/>
      <c r="AL700" s="307"/>
      <c r="AM700" s="328"/>
      <c r="AN700" s="329"/>
      <c r="AO700" s="328"/>
      <c r="AP700" s="329"/>
      <c r="AQ700" s="306"/>
      <c r="AR700" s="307"/>
      <c r="AS700" s="306"/>
      <c r="AT700" s="307"/>
      <c r="AU700" s="328"/>
      <c r="AV700" s="329"/>
      <c r="AW700" s="328"/>
      <c r="AX700" s="329"/>
      <c r="AY700" s="306"/>
      <c r="AZ700" s="307"/>
      <c r="BA700" s="306"/>
      <c r="BB700" s="307"/>
      <c r="BC700" s="328"/>
      <c r="BD700" s="329"/>
      <c r="BE700" s="328"/>
      <c r="BF700" s="329"/>
      <c r="BG700" s="306"/>
      <c r="BH700" s="307"/>
      <c r="BI700" s="306"/>
      <c r="BJ700" s="307"/>
      <c r="BK700" s="328"/>
      <c r="BL700" s="329"/>
      <c r="BM700" s="328"/>
      <c r="BN700" s="329"/>
      <c r="BO700" s="316"/>
      <c r="BP700" s="316"/>
      <c r="BQ700" s="316"/>
      <c r="BR700" s="55"/>
      <c r="BS700" s="330"/>
      <c r="BT700" s="331"/>
      <c r="BU700" s="319"/>
      <c r="BV700" s="319"/>
      <c r="BW700" s="319"/>
      <c r="BX700" s="319"/>
      <c r="BY700" s="319"/>
      <c r="BZ700" s="319"/>
      <c r="CA700" s="319"/>
      <c r="CB700" s="320"/>
      <c r="CC700" s="321"/>
      <c r="CD700" s="321"/>
      <c r="CE700" s="321"/>
      <c r="CF700" s="321"/>
      <c r="CG700" s="321"/>
      <c r="CH700" s="322"/>
      <c r="CI700" s="52">
        <f t="shared" si="32"/>
        <v>0</v>
      </c>
    </row>
    <row r="701" spans="1:87" ht="35.1" customHeight="1" x14ac:dyDescent="0.25">
      <c r="A701" s="31">
        <f t="shared" si="34"/>
        <v>689</v>
      </c>
      <c r="B701" s="308"/>
      <c r="C701" s="308"/>
      <c r="D701" s="309"/>
      <c r="E701" s="309"/>
      <c r="F701" s="309"/>
      <c r="G701" s="310"/>
      <c r="H701" s="311"/>
      <c r="I701" s="40"/>
      <c r="J701" s="59"/>
      <c r="K701" s="312"/>
      <c r="L701" s="312"/>
      <c r="M701" s="313"/>
      <c r="N701" s="313"/>
      <c r="O701" s="314"/>
      <c r="P701" s="314"/>
      <c r="Q701" s="315"/>
      <c r="R701" s="315"/>
      <c r="S701" s="306"/>
      <c r="T701" s="307"/>
      <c r="U701" s="306"/>
      <c r="V701" s="307"/>
      <c r="W701" s="304"/>
      <c r="X701" s="305"/>
      <c r="Y701" s="304"/>
      <c r="Z701" s="305"/>
      <c r="AA701" s="306"/>
      <c r="AB701" s="307"/>
      <c r="AC701" s="306"/>
      <c r="AD701" s="307"/>
      <c r="AE701" s="304"/>
      <c r="AF701" s="305"/>
      <c r="AG701" s="304"/>
      <c r="AH701" s="305"/>
      <c r="AI701" s="306"/>
      <c r="AJ701" s="307"/>
      <c r="AK701" s="306"/>
      <c r="AL701" s="307"/>
      <c r="AM701" s="304"/>
      <c r="AN701" s="305"/>
      <c r="AO701" s="304"/>
      <c r="AP701" s="305"/>
      <c r="AQ701" s="306"/>
      <c r="AR701" s="307"/>
      <c r="AS701" s="306"/>
      <c r="AT701" s="307"/>
      <c r="AU701" s="304"/>
      <c r="AV701" s="305"/>
      <c r="AW701" s="304"/>
      <c r="AX701" s="305"/>
      <c r="AY701" s="306"/>
      <c r="AZ701" s="307"/>
      <c r="BA701" s="306"/>
      <c r="BB701" s="307"/>
      <c r="BC701" s="304"/>
      <c r="BD701" s="305"/>
      <c r="BE701" s="304"/>
      <c r="BF701" s="305"/>
      <c r="BG701" s="306"/>
      <c r="BH701" s="307"/>
      <c r="BI701" s="306"/>
      <c r="BJ701" s="307"/>
      <c r="BK701" s="304"/>
      <c r="BL701" s="305"/>
      <c r="BM701" s="304"/>
      <c r="BN701" s="305"/>
      <c r="BO701" s="316"/>
      <c r="BP701" s="316"/>
      <c r="BQ701" s="316"/>
      <c r="BR701" s="55"/>
      <c r="BS701" s="317"/>
      <c r="BT701" s="318"/>
      <c r="BU701" s="319"/>
      <c r="BV701" s="319"/>
      <c r="BW701" s="319"/>
      <c r="BX701" s="319"/>
      <c r="BY701" s="319"/>
      <c r="BZ701" s="319"/>
      <c r="CA701" s="319"/>
      <c r="CB701" s="320"/>
      <c r="CC701" s="321"/>
      <c r="CD701" s="321"/>
      <c r="CE701" s="321"/>
      <c r="CF701" s="321"/>
      <c r="CG701" s="321"/>
      <c r="CH701" s="322"/>
      <c r="CI701" s="52">
        <f t="shared" si="32"/>
        <v>0</v>
      </c>
    </row>
    <row r="702" spans="1:87" ht="35.1" customHeight="1" x14ac:dyDescent="0.25">
      <c r="A702" s="31">
        <f t="shared" si="34"/>
        <v>690</v>
      </c>
      <c r="B702" s="323"/>
      <c r="C702" s="323"/>
      <c r="D702" s="308"/>
      <c r="E702" s="308"/>
      <c r="F702" s="308"/>
      <c r="G702" s="324"/>
      <c r="H702" s="325"/>
      <c r="I702" s="40"/>
      <c r="J702" s="60"/>
      <c r="K702" s="312"/>
      <c r="L702" s="312"/>
      <c r="M702" s="326"/>
      <c r="N702" s="326"/>
      <c r="O702" s="314"/>
      <c r="P702" s="314"/>
      <c r="Q702" s="327"/>
      <c r="R702" s="327"/>
      <c r="S702" s="306"/>
      <c r="T702" s="307"/>
      <c r="U702" s="306"/>
      <c r="V702" s="307"/>
      <c r="W702" s="328"/>
      <c r="X702" s="329"/>
      <c r="Y702" s="328"/>
      <c r="Z702" s="329"/>
      <c r="AA702" s="306"/>
      <c r="AB702" s="307"/>
      <c r="AC702" s="306"/>
      <c r="AD702" s="307"/>
      <c r="AE702" s="328"/>
      <c r="AF702" s="329"/>
      <c r="AG702" s="328"/>
      <c r="AH702" s="329"/>
      <c r="AI702" s="306"/>
      <c r="AJ702" s="307"/>
      <c r="AK702" s="306"/>
      <c r="AL702" s="307"/>
      <c r="AM702" s="328"/>
      <c r="AN702" s="329"/>
      <c r="AO702" s="328"/>
      <c r="AP702" s="329"/>
      <c r="AQ702" s="306"/>
      <c r="AR702" s="307"/>
      <c r="AS702" s="306"/>
      <c r="AT702" s="307"/>
      <c r="AU702" s="328"/>
      <c r="AV702" s="329"/>
      <c r="AW702" s="328"/>
      <c r="AX702" s="329"/>
      <c r="AY702" s="306"/>
      <c r="AZ702" s="307"/>
      <c r="BA702" s="306"/>
      <c r="BB702" s="307"/>
      <c r="BC702" s="328"/>
      <c r="BD702" s="329"/>
      <c r="BE702" s="328"/>
      <c r="BF702" s="329"/>
      <c r="BG702" s="306"/>
      <c r="BH702" s="307"/>
      <c r="BI702" s="306"/>
      <c r="BJ702" s="307"/>
      <c r="BK702" s="328"/>
      <c r="BL702" s="329"/>
      <c r="BM702" s="328"/>
      <c r="BN702" s="329"/>
      <c r="BO702" s="316"/>
      <c r="BP702" s="316"/>
      <c r="BQ702" s="316"/>
      <c r="BR702" s="55"/>
      <c r="BS702" s="330"/>
      <c r="BT702" s="331"/>
      <c r="BU702" s="319"/>
      <c r="BV702" s="319"/>
      <c r="BW702" s="319"/>
      <c r="BX702" s="319"/>
      <c r="BY702" s="319"/>
      <c r="BZ702" s="319"/>
      <c r="CA702" s="319"/>
      <c r="CB702" s="320"/>
      <c r="CC702" s="321"/>
      <c r="CD702" s="321"/>
      <c r="CE702" s="321"/>
      <c r="CF702" s="321"/>
      <c r="CG702" s="321"/>
      <c r="CH702" s="322"/>
      <c r="CI702" s="52">
        <f t="shared" si="32"/>
        <v>0</v>
      </c>
    </row>
    <row r="703" spans="1:87" ht="35.1" customHeight="1" x14ac:dyDescent="0.25">
      <c r="A703" s="31">
        <f t="shared" si="34"/>
        <v>691</v>
      </c>
      <c r="B703" s="308"/>
      <c r="C703" s="308"/>
      <c r="D703" s="309"/>
      <c r="E703" s="309"/>
      <c r="F703" s="309"/>
      <c r="G703" s="310"/>
      <c r="H703" s="311"/>
      <c r="I703" s="40"/>
      <c r="J703" s="59"/>
      <c r="K703" s="312"/>
      <c r="L703" s="312"/>
      <c r="M703" s="313"/>
      <c r="N703" s="313"/>
      <c r="O703" s="314"/>
      <c r="P703" s="314"/>
      <c r="Q703" s="315"/>
      <c r="R703" s="315"/>
      <c r="S703" s="306"/>
      <c r="T703" s="307"/>
      <c r="U703" s="306"/>
      <c r="V703" s="307"/>
      <c r="W703" s="304"/>
      <c r="X703" s="305"/>
      <c r="Y703" s="304"/>
      <c r="Z703" s="305"/>
      <c r="AA703" s="306"/>
      <c r="AB703" s="307"/>
      <c r="AC703" s="306"/>
      <c r="AD703" s="307"/>
      <c r="AE703" s="304"/>
      <c r="AF703" s="305"/>
      <c r="AG703" s="304"/>
      <c r="AH703" s="305"/>
      <c r="AI703" s="306"/>
      <c r="AJ703" s="307"/>
      <c r="AK703" s="306"/>
      <c r="AL703" s="307"/>
      <c r="AM703" s="304"/>
      <c r="AN703" s="305"/>
      <c r="AO703" s="304"/>
      <c r="AP703" s="305"/>
      <c r="AQ703" s="306"/>
      <c r="AR703" s="307"/>
      <c r="AS703" s="306"/>
      <c r="AT703" s="307"/>
      <c r="AU703" s="304"/>
      <c r="AV703" s="305"/>
      <c r="AW703" s="304"/>
      <c r="AX703" s="305"/>
      <c r="AY703" s="306"/>
      <c r="AZ703" s="307"/>
      <c r="BA703" s="306"/>
      <c r="BB703" s="307"/>
      <c r="BC703" s="304"/>
      <c r="BD703" s="305"/>
      <c r="BE703" s="304"/>
      <c r="BF703" s="305"/>
      <c r="BG703" s="306"/>
      <c r="BH703" s="307"/>
      <c r="BI703" s="306"/>
      <c r="BJ703" s="307"/>
      <c r="BK703" s="304"/>
      <c r="BL703" s="305"/>
      <c r="BM703" s="304"/>
      <c r="BN703" s="305"/>
      <c r="BO703" s="316"/>
      <c r="BP703" s="316"/>
      <c r="BQ703" s="316"/>
      <c r="BR703" s="55"/>
      <c r="BS703" s="317"/>
      <c r="BT703" s="318"/>
      <c r="BU703" s="319"/>
      <c r="BV703" s="319"/>
      <c r="BW703" s="319"/>
      <c r="BX703" s="319"/>
      <c r="BY703" s="319"/>
      <c r="BZ703" s="319"/>
      <c r="CA703" s="319"/>
      <c r="CB703" s="320"/>
      <c r="CC703" s="321"/>
      <c r="CD703" s="321"/>
      <c r="CE703" s="321"/>
      <c r="CF703" s="321"/>
      <c r="CG703" s="321"/>
      <c r="CH703" s="322"/>
      <c r="CI703" s="52">
        <f t="shared" si="32"/>
        <v>0</v>
      </c>
    </row>
    <row r="704" spans="1:87" ht="35.1" customHeight="1" x14ac:dyDescent="0.25">
      <c r="A704" s="31">
        <f t="shared" si="34"/>
        <v>692</v>
      </c>
      <c r="B704" s="323"/>
      <c r="C704" s="323"/>
      <c r="D704" s="308"/>
      <c r="E704" s="308"/>
      <c r="F704" s="308"/>
      <c r="G704" s="324"/>
      <c r="H704" s="325"/>
      <c r="I704" s="40"/>
      <c r="J704" s="60"/>
      <c r="K704" s="312"/>
      <c r="L704" s="312"/>
      <c r="M704" s="326"/>
      <c r="N704" s="326"/>
      <c r="O704" s="314"/>
      <c r="P704" s="314"/>
      <c r="Q704" s="327"/>
      <c r="R704" s="327"/>
      <c r="S704" s="306"/>
      <c r="T704" s="307"/>
      <c r="U704" s="306"/>
      <c r="V704" s="307"/>
      <c r="W704" s="328"/>
      <c r="X704" s="329"/>
      <c r="Y704" s="328"/>
      <c r="Z704" s="329"/>
      <c r="AA704" s="306"/>
      <c r="AB704" s="307"/>
      <c r="AC704" s="306"/>
      <c r="AD704" s="307"/>
      <c r="AE704" s="328"/>
      <c r="AF704" s="329"/>
      <c r="AG704" s="328"/>
      <c r="AH704" s="329"/>
      <c r="AI704" s="306"/>
      <c r="AJ704" s="307"/>
      <c r="AK704" s="306"/>
      <c r="AL704" s="307"/>
      <c r="AM704" s="328"/>
      <c r="AN704" s="329"/>
      <c r="AO704" s="328"/>
      <c r="AP704" s="329"/>
      <c r="AQ704" s="306"/>
      <c r="AR704" s="307"/>
      <c r="AS704" s="306"/>
      <c r="AT704" s="307"/>
      <c r="AU704" s="328"/>
      <c r="AV704" s="329"/>
      <c r="AW704" s="328"/>
      <c r="AX704" s="329"/>
      <c r="AY704" s="306"/>
      <c r="AZ704" s="307"/>
      <c r="BA704" s="306"/>
      <c r="BB704" s="307"/>
      <c r="BC704" s="328"/>
      <c r="BD704" s="329"/>
      <c r="BE704" s="328"/>
      <c r="BF704" s="329"/>
      <c r="BG704" s="306"/>
      <c r="BH704" s="307"/>
      <c r="BI704" s="306"/>
      <c r="BJ704" s="307"/>
      <c r="BK704" s="328"/>
      <c r="BL704" s="329"/>
      <c r="BM704" s="328"/>
      <c r="BN704" s="329"/>
      <c r="BO704" s="316"/>
      <c r="BP704" s="316"/>
      <c r="BQ704" s="316"/>
      <c r="BR704" s="55"/>
      <c r="BS704" s="330"/>
      <c r="BT704" s="331"/>
      <c r="BU704" s="319"/>
      <c r="BV704" s="319"/>
      <c r="BW704" s="319"/>
      <c r="BX704" s="319"/>
      <c r="BY704" s="319"/>
      <c r="BZ704" s="319"/>
      <c r="CA704" s="319"/>
      <c r="CB704" s="320"/>
      <c r="CC704" s="321"/>
      <c r="CD704" s="321"/>
      <c r="CE704" s="321"/>
      <c r="CF704" s="321"/>
      <c r="CG704" s="321"/>
      <c r="CH704" s="322"/>
      <c r="CI704" s="52">
        <f t="shared" si="32"/>
        <v>0</v>
      </c>
    </row>
    <row r="705" spans="1:87" ht="35.1" customHeight="1" x14ac:dyDescent="0.25">
      <c r="A705" s="31">
        <f t="shared" si="34"/>
        <v>693</v>
      </c>
      <c r="B705" s="308"/>
      <c r="C705" s="308"/>
      <c r="D705" s="309"/>
      <c r="E705" s="309"/>
      <c r="F705" s="309"/>
      <c r="G705" s="310"/>
      <c r="H705" s="311"/>
      <c r="I705" s="40"/>
      <c r="J705" s="59"/>
      <c r="K705" s="312"/>
      <c r="L705" s="312"/>
      <c r="M705" s="313"/>
      <c r="N705" s="313"/>
      <c r="O705" s="314"/>
      <c r="P705" s="314"/>
      <c r="Q705" s="315"/>
      <c r="R705" s="315"/>
      <c r="S705" s="306"/>
      <c r="T705" s="307"/>
      <c r="U705" s="306"/>
      <c r="V705" s="307"/>
      <c r="W705" s="304"/>
      <c r="X705" s="305"/>
      <c r="Y705" s="304"/>
      <c r="Z705" s="305"/>
      <c r="AA705" s="306"/>
      <c r="AB705" s="307"/>
      <c r="AC705" s="306"/>
      <c r="AD705" s="307"/>
      <c r="AE705" s="304"/>
      <c r="AF705" s="305"/>
      <c r="AG705" s="304"/>
      <c r="AH705" s="305"/>
      <c r="AI705" s="306"/>
      <c r="AJ705" s="307"/>
      <c r="AK705" s="306"/>
      <c r="AL705" s="307"/>
      <c r="AM705" s="304"/>
      <c r="AN705" s="305"/>
      <c r="AO705" s="304"/>
      <c r="AP705" s="305"/>
      <c r="AQ705" s="306"/>
      <c r="AR705" s="307"/>
      <c r="AS705" s="306"/>
      <c r="AT705" s="307"/>
      <c r="AU705" s="304"/>
      <c r="AV705" s="305"/>
      <c r="AW705" s="304"/>
      <c r="AX705" s="305"/>
      <c r="AY705" s="306"/>
      <c r="AZ705" s="307"/>
      <c r="BA705" s="306"/>
      <c r="BB705" s="307"/>
      <c r="BC705" s="304"/>
      <c r="BD705" s="305"/>
      <c r="BE705" s="304"/>
      <c r="BF705" s="305"/>
      <c r="BG705" s="306"/>
      <c r="BH705" s="307"/>
      <c r="BI705" s="306"/>
      <c r="BJ705" s="307"/>
      <c r="BK705" s="304"/>
      <c r="BL705" s="305"/>
      <c r="BM705" s="304"/>
      <c r="BN705" s="305"/>
      <c r="BO705" s="316"/>
      <c r="BP705" s="316"/>
      <c r="BQ705" s="316"/>
      <c r="BR705" s="55"/>
      <c r="BS705" s="317"/>
      <c r="BT705" s="318"/>
      <c r="BU705" s="319"/>
      <c r="BV705" s="319"/>
      <c r="BW705" s="319"/>
      <c r="BX705" s="319"/>
      <c r="BY705" s="319"/>
      <c r="BZ705" s="319"/>
      <c r="CA705" s="319"/>
      <c r="CB705" s="320"/>
      <c r="CC705" s="321"/>
      <c r="CD705" s="321"/>
      <c r="CE705" s="321"/>
      <c r="CF705" s="321"/>
      <c r="CG705" s="321"/>
      <c r="CH705" s="322"/>
      <c r="CI705" s="52">
        <f t="shared" si="32"/>
        <v>0</v>
      </c>
    </row>
    <row r="706" spans="1:87" ht="35.1" customHeight="1" x14ac:dyDescent="0.25">
      <c r="A706" s="31">
        <f t="shared" si="34"/>
        <v>694</v>
      </c>
      <c r="B706" s="323"/>
      <c r="C706" s="323"/>
      <c r="D706" s="308"/>
      <c r="E706" s="308"/>
      <c r="F706" s="308"/>
      <c r="G706" s="324"/>
      <c r="H706" s="325"/>
      <c r="I706" s="40"/>
      <c r="J706" s="60"/>
      <c r="K706" s="312"/>
      <c r="L706" s="312"/>
      <c r="M706" s="326"/>
      <c r="N706" s="326"/>
      <c r="O706" s="314"/>
      <c r="P706" s="314"/>
      <c r="Q706" s="327"/>
      <c r="R706" s="327"/>
      <c r="S706" s="306"/>
      <c r="T706" s="307"/>
      <c r="U706" s="306"/>
      <c r="V706" s="307"/>
      <c r="W706" s="328"/>
      <c r="X706" s="329"/>
      <c r="Y706" s="328"/>
      <c r="Z706" s="329"/>
      <c r="AA706" s="306"/>
      <c r="AB706" s="307"/>
      <c r="AC706" s="306"/>
      <c r="AD706" s="307"/>
      <c r="AE706" s="328"/>
      <c r="AF706" s="329"/>
      <c r="AG706" s="328"/>
      <c r="AH706" s="329"/>
      <c r="AI706" s="306"/>
      <c r="AJ706" s="307"/>
      <c r="AK706" s="306"/>
      <c r="AL706" s="307"/>
      <c r="AM706" s="328"/>
      <c r="AN706" s="329"/>
      <c r="AO706" s="328"/>
      <c r="AP706" s="329"/>
      <c r="AQ706" s="306"/>
      <c r="AR706" s="307"/>
      <c r="AS706" s="306"/>
      <c r="AT706" s="307"/>
      <c r="AU706" s="328"/>
      <c r="AV706" s="329"/>
      <c r="AW706" s="328"/>
      <c r="AX706" s="329"/>
      <c r="AY706" s="306"/>
      <c r="AZ706" s="307"/>
      <c r="BA706" s="306"/>
      <c r="BB706" s="307"/>
      <c r="BC706" s="328"/>
      <c r="BD706" s="329"/>
      <c r="BE706" s="328"/>
      <c r="BF706" s="329"/>
      <c r="BG706" s="306"/>
      <c r="BH706" s="307"/>
      <c r="BI706" s="306"/>
      <c r="BJ706" s="307"/>
      <c r="BK706" s="328"/>
      <c r="BL706" s="329"/>
      <c r="BM706" s="328"/>
      <c r="BN706" s="329"/>
      <c r="BO706" s="316"/>
      <c r="BP706" s="316"/>
      <c r="BQ706" s="316"/>
      <c r="BR706" s="55"/>
      <c r="BS706" s="330"/>
      <c r="BT706" s="331"/>
      <c r="BU706" s="319"/>
      <c r="BV706" s="319"/>
      <c r="BW706" s="319"/>
      <c r="BX706" s="319"/>
      <c r="BY706" s="319"/>
      <c r="BZ706" s="319"/>
      <c r="CA706" s="319"/>
      <c r="CB706" s="320"/>
      <c r="CC706" s="321"/>
      <c r="CD706" s="321"/>
      <c r="CE706" s="321"/>
      <c r="CF706" s="321"/>
      <c r="CG706" s="321"/>
      <c r="CH706" s="322"/>
      <c r="CI706" s="52">
        <f t="shared" si="32"/>
        <v>0</v>
      </c>
    </row>
    <row r="707" spans="1:87" ht="35.1" customHeight="1" x14ac:dyDescent="0.25">
      <c r="A707" s="31">
        <f t="shared" si="34"/>
        <v>695</v>
      </c>
      <c r="B707" s="308"/>
      <c r="C707" s="308"/>
      <c r="D707" s="309"/>
      <c r="E707" s="309"/>
      <c r="F707" s="309"/>
      <c r="G707" s="310"/>
      <c r="H707" s="311"/>
      <c r="I707" s="40"/>
      <c r="J707" s="59"/>
      <c r="K707" s="312"/>
      <c r="L707" s="312"/>
      <c r="M707" s="313"/>
      <c r="N707" s="313"/>
      <c r="O707" s="314"/>
      <c r="P707" s="314"/>
      <c r="Q707" s="315"/>
      <c r="R707" s="315"/>
      <c r="S707" s="306"/>
      <c r="T707" s="307"/>
      <c r="U707" s="306"/>
      <c r="V707" s="307"/>
      <c r="W707" s="304"/>
      <c r="X707" s="305"/>
      <c r="Y707" s="304"/>
      <c r="Z707" s="305"/>
      <c r="AA707" s="306"/>
      <c r="AB707" s="307"/>
      <c r="AC707" s="306"/>
      <c r="AD707" s="307"/>
      <c r="AE707" s="304"/>
      <c r="AF707" s="305"/>
      <c r="AG707" s="304"/>
      <c r="AH707" s="305"/>
      <c r="AI707" s="306"/>
      <c r="AJ707" s="307"/>
      <c r="AK707" s="306"/>
      <c r="AL707" s="307"/>
      <c r="AM707" s="304"/>
      <c r="AN707" s="305"/>
      <c r="AO707" s="304"/>
      <c r="AP707" s="305"/>
      <c r="AQ707" s="306"/>
      <c r="AR707" s="307"/>
      <c r="AS707" s="306"/>
      <c r="AT707" s="307"/>
      <c r="AU707" s="304"/>
      <c r="AV707" s="305"/>
      <c r="AW707" s="304"/>
      <c r="AX707" s="305"/>
      <c r="AY707" s="306"/>
      <c r="AZ707" s="307"/>
      <c r="BA707" s="306"/>
      <c r="BB707" s="307"/>
      <c r="BC707" s="304"/>
      <c r="BD707" s="305"/>
      <c r="BE707" s="304"/>
      <c r="BF707" s="305"/>
      <c r="BG707" s="306"/>
      <c r="BH707" s="307"/>
      <c r="BI707" s="306"/>
      <c r="BJ707" s="307"/>
      <c r="BK707" s="304"/>
      <c r="BL707" s="305"/>
      <c r="BM707" s="304"/>
      <c r="BN707" s="305"/>
      <c r="BO707" s="316"/>
      <c r="BP707" s="316"/>
      <c r="BQ707" s="316"/>
      <c r="BR707" s="55"/>
      <c r="BS707" s="317"/>
      <c r="BT707" s="318"/>
      <c r="BU707" s="319"/>
      <c r="BV707" s="319"/>
      <c r="BW707" s="319"/>
      <c r="BX707" s="319"/>
      <c r="BY707" s="319"/>
      <c r="BZ707" s="319"/>
      <c r="CA707" s="319"/>
      <c r="CB707" s="320"/>
      <c r="CC707" s="321"/>
      <c r="CD707" s="321"/>
      <c r="CE707" s="321"/>
      <c r="CF707" s="321"/>
      <c r="CG707" s="321"/>
      <c r="CH707" s="322"/>
      <c r="CI707" s="52">
        <f t="shared" si="32"/>
        <v>0</v>
      </c>
    </row>
    <row r="708" spans="1:87" ht="35.1" customHeight="1" x14ac:dyDescent="0.25">
      <c r="A708" s="31">
        <f t="shared" si="34"/>
        <v>696</v>
      </c>
      <c r="B708" s="323"/>
      <c r="C708" s="323"/>
      <c r="D708" s="308"/>
      <c r="E708" s="308"/>
      <c r="F708" s="308"/>
      <c r="G708" s="324"/>
      <c r="H708" s="325"/>
      <c r="I708" s="40"/>
      <c r="J708" s="60"/>
      <c r="K708" s="312"/>
      <c r="L708" s="312"/>
      <c r="M708" s="326"/>
      <c r="N708" s="326"/>
      <c r="O708" s="314"/>
      <c r="P708" s="314"/>
      <c r="Q708" s="327"/>
      <c r="R708" s="327"/>
      <c r="S708" s="306"/>
      <c r="T708" s="307"/>
      <c r="U708" s="306"/>
      <c r="V708" s="307"/>
      <c r="W708" s="328"/>
      <c r="X708" s="329"/>
      <c r="Y708" s="328"/>
      <c r="Z708" s="329"/>
      <c r="AA708" s="306"/>
      <c r="AB708" s="307"/>
      <c r="AC708" s="306"/>
      <c r="AD708" s="307"/>
      <c r="AE708" s="328"/>
      <c r="AF708" s="329"/>
      <c r="AG708" s="328"/>
      <c r="AH708" s="329"/>
      <c r="AI708" s="306"/>
      <c r="AJ708" s="307"/>
      <c r="AK708" s="306"/>
      <c r="AL708" s="307"/>
      <c r="AM708" s="328"/>
      <c r="AN708" s="329"/>
      <c r="AO708" s="328"/>
      <c r="AP708" s="329"/>
      <c r="AQ708" s="306"/>
      <c r="AR708" s="307"/>
      <c r="AS708" s="306"/>
      <c r="AT708" s="307"/>
      <c r="AU708" s="328"/>
      <c r="AV708" s="329"/>
      <c r="AW708" s="328"/>
      <c r="AX708" s="329"/>
      <c r="AY708" s="306"/>
      <c r="AZ708" s="307"/>
      <c r="BA708" s="306"/>
      <c r="BB708" s="307"/>
      <c r="BC708" s="328"/>
      <c r="BD708" s="329"/>
      <c r="BE708" s="328"/>
      <c r="BF708" s="329"/>
      <c r="BG708" s="306"/>
      <c r="BH708" s="307"/>
      <c r="BI708" s="306"/>
      <c r="BJ708" s="307"/>
      <c r="BK708" s="328"/>
      <c r="BL708" s="329"/>
      <c r="BM708" s="328"/>
      <c r="BN708" s="329"/>
      <c r="BO708" s="316"/>
      <c r="BP708" s="316"/>
      <c r="BQ708" s="316"/>
      <c r="BR708" s="55"/>
      <c r="BS708" s="330"/>
      <c r="BT708" s="331"/>
      <c r="BU708" s="319"/>
      <c r="BV708" s="319"/>
      <c r="BW708" s="319"/>
      <c r="BX708" s="319"/>
      <c r="BY708" s="319"/>
      <c r="BZ708" s="319"/>
      <c r="CA708" s="319"/>
      <c r="CB708" s="320"/>
      <c r="CC708" s="321"/>
      <c r="CD708" s="321"/>
      <c r="CE708" s="321"/>
      <c r="CF708" s="321"/>
      <c r="CG708" s="321"/>
      <c r="CH708" s="322"/>
      <c r="CI708" s="52">
        <f t="shared" si="32"/>
        <v>0</v>
      </c>
    </row>
    <row r="709" spans="1:87" ht="35.1" customHeight="1" x14ac:dyDescent="0.25">
      <c r="A709" s="31">
        <f t="shared" si="34"/>
        <v>697</v>
      </c>
      <c r="B709" s="308"/>
      <c r="C709" s="308"/>
      <c r="D709" s="309"/>
      <c r="E709" s="309"/>
      <c r="F709" s="309"/>
      <c r="G709" s="310"/>
      <c r="H709" s="311"/>
      <c r="I709" s="40"/>
      <c r="J709" s="59"/>
      <c r="K709" s="312"/>
      <c r="L709" s="312"/>
      <c r="M709" s="313"/>
      <c r="N709" s="313"/>
      <c r="O709" s="314"/>
      <c r="P709" s="314"/>
      <c r="Q709" s="315"/>
      <c r="R709" s="315"/>
      <c r="S709" s="306"/>
      <c r="T709" s="307"/>
      <c r="U709" s="306"/>
      <c r="V709" s="307"/>
      <c r="W709" s="304"/>
      <c r="X709" s="305"/>
      <c r="Y709" s="304"/>
      <c r="Z709" s="305"/>
      <c r="AA709" s="306"/>
      <c r="AB709" s="307"/>
      <c r="AC709" s="306"/>
      <c r="AD709" s="307"/>
      <c r="AE709" s="304"/>
      <c r="AF709" s="305"/>
      <c r="AG709" s="304"/>
      <c r="AH709" s="305"/>
      <c r="AI709" s="306"/>
      <c r="AJ709" s="307"/>
      <c r="AK709" s="306"/>
      <c r="AL709" s="307"/>
      <c r="AM709" s="304"/>
      <c r="AN709" s="305"/>
      <c r="AO709" s="304"/>
      <c r="AP709" s="305"/>
      <c r="AQ709" s="306"/>
      <c r="AR709" s="307"/>
      <c r="AS709" s="306"/>
      <c r="AT709" s="307"/>
      <c r="AU709" s="304"/>
      <c r="AV709" s="305"/>
      <c r="AW709" s="304"/>
      <c r="AX709" s="305"/>
      <c r="AY709" s="306"/>
      <c r="AZ709" s="307"/>
      <c r="BA709" s="306"/>
      <c r="BB709" s="307"/>
      <c r="BC709" s="304"/>
      <c r="BD709" s="305"/>
      <c r="BE709" s="304"/>
      <c r="BF709" s="305"/>
      <c r="BG709" s="306"/>
      <c r="BH709" s="307"/>
      <c r="BI709" s="306"/>
      <c r="BJ709" s="307"/>
      <c r="BK709" s="304"/>
      <c r="BL709" s="305"/>
      <c r="BM709" s="304"/>
      <c r="BN709" s="305"/>
      <c r="BO709" s="316"/>
      <c r="BP709" s="316"/>
      <c r="BQ709" s="316"/>
      <c r="BR709" s="55"/>
      <c r="BS709" s="317"/>
      <c r="BT709" s="318"/>
      <c r="BU709" s="319"/>
      <c r="BV709" s="319"/>
      <c r="BW709" s="319"/>
      <c r="BX709" s="319"/>
      <c r="BY709" s="319"/>
      <c r="BZ709" s="319"/>
      <c r="CA709" s="319"/>
      <c r="CB709" s="320"/>
      <c r="CC709" s="321"/>
      <c r="CD709" s="321"/>
      <c r="CE709" s="321"/>
      <c r="CF709" s="321"/>
      <c r="CG709" s="321"/>
      <c r="CH709" s="322"/>
      <c r="CI709" s="52">
        <f t="shared" si="32"/>
        <v>0</v>
      </c>
    </row>
    <row r="710" spans="1:87" ht="35.1" customHeight="1" x14ac:dyDescent="0.25">
      <c r="A710" s="31">
        <f t="shared" si="34"/>
        <v>698</v>
      </c>
      <c r="B710" s="323"/>
      <c r="C710" s="323"/>
      <c r="D710" s="308"/>
      <c r="E710" s="308"/>
      <c r="F710" s="308"/>
      <c r="G710" s="324"/>
      <c r="H710" s="325"/>
      <c r="I710" s="40"/>
      <c r="J710" s="60"/>
      <c r="K710" s="312"/>
      <c r="L710" s="312"/>
      <c r="M710" s="326"/>
      <c r="N710" s="326"/>
      <c r="O710" s="314"/>
      <c r="P710" s="314"/>
      <c r="Q710" s="327"/>
      <c r="R710" s="327"/>
      <c r="S710" s="306"/>
      <c r="T710" s="307"/>
      <c r="U710" s="306"/>
      <c r="V710" s="307"/>
      <c r="W710" s="328"/>
      <c r="X710" s="329"/>
      <c r="Y710" s="328"/>
      <c r="Z710" s="329"/>
      <c r="AA710" s="306"/>
      <c r="AB710" s="307"/>
      <c r="AC710" s="306"/>
      <c r="AD710" s="307"/>
      <c r="AE710" s="328"/>
      <c r="AF710" s="329"/>
      <c r="AG710" s="328"/>
      <c r="AH710" s="329"/>
      <c r="AI710" s="306"/>
      <c r="AJ710" s="307"/>
      <c r="AK710" s="306"/>
      <c r="AL710" s="307"/>
      <c r="AM710" s="328"/>
      <c r="AN710" s="329"/>
      <c r="AO710" s="328"/>
      <c r="AP710" s="329"/>
      <c r="AQ710" s="306"/>
      <c r="AR710" s="307"/>
      <c r="AS710" s="306"/>
      <c r="AT710" s="307"/>
      <c r="AU710" s="328"/>
      <c r="AV710" s="329"/>
      <c r="AW710" s="328"/>
      <c r="AX710" s="329"/>
      <c r="AY710" s="306"/>
      <c r="AZ710" s="307"/>
      <c r="BA710" s="306"/>
      <c r="BB710" s="307"/>
      <c r="BC710" s="328"/>
      <c r="BD710" s="329"/>
      <c r="BE710" s="328"/>
      <c r="BF710" s="329"/>
      <c r="BG710" s="306"/>
      <c r="BH710" s="307"/>
      <c r="BI710" s="306"/>
      <c r="BJ710" s="307"/>
      <c r="BK710" s="328"/>
      <c r="BL710" s="329"/>
      <c r="BM710" s="328"/>
      <c r="BN710" s="329"/>
      <c r="BO710" s="316"/>
      <c r="BP710" s="316"/>
      <c r="BQ710" s="316"/>
      <c r="BR710" s="55"/>
      <c r="BS710" s="330"/>
      <c r="BT710" s="331"/>
      <c r="BU710" s="319"/>
      <c r="BV710" s="319"/>
      <c r="BW710" s="319"/>
      <c r="BX710" s="319"/>
      <c r="BY710" s="319"/>
      <c r="BZ710" s="319"/>
      <c r="CA710" s="319"/>
      <c r="CB710" s="320"/>
      <c r="CC710" s="321"/>
      <c r="CD710" s="321"/>
      <c r="CE710" s="321"/>
      <c r="CF710" s="321"/>
      <c r="CG710" s="321"/>
      <c r="CH710" s="322"/>
      <c r="CI710" s="52">
        <f t="shared" si="32"/>
        <v>0</v>
      </c>
    </row>
    <row r="711" spans="1:87" ht="35.1" customHeight="1" x14ac:dyDescent="0.25">
      <c r="A711" s="31">
        <f t="shared" si="34"/>
        <v>699</v>
      </c>
      <c r="B711" s="308"/>
      <c r="C711" s="308"/>
      <c r="D711" s="309"/>
      <c r="E711" s="309"/>
      <c r="F711" s="309"/>
      <c r="G711" s="310"/>
      <c r="H711" s="311"/>
      <c r="I711" s="40"/>
      <c r="J711" s="59"/>
      <c r="K711" s="312"/>
      <c r="L711" s="312"/>
      <c r="M711" s="313"/>
      <c r="N711" s="313"/>
      <c r="O711" s="314"/>
      <c r="P711" s="314"/>
      <c r="Q711" s="315"/>
      <c r="R711" s="315"/>
      <c r="S711" s="306"/>
      <c r="T711" s="307"/>
      <c r="U711" s="306"/>
      <c r="V711" s="307"/>
      <c r="W711" s="304"/>
      <c r="X711" s="305"/>
      <c r="Y711" s="304"/>
      <c r="Z711" s="305"/>
      <c r="AA711" s="306"/>
      <c r="AB711" s="307"/>
      <c r="AC711" s="306"/>
      <c r="AD711" s="307"/>
      <c r="AE711" s="304"/>
      <c r="AF711" s="305"/>
      <c r="AG711" s="304"/>
      <c r="AH711" s="305"/>
      <c r="AI711" s="306"/>
      <c r="AJ711" s="307"/>
      <c r="AK711" s="306"/>
      <c r="AL711" s="307"/>
      <c r="AM711" s="304"/>
      <c r="AN711" s="305"/>
      <c r="AO711" s="304"/>
      <c r="AP711" s="305"/>
      <c r="AQ711" s="306"/>
      <c r="AR711" s="307"/>
      <c r="AS711" s="306"/>
      <c r="AT711" s="307"/>
      <c r="AU711" s="304"/>
      <c r="AV711" s="305"/>
      <c r="AW711" s="304"/>
      <c r="AX711" s="305"/>
      <c r="AY711" s="306"/>
      <c r="AZ711" s="307"/>
      <c r="BA711" s="306"/>
      <c r="BB711" s="307"/>
      <c r="BC711" s="304"/>
      <c r="BD711" s="305"/>
      <c r="BE711" s="304"/>
      <c r="BF711" s="305"/>
      <c r="BG711" s="306"/>
      <c r="BH711" s="307"/>
      <c r="BI711" s="306"/>
      <c r="BJ711" s="307"/>
      <c r="BK711" s="304"/>
      <c r="BL711" s="305"/>
      <c r="BM711" s="304"/>
      <c r="BN711" s="305"/>
      <c r="BO711" s="316"/>
      <c r="BP711" s="316"/>
      <c r="BQ711" s="316"/>
      <c r="BR711" s="55"/>
      <c r="BS711" s="317"/>
      <c r="BT711" s="318"/>
      <c r="BU711" s="319"/>
      <c r="BV711" s="319"/>
      <c r="BW711" s="319"/>
      <c r="BX711" s="319"/>
      <c r="BY711" s="319"/>
      <c r="BZ711" s="319"/>
      <c r="CA711" s="319"/>
      <c r="CB711" s="320"/>
      <c r="CC711" s="321"/>
      <c r="CD711" s="321"/>
      <c r="CE711" s="321"/>
      <c r="CF711" s="321"/>
      <c r="CG711" s="321"/>
      <c r="CH711" s="322"/>
      <c r="CI711" s="52">
        <f t="shared" si="32"/>
        <v>0</v>
      </c>
    </row>
    <row r="712" spans="1:87" ht="35.1" customHeight="1" x14ac:dyDescent="0.25">
      <c r="A712" s="31">
        <f t="shared" si="34"/>
        <v>700</v>
      </c>
      <c r="B712" s="323"/>
      <c r="C712" s="323"/>
      <c r="D712" s="308"/>
      <c r="E712" s="308"/>
      <c r="F712" s="308"/>
      <c r="G712" s="324"/>
      <c r="H712" s="325"/>
      <c r="I712" s="40"/>
      <c r="J712" s="60"/>
      <c r="K712" s="312"/>
      <c r="L712" s="312"/>
      <c r="M712" s="326"/>
      <c r="N712" s="326"/>
      <c r="O712" s="314"/>
      <c r="P712" s="314"/>
      <c r="Q712" s="327"/>
      <c r="R712" s="327"/>
      <c r="S712" s="306"/>
      <c r="T712" s="307"/>
      <c r="U712" s="306"/>
      <c r="V712" s="307"/>
      <c r="W712" s="328"/>
      <c r="X712" s="329"/>
      <c r="Y712" s="328"/>
      <c r="Z712" s="329"/>
      <c r="AA712" s="306"/>
      <c r="AB712" s="307"/>
      <c r="AC712" s="306"/>
      <c r="AD712" s="307"/>
      <c r="AE712" s="328"/>
      <c r="AF712" s="329"/>
      <c r="AG712" s="328"/>
      <c r="AH712" s="329"/>
      <c r="AI712" s="306"/>
      <c r="AJ712" s="307"/>
      <c r="AK712" s="306"/>
      <c r="AL712" s="307"/>
      <c r="AM712" s="328"/>
      <c r="AN712" s="329"/>
      <c r="AO712" s="328"/>
      <c r="AP712" s="329"/>
      <c r="AQ712" s="306"/>
      <c r="AR712" s="307"/>
      <c r="AS712" s="306"/>
      <c r="AT712" s="307"/>
      <c r="AU712" s="328"/>
      <c r="AV712" s="329"/>
      <c r="AW712" s="328"/>
      <c r="AX712" s="329"/>
      <c r="AY712" s="306"/>
      <c r="AZ712" s="307"/>
      <c r="BA712" s="306"/>
      <c r="BB712" s="307"/>
      <c r="BC712" s="328"/>
      <c r="BD712" s="329"/>
      <c r="BE712" s="328"/>
      <c r="BF712" s="329"/>
      <c r="BG712" s="306"/>
      <c r="BH712" s="307"/>
      <c r="BI712" s="306"/>
      <c r="BJ712" s="307"/>
      <c r="BK712" s="328"/>
      <c r="BL712" s="329"/>
      <c r="BM712" s="328"/>
      <c r="BN712" s="329"/>
      <c r="BO712" s="316"/>
      <c r="BP712" s="316"/>
      <c r="BQ712" s="316"/>
      <c r="BR712" s="55"/>
      <c r="BS712" s="330"/>
      <c r="BT712" s="331"/>
      <c r="BU712" s="319"/>
      <c r="BV712" s="319"/>
      <c r="BW712" s="319"/>
      <c r="BX712" s="319"/>
      <c r="BY712" s="319"/>
      <c r="BZ712" s="319"/>
      <c r="CA712" s="319"/>
      <c r="CB712" s="320"/>
      <c r="CC712" s="321"/>
      <c r="CD712" s="321"/>
      <c r="CE712" s="321"/>
      <c r="CF712" s="321"/>
      <c r="CG712" s="321"/>
      <c r="CH712" s="322"/>
      <c r="CI712" s="52">
        <f t="shared" si="32"/>
        <v>0</v>
      </c>
    </row>
    <row r="713" spans="1:87" ht="35.1" customHeight="1" x14ac:dyDescent="0.25">
      <c r="A713" s="31">
        <f>ROW(A701)</f>
        <v>701</v>
      </c>
      <c r="B713" s="308"/>
      <c r="C713" s="308"/>
      <c r="D713" s="309"/>
      <c r="E713" s="309"/>
      <c r="F713" s="309"/>
      <c r="G713" s="310"/>
      <c r="H713" s="311"/>
      <c r="I713" s="40"/>
      <c r="J713" s="59"/>
      <c r="K713" s="312"/>
      <c r="L713" s="312"/>
      <c r="M713" s="313"/>
      <c r="N713" s="313"/>
      <c r="O713" s="314"/>
      <c r="P713" s="314"/>
      <c r="Q713" s="315"/>
      <c r="R713" s="315"/>
      <c r="S713" s="306"/>
      <c r="T713" s="307"/>
      <c r="U713" s="306"/>
      <c r="V713" s="307"/>
      <c r="W713" s="304"/>
      <c r="X713" s="305"/>
      <c r="Y713" s="304"/>
      <c r="Z713" s="305"/>
      <c r="AA713" s="306"/>
      <c r="AB713" s="307"/>
      <c r="AC713" s="306"/>
      <c r="AD713" s="307"/>
      <c r="AE713" s="304"/>
      <c r="AF713" s="305"/>
      <c r="AG713" s="304"/>
      <c r="AH713" s="305"/>
      <c r="AI713" s="306"/>
      <c r="AJ713" s="307"/>
      <c r="AK713" s="306"/>
      <c r="AL713" s="307"/>
      <c r="AM713" s="304"/>
      <c r="AN713" s="305"/>
      <c r="AO713" s="304"/>
      <c r="AP713" s="305"/>
      <c r="AQ713" s="306"/>
      <c r="AR713" s="307"/>
      <c r="AS713" s="306"/>
      <c r="AT713" s="307"/>
      <c r="AU713" s="304"/>
      <c r="AV713" s="305"/>
      <c r="AW713" s="304"/>
      <c r="AX713" s="305"/>
      <c r="AY713" s="306"/>
      <c r="AZ713" s="307"/>
      <c r="BA713" s="306"/>
      <c r="BB713" s="307"/>
      <c r="BC713" s="304"/>
      <c r="BD713" s="305"/>
      <c r="BE713" s="304"/>
      <c r="BF713" s="305"/>
      <c r="BG713" s="306"/>
      <c r="BH713" s="307"/>
      <c r="BI713" s="306"/>
      <c r="BJ713" s="307"/>
      <c r="BK713" s="304"/>
      <c r="BL713" s="305"/>
      <c r="BM713" s="304"/>
      <c r="BN713" s="305"/>
      <c r="BO713" s="332"/>
      <c r="BP713" s="333"/>
      <c r="BQ713" s="334"/>
      <c r="BR713" s="55"/>
      <c r="BS713" s="317"/>
      <c r="BT713" s="318"/>
      <c r="BU713" s="319"/>
      <c r="BV713" s="319"/>
      <c r="BW713" s="319"/>
      <c r="BX713" s="319"/>
      <c r="BY713" s="319"/>
      <c r="BZ713" s="319"/>
      <c r="CA713" s="319"/>
      <c r="CB713" s="320"/>
      <c r="CC713" s="321"/>
      <c r="CD713" s="321"/>
      <c r="CE713" s="321"/>
      <c r="CF713" s="321"/>
      <c r="CG713" s="321"/>
      <c r="CH713" s="322"/>
      <c r="CI713" s="52">
        <f t="shared" si="32"/>
        <v>0</v>
      </c>
    </row>
    <row r="714" spans="1:87" ht="35.1" customHeight="1" x14ac:dyDescent="0.25">
      <c r="A714" s="31">
        <f t="shared" ref="A714:A740" si="35">ROW(A702)</f>
        <v>702</v>
      </c>
      <c r="B714" s="323"/>
      <c r="C714" s="323"/>
      <c r="D714" s="308"/>
      <c r="E714" s="308"/>
      <c r="F714" s="308"/>
      <c r="G714" s="324"/>
      <c r="H714" s="325"/>
      <c r="I714" s="40"/>
      <c r="J714" s="60"/>
      <c r="K714" s="312"/>
      <c r="L714" s="312"/>
      <c r="M714" s="326"/>
      <c r="N714" s="326"/>
      <c r="O714" s="314"/>
      <c r="P714" s="314"/>
      <c r="Q714" s="327"/>
      <c r="R714" s="327"/>
      <c r="S714" s="306"/>
      <c r="T714" s="307"/>
      <c r="U714" s="306"/>
      <c r="V714" s="307"/>
      <c r="W714" s="328"/>
      <c r="X714" s="329"/>
      <c r="Y714" s="328"/>
      <c r="Z714" s="329"/>
      <c r="AA714" s="306"/>
      <c r="AB714" s="307"/>
      <c r="AC714" s="306"/>
      <c r="AD714" s="307"/>
      <c r="AE714" s="328"/>
      <c r="AF714" s="329"/>
      <c r="AG714" s="328"/>
      <c r="AH714" s="329"/>
      <c r="AI714" s="306"/>
      <c r="AJ714" s="307"/>
      <c r="AK714" s="306"/>
      <c r="AL714" s="307"/>
      <c r="AM714" s="328"/>
      <c r="AN714" s="329"/>
      <c r="AO714" s="328"/>
      <c r="AP714" s="329"/>
      <c r="AQ714" s="306"/>
      <c r="AR714" s="307"/>
      <c r="AS714" s="306"/>
      <c r="AT714" s="307"/>
      <c r="AU714" s="328"/>
      <c r="AV714" s="329"/>
      <c r="AW714" s="328"/>
      <c r="AX714" s="329"/>
      <c r="AY714" s="306"/>
      <c r="AZ714" s="307"/>
      <c r="BA714" s="306"/>
      <c r="BB714" s="307"/>
      <c r="BC714" s="328"/>
      <c r="BD714" s="329"/>
      <c r="BE714" s="328"/>
      <c r="BF714" s="329"/>
      <c r="BG714" s="306"/>
      <c r="BH714" s="307"/>
      <c r="BI714" s="306"/>
      <c r="BJ714" s="307"/>
      <c r="BK714" s="328"/>
      <c r="BL714" s="329"/>
      <c r="BM714" s="328"/>
      <c r="BN714" s="329"/>
      <c r="BO714" s="316"/>
      <c r="BP714" s="316"/>
      <c r="BQ714" s="316"/>
      <c r="BR714" s="55"/>
      <c r="BS714" s="330"/>
      <c r="BT714" s="331"/>
      <c r="BU714" s="319"/>
      <c r="BV714" s="319"/>
      <c r="BW714" s="319"/>
      <c r="BX714" s="319"/>
      <c r="BY714" s="319"/>
      <c r="BZ714" s="319"/>
      <c r="CA714" s="319"/>
      <c r="CB714" s="320"/>
      <c r="CC714" s="321"/>
      <c r="CD714" s="321"/>
      <c r="CE714" s="321"/>
      <c r="CF714" s="321"/>
      <c r="CG714" s="321"/>
      <c r="CH714" s="322"/>
      <c r="CI714" s="52">
        <f t="shared" si="32"/>
        <v>0</v>
      </c>
    </row>
    <row r="715" spans="1:87" ht="35.1" customHeight="1" x14ac:dyDescent="0.25">
      <c r="A715" s="31">
        <f t="shared" si="35"/>
        <v>703</v>
      </c>
      <c r="B715" s="308"/>
      <c r="C715" s="308"/>
      <c r="D715" s="309"/>
      <c r="E715" s="309"/>
      <c r="F715" s="309"/>
      <c r="G715" s="310"/>
      <c r="H715" s="311"/>
      <c r="I715" s="40"/>
      <c r="J715" s="59"/>
      <c r="K715" s="312"/>
      <c r="L715" s="312"/>
      <c r="M715" s="313"/>
      <c r="N715" s="313"/>
      <c r="O715" s="314"/>
      <c r="P715" s="314"/>
      <c r="Q715" s="315"/>
      <c r="R715" s="315"/>
      <c r="S715" s="306"/>
      <c r="T715" s="307"/>
      <c r="U715" s="306"/>
      <c r="V715" s="307"/>
      <c r="W715" s="304"/>
      <c r="X715" s="305"/>
      <c r="Y715" s="304"/>
      <c r="Z715" s="305"/>
      <c r="AA715" s="306"/>
      <c r="AB715" s="307"/>
      <c r="AC715" s="306"/>
      <c r="AD715" s="307"/>
      <c r="AE715" s="304"/>
      <c r="AF715" s="305"/>
      <c r="AG715" s="304"/>
      <c r="AH715" s="305"/>
      <c r="AI715" s="306"/>
      <c r="AJ715" s="307"/>
      <c r="AK715" s="306"/>
      <c r="AL715" s="307"/>
      <c r="AM715" s="304"/>
      <c r="AN715" s="305"/>
      <c r="AO715" s="304"/>
      <c r="AP715" s="305"/>
      <c r="AQ715" s="306"/>
      <c r="AR715" s="307"/>
      <c r="AS715" s="306"/>
      <c r="AT715" s="307"/>
      <c r="AU715" s="304"/>
      <c r="AV715" s="305"/>
      <c r="AW715" s="304"/>
      <c r="AX715" s="305"/>
      <c r="AY715" s="306"/>
      <c r="AZ715" s="307"/>
      <c r="BA715" s="306"/>
      <c r="BB715" s="307"/>
      <c r="BC715" s="304"/>
      <c r="BD715" s="305"/>
      <c r="BE715" s="304"/>
      <c r="BF715" s="305"/>
      <c r="BG715" s="306"/>
      <c r="BH715" s="307"/>
      <c r="BI715" s="306"/>
      <c r="BJ715" s="307"/>
      <c r="BK715" s="304"/>
      <c r="BL715" s="305"/>
      <c r="BM715" s="304"/>
      <c r="BN715" s="305"/>
      <c r="BO715" s="316"/>
      <c r="BP715" s="316"/>
      <c r="BQ715" s="316"/>
      <c r="BR715" s="55"/>
      <c r="BS715" s="317"/>
      <c r="BT715" s="318"/>
      <c r="BU715" s="319"/>
      <c r="BV715" s="319"/>
      <c r="BW715" s="319"/>
      <c r="BX715" s="319"/>
      <c r="BY715" s="319"/>
      <c r="BZ715" s="319"/>
      <c r="CA715" s="319"/>
      <c r="CB715" s="320"/>
      <c r="CC715" s="321"/>
      <c r="CD715" s="321"/>
      <c r="CE715" s="321"/>
      <c r="CF715" s="321"/>
      <c r="CG715" s="321"/>
      <c r="CH715" s="322"/>
      <c r="CI715" s="52">
        <f t="shared" si="32"/>
        <v>0</v>
      </c>
    </row>
    <row r="716" spans="1:87" ht="35.1" customHeight="1" x14ac:dyDescent="0.25">
      <c r="A716" s="31">
        <f t="shared" si="35"/>
        <v>704</v>
      </c>
      <c r="B716" s="323"/>
      <c r="C716" s="323"/>
      <c r="D716" s="308"/>
      <c r="E716" s="308"/>
      <c r="F716" s="308"/>
      <c r="G716" s="324"/>
      <c r="H716" s="325"/>
      <c r="I716" s="40"/>
      <c r="J716" s="60"/>
      <c r="K716" s="312"/>
      <c r="L716" s="312"/>
      <c r="M716" s="326"/>
      <c r="N716" s="326"/>
      <c r="O716" s="314"/>
      <c r="P716" s="314"/>
      <c r="Q716" s="327"/>
      <c r="R716" s="327"/>
      <c r="S716" s="306"/>
      <c r="T716" s="307"/>
      <c r="U716" s="306"/>
      <c r="V716" s="307"/>
      <c r="W716" s="328"/>
      <c r="X716" s="329"/>
      <c r="Y716" s="328"/>
      <c r="Z716" s="329"/>
      <c r="AA716" s="306"/>
      <c r="AB716" s="307"/>
      <c r="AC716" s="306"/>
      <c r="AD716" s="307"/>
      <c r="AE716" s="328"/>
      <c r="AF716" s="329"/>
      <c r="AG716" s="328"/>
      <c r="AH716" s="329"/>
      <c r="AI716" s="306"/>
      <c r="AJ716" s="307"/>
      <c r="AK716" s="306"/>
      <c r="AL716" s="307"/>
      <c r="AM716" s="328"/>
      <c r="AN716" s="329"/>
      <c r="AO716" s="328"/>
      <c r="AP716" s="329"/>
      <c r="AQ716" s="306"/>
      <c r="AR716" s="307"/>
      <c r="AS716" s="306"/>
      <c r="AT716" s="307"/>
      <c r="AU716" s="328"/>
      <c r="AV716" s="329"/>
      <c r="AW716" s="328"/>
      <c r="AX716" s="329"/>
      <c r="AY716" s="306"/>
      <c r="AZ716" s="307"/>
      <c r="BA716" s="306"/>
      <c r="BB716" s="307"/>
      <c r="BC716" s="328"/>
      <c r="BD716" s="329"/>
      <c r="BE716" s="328"/>
      <c r="BF716" s="329"/>
      <c r="BG716" s="306"/>
      <c r="BH716" s="307"/>
      <c r="BI716" s="306"/>
      <c r="BJ716" s="307"/>
      <c r="BK716" s="328"/>
      <c r="BL716" s="329"/>
      <c r="BM716" s="328"/>
      <c r="BN716" s="329"/>
      <c r="BO716" s="316"/>
      <c r="BP716" s="316"/>
      <c r="BQ716" s="316"/>
      <c r="BR716" s="55"/>
      <c r="BS716" s="330"/>
      <c r="BT716" s="331"/>
      <c r="BU716" s="319"/>
      <c r="BV716" s="319"/>
      <c r="BW716" s="319"/>
      <c r="BX716" s="319"/>
      <c r="BY716" s="319"/>
      <c r="BZ716" s="319"/>
      <c r="CA716" s="319"/>
      <c r="CB716" s="320"/>
      <c r="CC716" s="321"/>
      <c r="CD716" s="321"/>
      <c r="CE716" s="321"/>
      <c r="CF716" s="321"/>
      <c r="CG716" s="321"/>
      <c r="CH716" s="322"/>
      <c r="CI716" s="52">
        <f t="shared" si="32"/>
        <v>0</v>
      </c>
    </row>
    <row r="717" spans="1:87" ht="35.1" customHeight="1" x14ac:dyDescent="0.25">
      <c r="A717" s="31">
        <f t="shared" si="35"/>
        <v>705</v>
      </c>
      <c r="B717" s="308"/>
      <c r="C717" s="308"/>
      <c r="D717" s="309"/>
      <c r="E717" s="309"/>
      <c r="F717" s="309"/>
      <c r="G717" s="310"/>
      <c r="H717" s="311"/>
      <c r="I717" s="40"/>
      <c r="J717" s="59"/>
      <c r="K717" s="312"/>
      <c r="L717" s="312"/>
      <c r="M717" s="313"/>
      <c r="N717" s="313"/>
      <c r="O717" s="314"/>
      <c r="P717" s="314"/>
      <c r="Q717" s="315"/>
      <c r="R717" s="315"/>
      <c r="S717" s="306"/>
      <c r="T717" s="307"/>
      <c r="U717" s="306"/>
      <c r="V717" s="307"/>
      <c r="W717" s="304"/>
      <c r="X717" s="305"/>
      <c r="Y717" s="304"/>
      <c r="Z717" s="305"/>
      <c r="AA717" s="306"/>
      <c r="AB717" s="307"/>
      <c r="AC717" s="306"/>
      <c r="AD717" s="307"/>
      <c r="AE717" s="304"/>
      <c r="AF717" s="305"/>
      <c r="AG717" s="304"/>
      <c r="AH717" s="305"/>
      <c r="AI717" s="306"/>
      <c r="AJ717" s="307"/>
      <c r="AK717" s="306"/>
      <c r="AL717" s="307"/>
      <c r="AM717" s="304"/>
      <c r="AN717" s="305"/>
      <c r="AO717" s="304"/>
      <c r="AP717" s="305"/>
      <c r="AQ717" s="306"/>
      <c r="AR717" s="307"/>
      <c r="AS717" s="306"/>
      <c r="AT717" s="307"/>
      <c r="AU717" s="304"/>
      <c r="AV717" s="305"/>
      <c r="AW717" s="304"/>
      <c r="AX717" s="305"/>
      <c r="AY717" s="306"/>
      <c r="AZ717" s="307"/>
      <c r="BA717" s="306"/>
      <c r="BB717" s="307"/>
      <c r="BC717" s="304"/>
      <c r="BD717" s="305"/>
      <c r="BE717" s="304"/>
      <c r="BF717" s="305"/>
      <c r="BG717" s="306"/>
      <c r="BH717" s="307"/>
      <c r="BI717" s="306"/>
      <c r="BJ717" s="307"/>
      <c r="BK717" s="304"/>
      <c r="BL717" s="305"/>
      <c r="BM717" s="304"/>
      <c r="BN717" s="305"/>
      <c r="BO717" s="316"/>
      <c r="BP717" s="316"/>
      <c r="BQ717" s="316"/>
      <c r="BR717" s="55"/>
      <c r="BS717" s="317"/>
      <c r="BT717" s="318"/>
      <c r="BU717" s="319"/>
      <c r="BV717" s="319"/>
      <c r="BW717" s="319"/>
      <c r="BX717" s="319"/>
      <c r="BY717" s="319"/>
      <c r="BZ717" s="319"/>
      <c r="CA717" s="319"/>
      <c r="CB717" s="320"/>
      <c r="CC717" s="321"/>
      <c r="CD717" s="321"/>
      <c r="CE717" s="321"/>
      <c r="CF717" s="321"/>
      <c r="CG717" s="321"/>
      <c r="CH717" s="322"/>
      <c r="CI717" s="52">
        <f t="shared" si="32"/>
        <v>0</v>
      </c>
    </row>
    <row r="718" spans="1:87" ht="35.1" customHeight="1" x14ac:dyDescent="0.25">
      <c r="A718" s="31">
        <f t="shared" si="35"/>
        <v>706</v>
      </c>
      <c r="B718" s="323"/>
      <c r="C718" s="323"/>
      <c r="D718" s="308"/>
      <c r="E718" s="308"/>
      <c r="F718" s="308"/>
      <c r="G718" s="324"/>
      <c r="H718" s="325"/>
      <c r="I718" s="40"/>
      <c r="J718" s="60"/>
      <c r="K718" s="312"/>
      <c r="L718" s="312"/>
      <c r="M718" s="326"/>
      <c r="N718" s="326"/>
      <c r="O718" s="314"/>
      <c r="P718" s="314"/>
      <c r="Q718" s="327"/>
      <c r="R718" s="327"/>
      <c r="S718" s="306"/>
      <c r="T718" s="307"/>
      <c r="U718" s="306"/>
      <c r="V718" s="307"/>
      <c r="W718" s="328"/>
      <c r="X718" s="329"/>
      <c r="Y718" s="328"/>
      <c r="Z718" s="329"/>
      <c r="AA718" s="306"/>
      <c r="AB718" s="307"/>
      <c r="AC718" s="306"/>
      <c r="AD718" s="307"/>
      <c r="AE718" s="328"/>
      <c r="AF718" s="329"/>
      <c r="AG718" s="328"/>
      <c r="AH718" s="329"/>
      <c r="AI718" s="306"/>
      <c r="AJ718" s="307"/>
      <c r="AK718" s="306"/>
      <c r="AL718" s="307"/>
      <c r="AM718" s="328"/>
      <c r="AN718" s="329"/>
      <c r="AO718" s="328"/>
      <c r="AP718" s="329"/>
      <c r="AQ718" s="306"/>
      <c r="AR718" s="307"/>
      <c r="AS718" s="306"/>
      <c r="AT718" s="307"/>
      <c r="AU718" s="328"/>
      <c r="AV718" s="329"/>
      <c r="AW718" s="328"/>
      <c r="AX718" s="329"/>
      <c r="AY718" s="306"/>
      <c r="AZ718" s="307"/>
      <c r="BA718" s="306"/>
      <c r="BB718" s="307"/>
      <c r="BC718" s="328"/>
      <c r="BD718" s="329"/>
      <c r="BE718" s="328"/>
      <c r="BF718" s="329"/>
      <c r="BG718" s="306"/>
      <c r="BH718" s="307"/>
      <c r="BI718" s="306"/>
      <c r="BJ718" s="307"/>
      <c r="BK718" s="328"/>
      <c r="BL718" s="329"/>
      <c r="BM718" s="328"/>
      <c r="BN718" s="329"/>
      <c r="BO718" s="316"/>
      <c r="BP718" s="316"/>
      <c r="BQ718" s="316"/>
      <c r="BR718" s="55"/>
      <c r="BS718" s="330"/>
      <c r="BT718" s="331"/>
      <c r="BU718" s="319"/>
      <c r="BV718" s="319"/>
      <c r="BW718" s="319"/>
      <c r="BX718" s="319"/>
      <c r="BY718" s="319"/>
      <c r="BZ718" s="319"/>
      <c r="CA718" s="319"/>
      <c r="CB718" s="320"/>
      <c r="CC718" s="321"/>
      <c r="CD718" s="321"/>
      <c r="CE718" s="321"/>
      <c r="CF718" s="321"/>
      <c r="CG718" s="321"/>
      <c r="CH718" s="322"/>
      <c r="CI718" s="52">
        <f t="shared" ref="CI718:CI781" si="36">BS718-G718</f>
        <v>0</v>
      </c>
    </row>
    <row r="719" spans="1:87" ht="35.1" customHeight="1" x14ac:dyDescent="0.25">
      <c r="A719" s="31">
        <f t="shared" si="35"/>
        <v>707</v>
      </c>
      <c r="B719" s="308"/>
      <c r="C719" s="308"/>
      <c r="D719" s="309"/>
      <c r="E719" s="309"/>
      <c r="F719" s="309"/>
      <c r="G719" s="310"/>
      <c r="H719" s="311"/>
      <c r="I719" s="40"/>
      <c r="J719" s="59"/>
      <c r="K719" s="312"/>
      <c r="L719" s="312"/>
      <c r="M719" s="313"/>
      <c r="N719" s="313"/>
      <c r="O719" s="314"/>
      <c r="P719" s="314"/>
      <c r="Q719" s="315"/>
      <c r="R719" s="315"/>
      <c r="S719" s="306"/>
      <c r="T719" s="307"/>
      <c r="U719" s="306"/>
      <c r="V719" s="307"/>
      <c r="W719" s="304"/>
      <c r="X719" s="305"/>
      <c r="Y719" s="304"/>
      <c r="Z719" s="305"/>
      <c r="AA719" s="306"/>
      <c r="AB719" s="307"/>
      <c r="AC719" s="306"/>
      <c r="AD719" s="307"/>
      <c r="AE719" s="304"/>
      <c r="AF719" s="305"/>
      <c r="AG719" s="304"/>
      <c r="AH719" s="305"/>
      <c r="AI719" s="306"/>
      <c r="AJ719" s="307"/>
      <c r="AK719" s="306"/>
      <c r="AL719" s="307"/>
      <c r="AM719" s="304"/>
      <c r="AN719" s="305"/>
      <c r="AO719" s="304"/>
      <c r="AP719" s="305"/>
      <c r="AQ719" s="306"/>
      <c r="AR719" s="307"/>
      <c r="AS719" s="306"/>
      <c r="AT719" s="307"/>
      <c r="AU719" s="304"/>
      <c r="AV719" s="305"/>
      <c r="AW719" s="304"/>
      <c r="AX719" s="305"/>
      <c r="AY719" s="306"/>
      <c r="AZ719" s="307"/>
      <c r="BA719" s="306"/>
      <c r="BB719" s="307"/>
      <c r="BC719" s="304"/>
      <c r="BD719" s="305"/>
      <c r="BE719" s="304"/>
      <c r="BF719" s="305"/>
      <c r="BG719" s="306"/>
      <c r="BH719" s="307"/>
      <c r="BI719" s="306"/>
      <c r="BJ719" s="307"/>
      <c r="BK719" s="304"/>
      <c r="BL719" s="305"/>
      <c r="BM719" s="304"/>
      <c r="BN719" s="305"/>
      <c r="BO719" s="316"/>
      <c r="BP719" s="316"/>
      <c r="BQ719" s="316"/>
      <c r="BR719" s="55"/>
      <c r="BS719" s="317"/>
      <c r="BT719" s="318"/>
      <c r="BU719" s="319"/>
      <c r="BV719" s="319"/>
      <c r="BW719" s="319"/>
      <c r="BX719" s="319"/>
      <c r="BY719" s="319"/>
      <c r="BZ719" s="319"/>
      <c r="CA719" s="319"/>
      <c r="CB719" s="320"/>
      <c r="CC719" s="321"/>
      <c r="CD719" s="321"/>
      <c r="CE719" s="321"/>
      <c r="CF719" s="321"/>
      <c r="CG719" s="321"/>
      <c r="CH719" s="322"/>
      <c r="CI719" s="52">
        <f t="shared" si="36"/>
        <v>0</v>
      </c>
    </row>
    <row r="720" spans="1:87" ht="35.1" customHeight="1" x14ac:dyDescent="0.25">
      <c r="A720" s="31">
        <f t="shared" si="35"/>
        <v>708</v>
      </c>
      <c r="B720" s="323"/>
      <c r="C720" s="323"/>
      <c r="D720" s="308"/>
      <c r="E720" s="308"/>
      <c r="F720" s="308"/>
      <c r="G720" s="324"/>
      <c r="H720" s="325"/>
      <c r="I720" s="40"/>
      <c r="J720" s="60"/>
      <c r="K720" s="312"/>
      <c r="L720" s="312"/>
      <c r="M720" s="326"/>
      <c r="N720" s="326"/>
      <c r="O720" s="314"/>
      <c r="P720" s="314"/>
      <c r="Q720" s="327"/>
      <c r="R720" s="327"/>
      <c r="S720" s="306"/>
      <c r="T720" s="307"/>
      <c r="U720" s="306"/>
      <c r="V720" s="307"/>
      <c r="W720" s="328"/>
      <c r="X720" s="329"/>
      <c r="Y720" s="328"/>
      <c r="Z720" s="329"/>
      <c r="AA720" s="306"/>
      <c r="AB720" s="307"/>
      <c r="AC720" s="306"/>
      <c r="AD720" s="307"/>
      <c r="AE720" s="328"/>
      <c r="AF720" s="329"/>
      <c r="AG720" s="328"/>
      <c r="AH720" s="329"/>
      <c r="AI720" s="306"/>
      <c r="AJ720" s="307"/>
      <c r="AK720" s="306"/>
      <c r="AL720" s="307"/>
      <c r="AM720" s="328"/>
      <c r="AN720" s="329"/>
      <c r="AO720" s="328"/>
      <c r="AP720" s="329"/>
      <c r="AQ720" s="306"/>
      <c r="AR720" s="307"/>
      <c r="AS720" s="306"/>
      <c r="AT720" s="307"/>
      <c r="AU720" s="328"/>
      <c r="AV720" s="329"/>
      <c r="AW720" s="328"/>
      <c r="AX720" s="329"/>
      <c r="AY720" s="306"/>
      <c r="AZ720" s="307"/>
      <c r="BA720" s="306"/>
      <c r="BB720" s="307"/>
      <c r="BC720" s="328"/>
      <c r="BD720" s="329"/>
      <c r="BE720" s="328"/>
      <c r="BF720" s="329"/>
      <c r="BG720" s="306"/>
      <c r="BH720" s="307"/>
      <c r="BI720" s="306"/>
      <c r="BJ720" s="307"/>
      <c r="BK720" s="328"/>
      <c r="BL720" s="329"/>
      <c r="BM720" s="328"/>
      <c r="BN720" s="329"/>
      <c r="BO720" s="316"/>
      <c r="BP720" s="316"/>
      <c r="BQ720" s="316"/>
      <c r="BR720" s="55"/>
      <c r="BS720" s="330"/>
      <c r="BT720" s="331"/>
      <c r="BU720" s="319"/>
      <c r="BV720" s="319"/>
      <c r="BW720" s="319"/>
      <c r="BX720" s="319"/>
      <c r="BY720" s="319"/>
      <c r="BZ720" s="319"/>
      <c r="CA720" s="319"/>
      <c r="CB720" s="320"/>
      <c r="CC720" s="321"/>
      <c r="CD720" s="321"/>
      <c r="CE720" s="321"/>
      <c r="CF720" s="321"/>
      <c r="CG720" s="321"/>
      <c r="CH720" s="322"/>
      <c r="CI720" s="52">
        <f t="shared" si="36"/>
        <v>0</v>
      </c>
    </row>
    <row r="721" spans="1:87" ht="35.1" customHeight="1" x14ac:dyDescent="0.25">
      <c r="A721" s="31">
        <f t="shared" si="35"/>
        <v>709</v>
      </c>
      <c r="B721" s="308"/>
      <c r="C721" s="308"/>
      <c r="D721" s="309"/>
      <c r="E721" s="309"/>
      <c r="F721" s="309"/>
      <c r="G721" s="310"/>
      <c r="H721" s="311"/>
      <c r="I721" s="40"/>
      <c r="J721" s="59"/>
      <c r="K721" s="312"/>
      <c r="L721" s="312"/>
      <c r="M721" s="313"/>
      <c r="N721" s="313"/>
      <c r="O721" s="314"/>
      <c r="P721" s="314"/>
      <c r="Q721" s="315"/>
      <c r="R721" s="315"/>
      <c r="S721" s="306"/>
      <c r="T721" s="307"/>
      <c r="U721" s="306"/>
      <c r="V721" s="307"/>
      <c r="W721" s="304"/>
      <c r="X721" s="305"/>
      <c r="Y721" s="304"/>
      <c r="Z721" s="305"/>
      <c r="AA721" s="306"/>
      <c r="AB721" s="307"/>
      <c r="AC721" s="306"/>
      <c r="AD721" s="307"/>
      <c r="AE721" s="304"/>
      <c r="AF721" s="305"/>
      <c r="AG721" s="304"/>
      <c r="AH721" s="305"/>
      <c r="AI721" s="306"/>
      <c r="AJ721" s="307"/>
      <c r="AK721" s="306"/>
      <c r="AL721" s="307"/>
      <c r="AM721" s="304"/>
      <c r="AN721" s="305"/>
      <c r="AO721" s="304"/>
      <c r="AP721" s="305"/>
      <c r="AQ721" s="306"/>
      <c r="AR721" s="307"/>
      <c r="AS721" s="306"/>
      <c r="AT721" s="307"/>
      <c r="AU721" s="304"/>
      <c r="AV721" s="305"/>
      <c r="AW721" s="304"/>
      <c r="AX721" s="305"/>
      <c r="AY721" s="306"/>
      <c r="AZ721" s="307"/>
      <c r="BA721" s="306"/>
      <c r="BB721" s="307"/>
      <c r="BC721" s="304"/>
      <c r="BD721" s="305"/>
      <c r="BE721" s="304"/>
      <c r="BF721" s="305"/>
      <c r="BG721" s="306"/>
      <c r="BH721" s="307"/>
      <c r="BI721" s="306"/>
      <c r="BJ721" s="307"/>
      <c r="BK721" s="304"/>
      <c r="BL721" s="305"/>
      <c r="BM721" s="304"/>
      <c r="BN721" s="305"/>
      <c r="BO721" s="316"/>
      <c r="BP721" s="316"/>
      <c r="BQ721" s="316"/>
      <c r="BR721" s="55"/>
      <c r="BS721" s="317"/>
      <c r="BT721" s="318"/>
      <c r="BU721" s="319"/>
      <c r="BV721" s="319"/>
      <c r="BW721" s="319"/>
      <c r="BX721" s="319"/>
      <c r="BY721" s="319"/>
      <c r="BZ721" s="319"/>
      <c r="CA721" s="319"/>
      <c r="CB721" s="320"/>
      <c r="CC721" s="321"/>
      <c r="CD721" s="321"/>
      <c r="CE721" s="321"/>
      <c r="CF721" s="321"/>
      <c r="CG721" s="321"/>
      <c r="CH721" s="322"/>
      <c r="CI721" s="52">
        <f t="shared" si="36"/>
        <v>0</v>
      </c>
    </row>
    <row r="722" spans="1:87" ht="35.1" customHeight="1" x14ac:dyDescent="0.25">
      <c r="A722" s="31">
        <f t="shared" si="35"/>
        <v>710</v>
      </c>
      <c r="B722" s="323"/>
      <c r="C722" s="323"/>
      <c r="D722" s="308"/>
      <c r="E722" s="308"/>
      <c r="F722" s="308"/>
      <c r="G722" s="324"/>
      <c r="H722" s="325"/>
      <c r="I722" s="40"/>
      <c r="J722" s="60"/>
      <c r="K722" s="312"/>
      <c r="L722" s="312"/>
      <c r="M722" s="326"/>
      <c r="N722" s="326"/>
      <c r="O722" s="314"/>
      <c r="P722" s="314"/>
      <c r="Q722" s="327"/>
      <c r="R722" s="327"/>
      <c r="S722" s="306"/>
      <c r="T722" s="307"/>
      <c r="U722" s="306"/>
      <c r="V722" s="307"/>
      <c r="W722" s="328"/>
      <c r="X722" s="329"/>
      <c r="Y722" s="328"/>
      <c r="Z722" s="329"/>
      <c r="AA722" s="306"/>
      <c r="AB722" s="307"/>
      <c r="AC722" s="306"/>
      <c r="AD722" s="307"/>
      <c r="AE722" s="328"/>
      <c r="AF722" s="329"/>
      <c r="AG722" s="328"/>
      <c r="AH722" s="329"/>
      <c r="AI722" s="306"/>
      <c r="AJ722" s="307"/>
      <c r="AK722" s="306"/>
      <c r="AL722" s="307"/>
      <c r="AM722" s="328"/>
      <c r="AN722" s="329"/>
      <c r="AO722" s="328"/>
      <c r="AP722" s="329"/>
      <c r="AQ722" s="306"/>
      <c r="AR722" s="307"/>
      <c r="AS722" s="306"/>
      <c r="AT722" s="307"/>
      <c r="AU722" s="328"/>
      <c r="AV722" s="329"/>
      <c r="AW722" s="328"/>
      <c r="AX722" s="329"/>
      <c r="AY722" s="306"/>
      <c r="AZ722" s="307"/>
      <c r="BA722" s="306"/>
      <c r="BB722" s="307"/>
      <c r="BC722" s="328"/>
      <c r="BD722" s="329"/>
      <c r="BE722" s="328"/>
      <c r="BF722" s="329"/>
      <c r="BG722" s="306"/>
      <c r="BH722" s="307"/>
      <c r="BI722" s="306"/>
      <c r="BJ722" s="307"/>
      <c r="BK722" s="328"/>
      <c r="BL722" s="329"/>
      <c r="BM722" s="328"/>
      <c r="BN722" s="329"/>
      <c r="BO722" s="316"/>
      <c r="BP722" s="316"/>
      <c r="BQ722" s="316"/>
      <c r="BR722" s="55"/>
      <c r="BS722" s="330"/>
      <c r="BT722" s="331"/>
      <c r="BU722" s="319"/>
      <c r="BV722" s="319"/>
      <c r="BW722" s="319"/>
      <c r="BX722" s="319"/>
      <c r="BY722" s="319"/>
      <c r="BZ722" s="319"/>
      <c r="CA722" s="319"/>
      <c r="CB722" s="320"/>
      <c r="CC722" s="321"/>
      <c r="CD722" s="321"/>
      <c r="CE722" s="321"/>
      <c r="CF722" s="321"/>
      <c r="CG722" s="321"/>
      <c r="CH722" s="322"/>
      <c r="CI722" s="52">
        <f t="shared" si="36"/>
        <v>0</v>
      </c>
    </row>
    <row r="723" spans="1:87" ht="35.1" customHeight="1" x14ac:dyDescent="0.25">
      <c r="A723" s="31">
        <f t="shared" si="35"/>
        <v>711</v>
      </c>
      <c r="B723" s="308"/>
      <c r="C723" s="308"/>
      <c r="D723" s="309"/>
      <c r="E723" s="309"/>
      <c r="F723" s="309"/>
      <c r="G723" s="310"/>
      <c r="H723" s="311"/>
      <c r="I723" s="40"/>
      <c r="J723" s="59"/>
      <c r="K723" s="312"/>
      <c r="L723" s="312"/>
      <c r="M723" s="313"/>
      <c r="N723" s="313"/>
      <c r="O723" s="314"/>
      <c r="P723" s="314"/>
      <c r="Q723" s="315"/>
      <c r="R723" s="315"/>
      <c r="S723" s="306"/>
      <c r="T723" s="307"/>
      <c r="U723" s="306"/>
      <c r="V723" s="307"/>
      <c r="W723" s="304"/>
      <c r="X723" s="305"/>
      <c r="Y723" s="304"/>
      <c r="Z723" s="305"/>
      <c r="AA723" s="306"/>
      <c r="AB723" s="307"/>
      <c r="AC723" s="306"/>
      <c r="AD723" s="307"/>
      <c r="AE723" s="304"/>
      <c r="AF723" s="305"/>
      <c r="AG723" s="304"/>
      <c r="AH723" s="305"/>
      <c r="AI723" s="306"/>
      <c r="AJ723" s="307"/>
      <c r="AK723" s="306"/>
      <c r="AL723" s="307"/>
      <c r="AM723" s="304"/>
      <c r="AN723" s="305"/>
      <c r="AO723" s="304"/>
      <c r="AP723" s="305"/>
      <c r="AQ723" s="306"/>
      <c r="AR723" s="307"/>
      <c r="AS723" s="306"/>
      <c r="AT723" s="307"/>
      <c r="AU723" s="304"/>
      <c r="AV723" s="305"/>
      <c r="AW723" s="304"/>
      <c r="AX723" s="305"/>
      <c r="AY723" s="306"/>
      <c r="AZ723" s="307"/>
      <c r="BA723" s="306"/>
      <c r="BB723" s="307"/>
      <c r="BC723" s="304"/>
      <c r="BD723" s="305"/>
      <c r="BE723" s="304"/>
      <c r="BF723" s="305"/>
      <c r="BG723" s="306"/>
      <c r="BH723" s="307"/>
      <c r="BI723" s="306"/>
      <c r="BJ723" s="307"/>
      <c r="BK723" s="304"/>
      <c r="BL723" s="305"/>
      <c r="BM723" s="304"/>
      <c r="BN723" s="305"/>
      <c r="BO723" s="316"/>
      <c r="BP723" s="316"/>
      <c r="BQ723" s="316"/>
      <c r="BR723" s="55"/>
      <c r="BS723" s="317"/>
      <c r="BT723" s="318"/>
      <c r="BU723" s="319"/>
      <c r="BV723" s="319"/>
      <c r="BW723" s="319"/>
      <c r="BX723" s="319"/>
      <c r="BY723" s="319"/>
      <c r="BZ723" s="319"/>
      <c r="CA723" s="319"/>
      <c r="CB723" s="320"/>
      <c r="CC723" s="321"/>
      <c r="CD723" s="321"/>
      <c r="CE723" s="321"/>
      <c r="CF723" s="321"/>
      <c r="CG723" s="321"/>
      <c r="CH723" s="322"/>
      <c r="CI723" s="52">
        <f t="shared" si="36"/>
        <v>0</v>
      </c>
    </row>
    <row r="724" spans="1:87" ht="35.1" customHeight="1" x14ac:dyDescent="0.25">
      <c r="A724" s="31">
        <f t="shared" si="35"/>
        <v>712</v>
      </c>
      <c r="B724" s="323"/>
      <c r="C724" s="323"/>
      <c r="D724" s="308"/>
      <c r="E724" s="308"/>
      <c r="F724" s="308"/>
      <c r="G724" s="324"/>
      <c r="H724" s="325"/>
      <c r="I724" s="40"/>
      <c r="J724" s="60"/>
      <c r="K724" s="312"/>
      <c r="L724" s="312"/>
      <c r="M724" s="326"/>
      <c r="N724" s="326"/>
      <c r="O724" s="314"/>
      <c r="P724" s="314"/>
      <c r="Q724" s="327"/>
      <c r="R724" s="327"/>
      <c r="S724" s="306"/>
      <c r="T724" s="307"/>
      <c r="U724" s="306"/>
      <c r="V724" s="307"/>
      <c r="W724" s="328"/>
      <c r="X724" s="329"/>
      <c r="Y724" s="328"/>
      <c r="Z724" s="329"/>
      <c r="AA724" s="306"/>
      <c r="AB724" s="307"/>
      <c r="AC724" s="306"/>
      <c r="AD724" s="307"/>
      <c r="AE724" s="328"/>
      <c r="AF724" s="329"/>
      <c r="AG724" s="328"/>
      <c r="AH724" s="329"/>
      <c r="AI724" s="306"/>
      <c r="AJ724" s="307"/>
      <c r="AK724" s="306"/>
      <c r="AL724" s="307"/>
      <c r="AM724" s="328"/>
      <c r="AN724" s="329"/>
      <c r="AO724" s="328"/>
      <c r="AP724" s="329"/>
      <c r="AQ724" s="306"/>
      <c r="AR724" s="307"/>
      <c r="AS724" s="306"/>
      <c r="AT724" s="307"/>
      <c r="AU724" s="328"/>
      <c r="AV724" s="329"/>
      <c r="AW724" s="328"/>
      <c r="AX724" s="329"/>
      <c r="AY724" s="306"/>
      <c r="AZ724" s="307"/>
      <c r="BA724" s="306"/>
      <c r="BB724" s="307"/>
      <c r="BC724" s="328"/>
      <c r="BD724" s="329"/>
      <c r="BE724" s="328"/>
      <c r="BF724" s="329"/>
      <c r="BG724" s="306"/>
      <c r="BH724" s="307"/>
      <c r="BI724" s="306"/>
      <c r="BJ724" s="307"/>
      <c r="BK724" s="328"/>
      <c r="BL724" s="329"/>
      <c r="BM724" s="328"/>
      <c r="BN724" s="329"/>
      <c r="BO724" s="316"/>
      <c r="BP724" s="316"/>
      <c r="BQ724" s="316"/>
      <c r="BR724" s="55"/>
      <c r="BS724" s="330"/>
      <c r="BT724" s="331"/>
      <c r="BU724" s="319"/>
      <c r="BV724" s="319"/>
      <c r="BW724" s="319"/>
      <c r="BX724" s="319"/>
      <c r="BY724" s="319"/>
      <c r="BZ724" s="319"/>
      <c r="CA724" s="319"/>
      <c r="CB724" s="320"/>
      <c r="CC724" s="321"/>
      <c r="CD724" s="321"/>
      <c r="CE724" s="321"/>
      <c r="CF724" s="321"/>
      <c r="CG724" s="321"/>
      <c r="CH724" s="322"/>
      <c r="CI724" s="52">
        <f t="shared" si="36"/>
        <v>0</v>
      </c>
    </row>
    <row r="725" spans="1:87" ht="35.1" customHeight="1" x14ac:dyDescent="0.25">
      <c r="A725" s="31">
        <f t="shared" si="35"/>
        <v>713</v>
      </c>
      <c r="B725" s="308"/>
      <c r="C725" s="308"/>
      <c r="D725" s="309"/>
      <c r="E725" s="309"/>
      <c r="F725" s="309"/>
      <c r="G725" s="310"/>
      <c r="H725" s="311"/>
      <c r="I725" s="40"/>
      <c r="J725" s="59"/>
      <c r="K725" s="312"/>
      <c r="L725" s="312"/>
      <c r="M725" s="313"/>
      <c r="N725" s="313"/>
      <c r="O725" s="314"/>
      <c r="P725" s="314"/>
      <c r="Q725" s="315"/>
      <c r="R725" s="315"/>
      <c r="S725" s="306"/>
      <c r="T725" s="307"/>
      <c r="U725" s="306"/>
      <c r="V725" s="307"/>
      <c r="W725" s="304"/>
      <c r="X725" s="305"/>
      <c r="Y725" s="304"/>
      <c r="Z725" s="305"/>
      <c r="AA725" s="306"/>
      <c r="AB725" s="307"/>
      <c r="AC725" s="306"/>
      <c r="AD725" s="307"/>
      <c r="AE725" s="304"/>
      <c r="AF725" s="305"/>
      <c r="AG725" s="304"/>
      <c r="AH725" s="305"/>
      <c r="AI725" s="306"/>
      <c r="AJ725" s="307"/>
      <c r="AK725" s="306"/>
      <c r="AL725" s="307"/>
      <c r="AM725" s="304"/>
      <c r="AN725" s="305"/>
      <c r="AO725" s="304"/>
      <c r="AP725" s="305"/>
      <c r="AQ725" s="306"/>
      <c r="AR725" s="307"/>
      <c r="AS725" s="306"/>
      <c r="AT725" s="307"/>
      <c r="AU725" s="304"/>
      <c r="AV725" s="305"/>
      <c r="AW725" s="304"/>
      <c r="AX725" s="305"/>
      <c r="AY725" s="306"/>
      <c r="AZ725" s="307"/>
      <c r="BA725" s="306"/>
      <c r="BB725" s="307"/>
      <c r="BC725" s="304"/>
      <c r="BD725" s="305"/>
      <c r="BE725" s="304"/>
      <c r="BF725" s="305"/>
      <c r="BG725" s="306"/>
      <c r="BH725" s="307"/>
      <c r="BI725" s="306"/>
      <c r="BJ725" s="307"/>
      <c r="BK725" s="304"/>
      <c r="BL725" s="305"/>
      <c r="BM725" s="304"/>
      <c r="BN725" s="305"/>
      <c r="BO725" s="316"/>
      <c r="BP725" s="316"/>
      <c r="BQ725" s="316"/>
      <c r="BR725" s="55"/>
      <c r="BS725" s="317"/>
      <c r="BT725" s="318"/>
      <c r="BU725" s="319"/>
      <c r="BV725" s="319"/>
      <c r="BW725" s="319"/>
      <c r="BX725" s="319"/>
      <c r="BY725" s="319"/>
      <c r="BZ725" s="319"/>
      <c r="CA725" s="319"/>
      <c r="CB725" s="320"/>
      <c r="CC725" s="321"/>
      <c r="CD725" s="321"/>
      <c r="CE725" s="321"/>
      <c r="CF725" s="321"/>
      <c r="CG725" s="321"/>
      <c r="CH725" s="322"/>
      <c r="CI725" s="52">
        <f t="shared" si="36"/>
        <v>0</v>
      </c>
    </row>
    <row r="726" spans="1:87" ht="35.1" customHeight="1" x14ac:dyDescent="0.25">
      <c r="A726" s="31">
        <f t="shared" si="35"/>
        <v>714</v>
      </c>
      <c r="B726" s="323"/>
      <c r="C726" s="323"/>
      <c r="D726" s="308"/>
      <c r="E726" s="308"/>
      <c r="F726" s="308"/>
      <c r="G726" s="324"/>
      <c r="H726" s="325"/>
      <c r="I726" s="40"/>
      <c r="J726" s="60"/>
      <c r="K726" s="312"/>
      <c r="L726" s="312"/>
      <c r="M726" s="326"/>
      <c r="N726" s="326"/>
      <c r="O726" s="314"/>
      <c r="P726" s="314"/>
      <c r="Q726" s="327"/>
      <c r="R726" s="327"/>
      <c r="S726" s="306"/>
      <c r="T726" s="307"/>
      <c r="U726" s="306"/>
      <c r="V726" s="307"/>
      <c r="W726" s="328"/>
      <c r="X726" s="329"/>
      <c r="Y726" s="328"/>
      <c r="Z726" s="329"/>
      <c r="AA726" s="306"/>
      <c r="AB726" s="307"/>
      <c r="AC726" s="306"/>
      <c r="AD726" s="307"/>
      <c r="AE726" s="328"/>
      <c r="AF726" s="329"/>
      <c r="AG726" s="328"/>
      <c r="AH726" s="329"/>
      <c r="AI726" s="306"/>
      <c r="AJ726" s="307"/>
      <c r="AK726" s="306"/>
      <c r="AL726" s="307"/>
      <c r="AM726" s="328"/>
      <c r="AN726" s="329"/>
      <c r="AO726" s="328"/>
      <c r="AP726" s="329"/>
      <c r="AQ726" s="306"/>
      <c r="AR726" s="307"/>
      <c r="AS726" s="306"/>
      <c r="AT726" s="307"/>
      <c r="AU726" s="328"/>
      <c r="AV726" s="329"/>
      <c r="AW726" s="328"/>
      <c r="AX726" s="329"/>
      <c r="AY726" s="306"/>
      <c r="AZ726" s="307"/>
      <c r="BA726" s="306"/>
      <c r="BB726" s="307"/>
      <c r="BC726" s="328"/>
      <c r="BD726" s="329"/>
      <c r="BE726" s="328"/>
      <c r="BF726" s="329"/>
      <c r="BG726" s="306"/>
      <c r="BH726" s="307"/>
      <c r="BI726" s="306"/>
      <c r="BJ726" s="307"/>
      <c r="BK726" s="328"/>
      <c r="BL726" s="329"/>
      <c r="BM726" s="328"/>
      <c r="BN726" s="329"/>
      <c r="BO726" s="316"/>
      <c r="BP726" s="316"/>
      <c r="BQ726" s="316"/>
      <c r="BR726" s="55"/>
      <c r="BS726" s="330"/>
      <c r="BT726" s="331"/>
      <c r="BU726" s="319"/>
      <c r="BV726" s="319"/>
      <c r="BW726" s="319"/>
      <c r="BX726" s="319"/>
      <c r="BY726" s="319"/>
      <c r="BZ726" s="319"/>
      <c r="CA726" s="319"/>
      <c r="CB726" s="320"/>
      <c r="CC726" s="321"/>
      <c r="CD726" s="321"/>
      <c r="CE726" s="321"/>
      <c r="CF726" s="321"/>
      <c r="CG726" s="321"/>
      <c r="CH726" s="322"/>
      <c r="CI726" s="52">
        <f t="shared" si="36"/>
        <v>0</v>
      </c>
    </row>
    <row r="727" spans="1:87" ht="35.1" customHeight="1" x14ac:dyDescent="0.25">
      <c r="A727" s="31">
        <f>ROW(A715)</f>
        <v>715</v>
      </c>
      <c r="B727" s="308"/>
      <c r="C727" s="308"/>
      <c r="D727" s="309"/>
      <c r="E727" s="309"/>
      <c r="F727" s="309"/>
      <c r="G727" s="310"/>
      <c r="H727" s="311"/>
      <c r="I727" s="40"/>
      <c r="J727" s="59"/>
      <c r="K727" s="312"/>
      <c r="L727" s="312"/>
      <c r="M727" s="313"/>
      <c r="N727" s="313"/>
      <c r="O727" s="314"/>
      <c r="P727" s="314"/>
      <c r="Q727" s="315"/>
      <c r="R727" s="315"/>
      <c r="S727" s="306"/>
      <c r="T727" s="307"/>
      <c r="U727" s="306"/>
      <c r="V727" s="307"/>
      <c r="W727" s="304"/>
      <c r="X727" s="305"/>
      <c r="Y727" s="304"/>
      <c r="Z727" s="305"/>
      <c r="AA727" s="306"/>
      <c r="AB727" s="307"/>
      <c r="AC727" s="306"/>
      <c r="AD727" s="307"/>
      <c r="AE727" s="304"/>
      <c r="AF727" s="305"/>
      <c r="AG727" s="304"/>
      <c r="AH727" s="305"/>
      <c r="AI727" s="306"/>
      <c r="AJ727" s="307"/>
      <c r="AK727" s="306"/>
      <c r="AL727" s="307"/>
      <c r="AM727" s="304"/>
      <c r="AN727" s="305"/>
      <c r="AO727" s="304"/>
      <c r="AP727" s="305"/>
      <c r="AQ727" s="306"/>
      <c r="AR727" s="307"/>
      <c r="AS727" s="306"/>
      <c r="AT727" s="307"/>
      <c r="AU727" s="304"/>
      <c r="AV727" s="305"/>
      <c r="AW727" s="304"/>
      <c r="AX727" s="305"/>
      <c r="AY727" s="306"/>
      <c r="AZ727" s="307"/>
      <c r="BA727" s="306"/>
      <c r="BB727" s="307"/>
      <c r="BC727" s="304"/>
      <c r="BD727" s="305"/>
      <c r="BE727" s="304"/>
      <c r="BF727" s="305"/>
      <c r="BG727" s="306"/>
      <c r="BH727" s="307"/>
      <c r="BI727" s="306"/>
      <c r="BJ727" s="307"/>
      <c r="BK727" s="304"/>
      <c r="BL727" s="305"/>
      <c r="BM727" s="304"/>
      <c r="BN727" s="305"/>
      <c r="BO727" s="332"/>
      <c r="BP727" s="333"/>
      <c r="BQ727" s="334"/>
      <c r="BR727" s="55"/>
      <c r="BS727" s="317"/>
      <c r="BT727" s="318"/>
      <c r="BU727" s="319"/>
      <c r="BV727" s="319"/>
      <c r="BW727" s="319"/>
      <c r="BX727" s="319"/>
      <c r="BY727" s="319"/>
      <c r="BZ727" s="319"/>
      <c r="CA727" s="319"/>
      <c r="CB727" s="320"/>
      <c r="CC727" s="321"/>
      <c r="CD727" s="321"/>
      <c r="CE727" s="321"/>
      <c r="CF727" s="321"/>
      <c r="CG727" s="321"/>
      <c r="CH727" s="322"/>
      <c r="CI727" s="52">
        <f t="shared" si="36"/>
        <v>0</v>
      </c>
    </row>
    <row r="728" spans="1:87" ht="35.1" customHeight="1" x14ac:dyDescent="0.25">
      <c r="A728" s="31">
        <f t="shared" si="35"/>
        <v>716</v>
      </c>
      <c r="B728" s="323"/>
      <c r="C728" s="323"/>
      <c r="D728" s="308"/>
      <c r="E728" s="308"/>
      <c r="F728" s="308"/>
      <c r="G728" s="324"/>
      <c r="H728" s="325"/>
      <c r="I728" s="40"/>
      <c r="J728" s="60"/>
      <c r="K728" s="312"/>
      <c r="L728" s="312"/>
      <c r="M728" s="326"/>
      <c r="N728" s="326"/>
      <c r="O728" s="314"/>
      <c r="P728" s="314"/>
      <c r="Q728" s="327"/>
      <c r="R728" s="327"/>
      <c r="S728" s="306"/>
      <c r="T728" s="307"/>
      <c r="U728" s="306"/>
      <c r="V728" s="307"/>
      <c r="W728" s="328"/>
      <c r="X728" s="329"/>
      <c r="Y728" s="328"/>
      <c r="Z728" s="329"/>
      <c r="AA728" s="306"/>
      <c r="AB728" s="307"/>
      <c r="AC728" s="306"/>
      <c r="AD728" s="307"/>
      <c r="AE728" s="328"/>
      <c r="AF728" s="329"/>
      <c r="AG728" s="328"/>
      <c r="AH728" s="329"/>
      <c r="AI728" s="306"/>
      <c r="AJ728" s="307"/>
      <c r="AK728" s="306"/>
      <c r="AL728" s="307"/>
      <c r="AM728" s="328"/>
      <c r="AN728" s="329"/>
      <c r="AO728" s="328"/>
      <c r="AP728" s="329"/>
      <c r="AQ728" s="306"/>
      <c r="AR728" s="307"/>
      <c r="AS728" s="306"/>
      <c r="AT728" s="307"/>
      <c r="AU728" s="328"/>
      <c r="AV728" s="329"/>
      <c r="AW728" s="328"/>
      <c r="AX728" s="329"/>
      <c r="AY728" s="306"/>
      <c r="AZ728" s="307"/>
      <c r="BA728" s="306"/>
      <c r="BB728" s="307"/>
      <c r="BC728" s="328"/>
      <c r="BD728" s="329"/>
      <c r="BE728" s="328"/>
      <c r="BF728" s="329"/>
      <c r="BG728" s="306"/>
      <c r="BH728" s="307"/>
      <c r="BI728" s="306"/>
      <c r="BJ728" s="307"/>
      <c r="BK728" s="328"/>
      <c r="BL728" s="329"/>
      <c r="BM728" s="328"/>
      <c r="BN728" s="329"/>
      <c r="BO728" s="316"/>
      <c r="BP728" s="316"/>
      <c r="BQ728" s="316"/>
      <c r="BR728" s="55"/>
      <c r="BS728" s="330"/>
      <c r="BT728" s="331"/>
      <c r="BU728" s="319"/>
      <c r="BV728" s="319"/>
      <c r="BW728" s="319"/>
      <c r="BX728" s="319"/>
      <c r="BY728" s="319"/>
      <c r="BZ728" s="319"/>
      <c r="CA728" s="319"/>
      <c r="CB728" s="320"/>
      <c r="CC728" s="321"/>
      <c r="CD728" s="321"/>
      <c r="CE728" s="321"/>
      <c r="CF728" s="321"/>
      <c r="CG728" s="321"/>
      <c r="CH728" s="322"/>
      <c r="CI728" s="52">
        <f t="shared" si="36"/>
        <v>0</v>
      </c>
    </row>
    <row r="729" spans="1:87" ht="35.1" customHeight="1" x14ac:dyDescent="0.25">
      <c r="A729" s="31">
        <f t="shared" si="35"/>
        <v>717</v>
      </c>
      <c r="B729" s="308"/>
      <c r="C729" s="308"/>
      <c r="D729" s="309"/>
      <c r="E729" s="309"/>
      <c r="F729" s="309"/>
      <c r="G729" s="310"/>
      <c r="H729" s="311"/>
      <c r="I729" s="40"/>
      <c r="J729" s="59"/>
      <c r="K729" s="312"/>
      <c r="L729" s="312"/>
      <c r="M729" s="313"/>
      <c r="N729" s="313"/>
      <c r="O729" s="314"/>
      <c r="P729" s="314"/>
      <c r="Q729" s="315"/>
      <c r="R729" s="315"/>
      <c r="S729" s="306"/>
      <c r="T729" s="307"/>
      <c r="U729" s="306"/>
      <c r="V729" s="307"/>
      <c r="W729" s="304"/>
      <c r="X729" s="305"/>
      <c r="Y729" s="304"/>
      <c r="Z729" s="305"/>
      <c r="AA729" s="306"/>
      <c r="AB729" s="307"/>
      <c r="AC729" s="306"/>
      <c r="AD729" s="307"/>
      <c r="AE729" s="304"/>
      <c r="AF729" s="305"/>
      <c r="AG729" s="304"/>
      <c r="AH729" s="305"/>
      <c r="AI729" s="306"/>
      <c r="AJ729" s="307"/>
      <c r="AK729" s="306"/>
      <c r="AL729" s="307"/>
      <c r="AM729" s="304"/>
      <c r="AN729" s="305"/>
      <c r="AO729" s="304"/>
      <c r="AP729" s="305"/>
      <c r="AQ729" s="306"/>
      <c r="AR729" s="307"/>
      <c r="AS729" s="306"/>
      <c r="AT729" s="307"/>
      <c r="AU729" s="304"/>
      <c r="AV729" s="305"/>
      <c r="AW729" s="304"/>
      <c r="AX729" s="305"/>
      <c r="AY729" s="306"/>
      <c r="AZ729" s="307"/>
      <c r="BA729" s="306"/>
      <c r="BB729" s="307"/>
      <c r="BC729" s="304"/>
      <c r="BD729" s="305"/>
      <c r="BE729" s="304"/>
      <c r="BF729" s="305"/>
      <c r="BG729" s="306"/>
      <c r="BH729" s="307"/>
      <c r="BI729" s="306"/>
      <c r="BJ729" s="307"/>
      <c r="BK729" s="304"/>
      <c r="BL729" s="305"/>
      <c r="BM729" s="304"/>
      <c r="BN729" s="305"/>
      <c r="BO729" s="316"/>
      <c r="BP729" s="316"/>
      <c r="BQ729" s="316"/>
      <c r="BR729" s="55"/>
      <c r="BS729" s="317"/>
      <c r="BT729" s="318"/>
      <c r="BU729" s="319"/>
      <c r="BV729" s="319"/>
      <c r="BW729" s="319"/>
      <c r="BX729" s="319"/>
      <c r="BY729" s="319"/>
      <c r="BZ729" s="319"/>
      <c r="CA729" s="319"/>
      <c r="CB729" s="320"/>
      <c r="CC729" s="321"/>
      <c r="CD729" s="321"/>
      <c r="CE729" s="321"/>
      <c r="CF729" s="321"/>
      <c r="CG729" s="321"/>
      <c r="CH729" s="322"/>
      <c r="CI729" s="52">
        <f t="shared" si="36"/>
        <v>0</v>
      </c>
    </row>
    <row r="730" spans="1:87" ht="35.1" customHeight="1" x14ac:dyDescent="0.25">
      <c r="A730" s="31">
        <f t="shared" si="35"/>
        <v>718</v>
      </c>
      <c r="B730" s="323"/>
      <c r="C730" s="323"/>
      <c r="D730" s="308"/>
      <c r="E730" s="308"/>
      <c r="F730" s="308"/>
      <c r="G730" s="324"/>
      <c r="H730" s="325"/>
      <c r="I730" s="40"/>
      <c r="J730" s="60"/>
      <c r="K730" s="312"/>
      <c r="L730" s="312"/>
      <c r="M730" s="326"/>
      <c r="N730" s="326"/>
      <c r="O730" s="314"/>
      <c r="P730" s="314"/>
      <c r="Q730" s="327"/>
      <c r="R730" s="327"/>
      <c r="S730" s="306"/>
      <c r="T730" s="307"/>
      <c r="U730" s="306"/>
      <c r="V730" s="307"/>
      <c r="W730" s="328"/>
      <c r="X730" s="329"/>
      <c r="Y730" s="328"/>
      <c r="Z730" s="329"/>
      <c r="AA730" s="306"/>
      <c r="AB730" s="307"/>
      <c r="AC730" s="306"/>
      <c r="AD730" s="307"/>
      <c r="AE730" s="328"/>
      <c r="AF730" s="329"/>
      <c r="AG730" s="328"/>
      <c r="AH730" s="329"/>
      <c r="AI730" s="306"/>
      <c r="AJ730" s="307"/>
      <c r="AK730" s="306"/>
      <c r="AL730" s="307"/>
      <c r="AM730" s="328"/>
      <c r="AN730" s="329"/>
      <c r="AO730" s="328"/>
      <c r="AP730" s="329"/>
      <c r="AQ730" s="306"/>
      <c r="AR730" s="307"/>
      <c r="AS730" s="306"/>
      <c r="AT730" s="307"/>
      <c r="AU730" s="328"/>
      <c r="AV730" s="329"/>
      <c r="AW730" s="328"/>
      <c r="AX730" s="329"/>
      <c r="AY730" s="306"/>
      <c r="AZ730" s="307"/>
      <c r="BA730" s="306"/>
      <c r="BB730" s="307"/>
      <c r="BC730" s="328"/>
      <c r="BD730" s="329"/>
      <c r="BE730" s="328"/>
      <c r="BF730" s="329"/>
      <c r="BG730" s="306"/>
      <c r="BH730" s="307"/>
      <c r="BI730" s="306"/>
      <c r="BJ730" s="307"/>
      <c r="BK730" s="328"/>
      <c r="BL730" s="329"/>
      <c r="BM730" s="328"/>
      <c r="BN730" s="329"/>
      <c r="BO730" s="316"/>
      <c r="BP730" s="316"/>
      <c r="BQ730" s="316"/>
      <c r="BR730" s="55"/>
      <c r="BS730" s="330"/>
      <c r="BT730" s="331"/>
      <c r="BU730" s="319"/>
      <c r="BV730" s="319"/>
      <c r="BW730" s="319"/>
      <c r="BX730" s="319"/>
      <c r="BY730" s="319"/>
      <c r="BZ730" s="319"/>
      <c r="CA730" s="319"/>
      <c r="CB730" s="320"/>
      <c r="CC730" s="321"/>
      <c r="CD730" s="321"/>
      <c r="CE730" s="321"/>
      <c r="CF730" s="321"/>
      <c r="CG730" s="321"/>
      <c r="CH730" s="322"/>
      <c r="CI730" s="52">
        <f t="shared" si="36"/>
        <v>0</v>
      </c>
    </row>
    <row r="731" spans="1:87" ht="35.1" customHeight="1" x14ac:dyDescent="0.25">
      <c r="A731" s="31">
        <f t="shared" si="35"/>
        <v>719</v>
      </c>
      <c r="B731" s="308"/>
      <c r="C731" s="308"/>
      <c r="D731" s="309"/>
      <c r="E731" s="309"/>
      <c r="F731" s="309"/>
      <c r="G731" s="310"/>
      <c r="H731" s="311"/>
      <c r="I731" s="40"/>
      <c r="J731" s="59"/>
      <c r="K731" s="312"/>
      <c r="L731" s="312"/>
      <c r="M731" s="313"/>
      <c r="N731" s="313"/>
      <c r="O731" s="314"/>
      <c r="P731" s="314"/>
      <c r="Q731" s="315"/>
      <c r="R731" s="315"/>
      <c r="S731" s="306"/>
      <c r="T731" s="307"/>
      <c r="U731" s="306"/>
      <c r="V731" s="307"/>
      <c r="W731" s="304"/>
      <c r="X731" s="305"/>
      <c r="Y731" s="304"/>
      <c r="Z731" s="305"/>
      <c r="AA731" s="306"/>
      <c r="AB731" s="307"/>
      <c r="AC731" s="306"/>
      <c r="AD731" s="307"/>
      <c r="AE731" s="304"/>
      <c r="AF731" s="305"/>
      <c r="AG731" s="304"/>
      <c r="AH731" s="305"/>
      <c r="AI731" s="306"/>
      <c r="AJ731" s="307"/>
      <c r="AK731" s="306"/>
      <c r="AL731" s="307"/>
      <c r="AM731" s="304"/>
      <c r="AN731" s="305"/>
      <c r="AO731" s="304"/>
      <c r="AP731" s="305"/>
      <c r="AQ731" s="306"/>
      <c r="AR731" s="307"/>
      <c r="AS731" s="306"/>
      <c r="AT731" s="307"/>
      <c r="AU731" s="304"/>
      <c r="AV731" s="305"/>
      <c r="AW731" s="304"/>
      <c r="AX731" s="305"/>
      <c r="AY731" s="306"/>
      <c r="AZ731" s="307"/>
      <c r="BA731" s="306"/>
      <c r="BB731" s="307"/>
      <c r="BC731" s="304"/>
      <c r="BD731" s="305"/>
      <c r="BE731" s="304"/>
      <c r="BF731" s="305"/>
      <c r="BG731" s="306"/>
      <c r="BH731" s="307"/>
      <c r="BI731" s="306"/>
      <c r="BJ731" s="307"/>
      <c r="BK731" s="304"/>
      <c r="BL731" s="305"/>
      <c r="BM731" s="304"/>
      <c r="BN731" s="305"/>
      <c r="BO731" s="316"/>
      <c r="BP731" s="316"/>
      <c r="BQ731" s="316"/>
      <c r="BR731" s="55"/>
      <c r="BS731" s="317"/>
      <c r="BT731" s="318"/>
      <c r="BU731" s="319"/>
      <c r="BV731" s="319"/>
      <c r="BW731" s="319"/>
      <c r="BX731" s="319"/>
      <c r="BY731" s="319"/>
      <c r="BZ731" s="319"/>
      <c r="CA731" s="319"/>
      <c r="CB731" s="320"/>
      <c r="CC731" s="321"/>
      <c r="CD731" s="321"/>
      <c r="CE731" s="321"/>
      <c r="CF731" s="321"/>
      <c r="CG731" s="321"/>
      <c r="CH731" s="322"/>
      <c r="CI731" s="52">
        <f t="shared" si="36"/>
        <v>0</v>
      </c>
    </row>
    <row r="732" spans="1:87" ht="35.1" customHeight="1" x14ac:dyDescent="0.25">
      <c r="A732" s="31">
        <f t="shared" si="35"/>
        <v>720</v>
      </c>
      <c r="B732" s="323"/>
      <c r="C732" s="323"/>
      <c r="D732" s="308"/>
      <c r="E732" s="308"/>
      <c r="F732" s="308"/>
      <c r="G732" s="324"/>
      <c r="H732" s="325"/>
      <c r="I732" s="40"/>
      <c r="J732" s="60"/>
      <c r="K732" s="312"/>
      <c r="L732" s="312"/>
      <c r="M732" s="326"/>
      <c r="N732" s="326"/>
      <c r="O732" s="314"/>
      <c r="P732" s="314"/>
      <c r="Q732" s="327"/>
      <c r="R732" s="327"/>
      <c r="S732" s="306"/>
      <c r="T732" s="307"/>
      <c r="U732" s="306"/>
      <c r="V732" s="307"/>
      <c r="W732" s="328"/>
      <c r="X732" s="329"/>
      <c r="Y732" s="328"/>
      <c r="Z732" s="329"/>
      <c r="AA732" s="306"/>
      <c r="AB732" s="307"/>
      <c r="AC732" s="306"/>
      <c r="AD732" s="307"/>
      <c r="AE732" s="328"/>
      <c r="AF732" s="329"/>
      <c r="AG732" s="328"/>
      <c r="AH732" s="329"/>
      <c r="AI732" s="306"/>
      <c r="AJ732" s="307"/>
      <c r="AK732" s="306"/>
      <c r="AL732" s="307"/>
      <c r="AM732" s="328"/>
      <c r="AN732" s="329"/>
      <c r="AO732" s="328"/>
      <c r="AP732" s="329"/>
      <c r="AQ732" s="306"/>
      <c r="AR732" s="307"/>
      <c r="AS732" s="306"/>
      <c r="AT732" s="307"/>
      <c r="AU732" s="328"/>
      <c r="AV732" s="329"/>
      <c r="AW732" s="328"/>
      <c r="AX732" s="329"/>
      <c r="AY732" s="306"/>
      <c r="AZ732" s="307"/>
      <c r="BA732" s="306"/>
      <c r="BB732" s="307"/>
      <c r="BC732" s="328"/>
      <c r="BD732" s="329"/>
      <c r="BE732" s="328"/>
      <c r="BF732" s="329"/>
      <c r="BG732" s="306"/>
      <c r="BH732" s="307"/>
      <c r="BI732" s="306"/>
      <c r="BJ732" s="307"/>
      <c r="BK732" s="328"/>
      <c r="BL732" s="329"/>
      <c r="BM732" s="328"/>
      <c r="BN732" s="329"/>
      <c r="BO732" s="316"/>
      <c r="BP732" s="316"/>
      <c r="BQ732" s="316"/>
      <c r="BR732" s="55"/>
      <c r="BS732" s="330"/>
      <c r="BT732" s="331"/>
      <c r="BU732" s="319"/>
      <c r="BV732" s="319"/>
      <c r="BW732" s="319"/>
      <c r="BX732" s="319"/>
      <c r="BY732" s="319"/>
      <c r="BZ732" s="319"/>
      <c r="CA732" s="319"/>
      <c r="CB732" s="320"/>
      <c r="CC732" s="321"/>
      <c r="CD732" s="321"/>
      <c r="CE732" s="321"/>
      <c r="CF732" s="321"/>
      <c r="CG732" s="321"/>
      <c r="CH732" s="322"/>
      <c r="CI732" s="52">
        <f t="shared" si="36"/>
        <v>0</v>
      </c>
    </row>
    <row r="733" spans="1:87" ht="35.1" customHeight="1" x14ac:dyDescent="0.25">
      <c r="A733" s="31">
        <f t="shared" si="35"/>
        <v>721</v>
      </c>
      <c r="B733" s="308"/>
      <c r="C733" s="308"/>
      <c r="D733" s="309"/>
      <c r="E733" s="309"/>
      <c r="F733" s="309"/>
      <c r="G733" s="310"/>
      <c r="H733" s="311"/>
      <c r="I733" s="40"/>
      <c r="J733" s="59"/>
      <c r="K733" s="312"/>
      <c r="L733" s="312"/>
      <c r="M733" s="313"/>
      <c r="N733" s="313"/>
      <c r="O733" s="314"/>
      <c r="P733" s="314"/>
      <c r="Q733" s="315"/>
      <c r="R733" s="315"/>
      <c r="S733" s="306"/>
      <c r="T733" s="307"/>
      <c r="U733" s="306"/>
      <c r="V733" s="307"/>
      <c r="W733" s="304"/>
      <c r="X733" s="305"/>
      <c r="Y733" s="304"/>
      <c r="Z733" s="305"/>
      <c r="AA733" s="306"/>
      <c r="AB733" s="307"/>
      <c r="AC733" s="306"/>
      <c r="AD733" s="307"/>
      <c r="AE733" s="304"/>
      <c r="AF733" s="305"/>
      <c r="AG733" s="304"/>
      <c r="AH733" s="305"/>
      <c r="AI733" s="306"/>
      <c r="AJ733" s="307"/>
      <c r="AK733" s="306"/>
      <c r="AL733" s="307"/>
      <c r="AM733" s="304"/>
      <c r="AN733" s="305"/>
      <c r="AO733" s="304"/>
      <c r="AP733" s="305"/>
      <c r="AQ733" s="306"/>
      <c r="AR733" s="307"/>
      <c r="AS733" s="306"/>
      <c r="AT733" s="307"/>
      <c r="AU733" s="304"/>
      <c r="AV733" s="305"/>
      <c r="AW733" s="304"/>
      <c r="AX733" s="305"/>
      <c r="AY733" s="306"/>
      <c r="AZ733" s="307"/>
      <c r="BA733" s="306"/>
      <c r="BB733" s="307"/>
      <c r="BC733" s="304"/>
      <c r="BD733" s="305"/>
      <c r="BE733" s="304"/>
      <c r="BF733" s="305"/>
      <c r="BG733" s="306"/>
      <c r="BH733" s="307"/>
      <c r="BI733" s="306"/>
      <c r="BJ733" s="307"/>
      <c r="BK733" s="304"/>
      <c r="BL733" s="305"/>
      <c r="BM733" s="304"/>
      <c r="BN733" s="305"/>
      <c r="BO733" s="316"/>
      <c r="BP733" s="316"/>
      <c r="BQ733" s="316"/>
      <c r="BR733" s="55"/>
      <c r="BS733" s="317"/>
      <c r="BT733" s="318"/>
      <c r="BU733" s="319"/>
      <c r="BV733" s="319"/>
      <c r="BW733" s="319"/>
      <c r="BX733" s="319"/>
      <c r="BY733" s="319"/>
      <c r="BZ733" s="319"/>
      <c r="CA733" s="319"/>
      <c r="CB733" s="320"/>
      <c r="CC733" s="321"/>
      <c r="CD733" s="321"/>
      <c r="CE733" s="321"/>
      <c r="CF733" s="321"/>
      <c r="CG733" s="321"/>
      <c r="CH733" s="322"/>
      <c r="CI733" s="52">
        <f t="shared" si="36"/>
        <v>0</v>
      </c>
    </row>
    <row r="734" spans="1:87" ht="35.1" customHeight="1" x14ac:dyDescent="0.25">
      <c r="A734" s="31">
        <f t="shared" si="35"/>
        <v>722</v>
      </c>
      <c r="B734" s="323"/>
      <c r="C734" s="323"/>
      <c r="D734" s="308"/>
      <c r="E734" s="308"/>
      <c r="F734" s="308"/>
      <c r="G734" s="324"/>
      <c r="H734" s="325"/>
      <c r="I734" s="40"/>
      <c r="J734" s="60"/>
      <c r="K734" s="312"/>
      <c r="L734" s="312"/>
      <c r="M734" s="326"/>
      <c r="N734" s="326"/>
      <c r="O734" s="314"/>
      <c r="P734" s="314"/>
      <c r="Q734" s="327"/>
      <c r="R734" s="327"/>
      <c r="S734" s="306"/>
      <c r="T734" s="307"/>
      <c r="U734" s="306"/>
      <c r="V734" s="307"/>
      <c r="W734" s="328"/>
      <c r="X734" s="329"/>
      <c r="Y734" s="328"/>
      <c r="Z734" s="329"/>
      <c r="AA734" s="306"/>
      <c r="AB734" s="307"/>
      <c r="AC734" s="306"/>
      <c r="AD734" s="307"/>
      <c r="AE734" s="328"/>
      <c r="AF734" s="329"/>
      <c r="AG734" s="328"/>
      <c r="AH734" s="329"/>
      <c r="AI734" s="306"/>
      <c r="AJ734" s="307"/>
      <c r="AK734" s="306"/>
      <c r="AL734" s="307"/>
      <c r="AM734" s="328"/>
      <c r="AN734" s="329"/>
      <c r="AO734" s="328"/>
      <c r="AP734" s="329"/>
      <c r="AQ734" s="306"/>
      <c r="AR734" s="307"/>
      <c r="AS734" s="306"/>
      <c r="AT734" s="307"/>
      <c r="AU734" s="328"/>
      <c r="AV734" s="329"/>
      <c r="AW734" s="328"/>
      <c r="AX734" s="329"/>
      <c r="AY734" s="306"/>
      <c r="AZ734" s="307"/>
      <c r="BA734" s="306"/>
      <c r="BB734" s="307"/>
      <c r="BC734" s="328"/>
      <c r="BD734" s="329"/>
      <c r="BE734" s="328"/>
      <c r="BF734" s="329"/>
      <c r="BG734" s="306"/>
      <c r="BH734" s="307"/>
      <c r="BI734" s="306"/>
      <c r="BJ734" s="307"/>
      <c r="BK734" s="328"/>
      <c r="BL734" s="329"/>
      <c r="BM734" s="328"/>
      <c r="BN734" s="329"/>
      <c r="BO734" s="316"/>
      <c r="BP734" s="316"/>
      <c r="BQ734" s="316"/>
      <c r="BR734" s="55"/>
      <c r="BS734" s="330"/>
      <c r="BT734" s="331"/>
      <c r="BU734" s="319"/>
      <c r="BV734" s="319"/>
      <c r="BW734" s="319"/>
      <c r="BX734" s="319"/>
      <c r="BY734" s="319"/>
      <c r="BZ734" s="319"/>
      <c r="CA734" s="319"/>
      <c r="CB734" s="320"/>
      <c r="CC734" s="321"/>
      <c r="CD734" s="321"/>
      <c r="CE734" s="321"/>
      <c r="CF734" s="321"/>
      <c r="CG734" s="321"/>
      <c r="CH734" s="322"/>
      <c r="CI734" s="52">
        <f t="shared" si="36"/>
        <v>0</v>
      </c>
    </row>
    <row r="735" spans="1:87" ht="35.1" customHeight="1" x14ac:dyDescent="0.25">
      <c r="A735" s="31">
        <f t="shared" si="35"/>
        <v>723</v>
      </c>
      <c r="B735" s="308"/>
      <c r="C735" s="308"/>
      <c r="D735" s="309"/>
      <c r="E735" s="309"/>
      <c r="F735" s="309"/>
      <c r="G735" s="310"/>
      <c r="H735" s="311"/>
      <c r="I735" s="40"/>
      <c r="J735" s="59"/>
      <c r="K735" s="312"/>
      <c r="L735" s="312"/>
      <c r="M735" s="313"/>
      <c r="N735" s="313"/>
      <c r="O735" s="314"/>
      <c r="P735" s="314"/>
      <c r="Q735" s="315"/>
      <c r="R735" s="315"/>
      <c r="S735" s="306"/>
      <c r="T735" s="307"/>
      <c r="U735" s="306"/>
      <c r="V735" s="307"/>
      <c r="W735" s="304"/>
      <c r="X735" s="305"/>
      <c r="Y735" s="304"/>
      <c r="Z735" s="305"/>
      <c r="AA735" s="306"/>
      <c r="AB735" s="307"/>
      <c r="AC735" s="306"/>
      <c r="AD735" s="307"/>
      <c r="AE735" s="304"/>
      <c r="AF735" s="305"/>
      <c r="AG735" s="304"/>
      <c r="AH735" s="305"/>
      <c r="AI735" s="306"/>
      <c r="AJ735" s="307"/>
      <c r="AK735" s="306"/>
      <c r="AL735" s="307"/>
      <c r="AM735" s="304"/>
      <c r="AN735" s="305"/>
      <c r="AO735" s="304"/>
      <c r="AP735" s="305"/>
      <c r="AQ735" s="306"/>
      <c r="AR735" s="307"/>
      <c r="AS735" s="306"/>
      <c r="AT735" s="307"/>
      <c r="AU735" s="304"/>
      <c r="AV735" s="305"/>
      <c r="AW735" s="304"/>
      <c r="AX735" s="305"/>
      <c r="AY735" s="306"/>
      <c r="AZ735" s="307"/>
      <c r="BA735" s="306"/>
      <c r="BB735" s="307"/>
      <c r="BC735" s="304"/>
      <c r="BD735" s="305"/>
      <c r="BE735" s="304"/>
      <c r="BF735" s="305"/>
      <c r="BG735" s="306"/>
      <c r="BH735" s="307"/>
      <c r="BI735" s="306"/>
      <c r="BJ735" s="307"/>
      <c r="BK735" s="304"/>
      <c r="BL735" s="305"/>
      <c r="BM735" s="304"/>
      <c r="BN735" s="305"/>
      <c r="BO735" s="316"/>
      <c r="BP735" s="316"/>
      <c r="BQ735" s="316"/>
      <c r="BR735" s="55"/>
      <c r="BS735" s="317"/>
      <c r="BT735" s="318"/>
      <c r="BU735" s="319"/>
      <c r="BV735" s="319"/>
      <c r="BW735" s="319"/>
      <c r="BX735" s="319"/>
      <c r="BY735" s="319"/>
      <c r="BZ735" s="319"/>
      <c r="CA735" s="319"/>
      <c r="CB735" s="320"/>
      <c r="CC735" s="321"/>
      <c r="CD735" s="321"/>
      <c r="CE735" s="321"/>
      <c r="CF735" s="321"/>
      <c r="CG735" s="321"/>
      <c r="CH735" s="322"/>
      <c r="CI735" s="52">
        <f t="shared" si="36"/>
        <v>0</v>
      </c>
    </row>
    <row r="736" spans="1:87" ht="35.1" customHeight="1" x14ac:dyDescent="0.25">
      <c r="A736" s="31">
        <f t="shared" si="35"/>
        <v>724</v>
      </c>
      <c r="B736" s="323"/>
      <c r="C736" s="323"/>
      <c r="D736" s="308"/>
      <c r="E736" s="308"/>
      <c r="F736" s="308"/>
      <c r="G736" s="324"/>
      <c r="H736" s="325"/>
      <c r="I736" s="40"/>
      <c r="J736" s="60"/>
      <c r="K736" s="312"/>
      <c r="L736" s="312"/>
      <c r="M736" s="326"/>
      <c r="N736" s="326"/>
      <c r="O736" s="314"/>
      <c r="P736" s="314"/>
      <c r="Q736" s="327"/>
      <c r="R736" s="327"/>
      <c r="S736" s="306"/>
      <c r="T736" s="307"/>
      <c r="U736" s="306"/>
      <c r="V736" s="307"/>
      <c r="W736" s="328"/>
      <c r="X736" s="329"/>
      <c r="Y736" s="328"/>
      <c r="Z736" s="329"/>
      <c r="AA736" s="306"/>
      <c r="AB736" s="307"/>
      <c r="AC736" s="306"/>
      <c r="AD736" s="307"/>
      <c r="AE736" s="328"/>
      <c r="AF736" s="329"/>
      <c r="AG736" s="328"/>
      <c r="AH736" s="329"/>
      <c r="AI736" s="306"/>
      <c r="AJ736" s="307"/>
      <c r="AK736" s="306"/>
      <c r="AL736" s="307"/>
      <c r="AM736" s="328"/>
      <c r="AN736" s="329"/>
      <c r="AO736" s="328"/>
      <c r="AP736" s="329"/>
      <c r="AQ736" s="306"/>
      <c r="AR736" s="307"/>
      <c r="AS736" s="306"/>
      <c r="AT736" s="307"/>
      <c r="AU736" s="328"/>
      <c r="AV736" s="329"/>
      <c r="AW736" s="328"/>
      <c r="AX736" s="329"/>
      <c r="AY736" s="306"/>
      <c r="AZ736" s="307"/>
      <c r="BA736" s="306"/>
      <c r="BB736" s="307"/>
      <c r="BC736" s="328"/>
      <c r="BD736" s="329"/>
      <c r="BE736" s="328"/>
      <c r="BF736" s="329"/>
      <c r="BG736" s="306"/>
      <c r="BH736" s="307"/>
      <c r="BI736" s="306"/>
      <c r="BJ736" s="307"/>
      <c r="BK736" s="328"/>
      <c r="BL736" s="329"/>
      <c r="BM736" s="328"/>
      <c r="BN736" s="329"/>
      <c r="BO736" s="316"/>
      <c r="BP736" s="316"/>
      <c r="BQ736" s="316"/>
      <c r="BR736" s="55"/>
      <c r="BS736" s="330"/>
      <c r="BT736" s="331"/>
      <c r="BU736" s="319"/>
      <c r="BV736" s="319"/>
      <c r="BW736" s="319"/>
      <c r="BX736" s="319"/>
      <c r="BY736" s="319"/>
      <c r="BZ736" s="319"/>
      <c r="CA736" s="319"/>
      <c r="CB736" s="320"/>
      <c r="CC736" s="321"/>
      <c r="CD736" s="321"/>
      <c r="CE736" s="321"/>
      <c r="CF736" s="321"/>
      <c r="CG736" s="321"/>
      <c r="CH736" s="322"/>
      <c r="CI736" s="52">
        <f t="shared" si="36"/>
        <v>0</v>
      </c>
    </row>
    <row r="737" spans="1:87" ht="35.1" customHeight="1" x14ac:dyDescent="0.25">
      <c r="A737" s="31">
        <f t="shared" si="35"/>
        <v>725</v>
      </c>
      <c r="B737" s="308"/>
      <c r="C737" s="308"/>
      <c r="D737" s="309"/>
      <c r="E737" s="309"/>
      <c r="F737" s="309"/>
      <c r="G737" s="310"/>
      <c r="H737" s="311"/>
      <c r="I737" s="40"/>
      <c r="J737" s="59"/>
      <c r="K737" s="312"/>
      <c r="L737" s="312"/>
      <c r="M737" s="313"/>
      <c r="N737" s="313"/>
      <c r="O737" s="314"/>
      <c r="P737" s="314"/>
      <c r="Q737" s="315"/>
      <c r="R737" s="315"/>
      <c r="S737" s="306"/>
      <c r="T737" s="307"/>
      <c r="U737" s="306"/>
      <c r="V737" s="307"/>
      <c r="W737" s="304"/>
      <c r="X737" s="305"/>
      <c r="Y737" s="304"/>
      <c r="Z737" s="305"/>
      <c r="AA737" s="306"/>
      <c r="AB737" s="307"/>
      <c r="AC737" s="306"/>
      <c r="AD737" s="307"/>
      <c r="AE737" s="304"/>
      <c r="AF737" s="305"/>
      <c r="AG737" s="304"/>
      <c r="AH737" s="305"/>
      <c r="AI737" s="306"/>
      <c r="AJ737" s="307"/>
      <c r="AK737" s="306"/>
      <c r="AL737" s="307"/>
      <c r="AM737" s="304"/>
      <c r="AN737" s="305"/>
      <c r="AO737" s="304"/>
      <c r="AP737" s="305"/>
      <c r="AQ737" s="306"/>
      <c r="AR737" s="307"/>
      <c r="AS737" s="306"/>
      <c r="AT737" s="307"/>
      <c r="AU737" s="304"/>
      <c r="AV737" s="305"/>
      <c r="AW737" s="304"/>
      <c r="AX737" s="305"/>
      <c r="AY737" s="306"/>
      <c r="AZ737" s="307"/>
      <c r="BA737" s="306"/>
      <c r="BB737" s="307"/>
      <c r="BC737" s="304"/>
      <c r="BD737" s="305"/>
      <c r="BE737" s="304"/>
      <c r="BF737" s="305"/>
      <c r="BG737" s="306"/>
      <c r="BH737" s="307"/>
      <c r="BI737" s="306"/>
      <c r="BJ737" s="307"/>
      <c r="BK737" s="304"/>
      <c r="BL737" s="305"/>
      <c r="BM737" s="304"/>
      <c r="BN737" s="305"/>
      <c r="BO737" s="316"/>
      <c r="BP737" s="316"/>
      <c r="BQ737" s="316"/>
      <c r="BR737" s="55"/>
      <c r="BS737" s="317"/>
      <c r="BT737" s="318"/>
      <c r="BU737" s="319"/>
      <c r="BV737" s="319"/>
      <c r="BW737" s="319"/>
      <c r="BX737" s="319"/>
      <c r="BY737" s="319"/>
      <c r="BZ737" s="319"/>
      <c r="CA737" s="319"/>
      <c r="CB737" s="320"/>
      <c r="CC737" s="321"/>
      <c r="CD737" s="321"/>
      <c r="CE737" s="321"/>
      <c r="CF737" s="321"/>
      <c r="CG737" s="321"/>
      <c r="CH737" s="322"/>
      <c r="CI737" s="52">
        <f t="shared" si="36"/>
        <v>0</v>
      </c>
    </row>
    <row r="738" spans="1:87" ht="35.1" customHeight="1" x14ac:dyDescent="0.25">
      <c r="A738" s="31">
        <f t="shared" si="35"/>
        <v>726</v>
      </c>
      <c r="B738" s="323"/>
      <c r="C738" s="323"/>
      <c r="D738" s="308"/>
      <c r="E738" s="308"/>
      <c r="F738" s="308"/>
      <c r="G738" s="324"/>
      <c r="H738" s="325"/>
      <c r="I738" s="40"/>
      <c r="J738" s="60"/>
      <c r="K738" s="312"/>
      <c r="L738" s="312"/>
      <c r="M738" s="326"/>
      <c r="N738" s="326"/>
      <c r="O738" s="314"/>
      <c r="P738" s="314"/>
      <c r="Q738" s="327"/>
      <c r="R738" s="327"/>
      <c r="S738" s="306"/>
      <c r="T738" s="307"/>
      <c r="U738" s="306"/>
      <c r="V738" s="307"/>
      <c r="W738" s="328"/>
      <c r="X738" s="329"/>
      <c r="Y738" s="328"/>
      <c r="Z738" s="329"/>
      <c r="AA738" s="306"/>
      <c r="AB738" s="307"/>
      <c r="AC738" s="306"/>
      <c r="AD738" s="307"/>
      <c r="AE738" s="328"/>
      <c r="AF738" s="329"/>
      <c r="AG738" s="328"/>
      <c r="AH738" s="329"/>
      <c r="AI738" s="306"/>
      <c r="AJ738" s="307"/>
      <c r="AK738" s="306"/>
      <c r="AL738" s="307"/>
      <c r="AM738" s="328"/>
      <c r="AN738" s="329"/>
      <c r="AO738" s="328"/>
      <c r="AP738" s="329"/>
      <c r="AQ738" s="306"/>
      <c r="AR738" s="307"/>
      <c r="AS738" s="306"/>
      <c r="AT738" s="307"/>
      <c r="AU738" s="328"/>
      <c r="AV738" s="329"/>
      <c r="AW738" s="328"/>
      <c r="AX738" s="329"/>
      <c r="AY738" s="306"/>
      <c r="AZ738" s="307"/>
      <c r="BA738" s="306"/>
      <c r="BB738" s="307"/>
      <c r="BC738" s="328"/>
      <c r="BD738" s="329"/>
      <c r="BE738" s="328"/>
      <c r="BF738" s="329"/>
      <c r="BG738" s="306"/>
      <c r="BH738" s="307"/>
      <c r="BI738" s="306"/>
      <c r="BJ738" s="307"/>
      <c r="BK738" s="328"/>
      <c r="BL738" s="329"/>
      <c r="BM738" s="328"/>
      <c r="BN738" s="329"/>
      <c r="BO738" s="316"/>
      <c r="BP738" s="316"/>
      <c r="BQ738" s="316"/>
      <c r="BR738" s="55"/>
      <c r="BS738" s="330"/>
      <c r="BT738" s="331"/>
      <c r="BU738" s="319"/>
      <c r="BV738" s="319"/>
      <c r="BW738" s="319"/>
      <c r="BX738" s="319"/>
      <c r="BY738" s="319"/>
      <c r="BZ738" s="319"/>
      <c r="CA738" s="319"/>
      <c r="CB738" s="320"/>
      <c r="CC738" s="321"/>
      <c r="CD738" s="321"/>
      <c r="CE738" s="321"/>
      <c r="CF738" s="321"/>
      <c r="CG738" s="321"/>
      <c r="CH738" s="322"/>
      <c r="CI738" s="52">
        <f t="shared" si="36"/>
        <v>0</v>
      </c>
    </row>
    <row r="739" spans="1:87" ht="35.1" customHeight="1" x14ac:dyDescent="0.25">
      <c r="A739" s="31">
        <f t="shared" si="35"/>
        <v>727</v>
      </c>
      <c r="B739" s="308"/>
      <c r="C739" s="308"/>
      <c r="D739" s="309"/>
      <c r="E739" s="309"/>
      <c r="F739" s="309"/>
      <c r="G739" s="310"/>
      <c r="H739" s="311"/>
      <c r="I739" s="40"/>
      <c r="J739" s="59"/>
      <c r="K739" s="312"/>
      <c r="L739" s="312"/>
      <c r="M739" s="313"/>
      <c r="N739" s="313"/>
      <c r="O739" s="314"/>
      <c r="P739" s="314"/>
      <c r="Q739" s="315"/>
      <c r="R739" s="315"/>
      <c r="S739" s="306"/>
      <c r="T739" s="307"/>
      <c r="U739" s="306"/>
      <c r="V739" s="307"/>
      <c r="W739" s="304"/>
      <c r="X739" s="305"/>
      <c r="Y739" s="304"/>
      <c r="Z739" s="305"/>
      <c r="AA739" s="306"/>
      <c r="AB739" s="307"/>
      <c r="AC739" s="306"/>
      <c r="AD739" s="307"/>
      <c r="AE739" s="304"/>
      <c r="AF739" s="305"/>
      <c r="AG739" s="304"/>
      <c r="AH739" s="305"/>
      <c r="AI739" s="306"/>
      <c r="AJ739" s="307"/>
      <c r="AK739" s="306"/>
      <c r="AL739" s="307"/>
      <c r="AM739" s="304"/>
      <c r="AN739" s="305"/>
      <c r="AO739" s="304"/>
      <c r="AP739" s="305"/>
      <c r="AQ739" s="306"/>
      <c r="AR739" s="307"/>
      <c r="AS739" s="306"/>
      <c r="AT739" s="307"/>
      <c r="AU739" s="304"/>
      <c r="AV739" s="305"/>
      <c r="AW739" s="304"/>
      <c r="AX739" s="305"/>
      <c r="AY739" s="306"/>
      <c r="AZ739" s="307"/>
      <c r="BA739" s="306"/>
      <c r="BB739" s="307"/>
      <c r="BC739" s="304"/>
      <c r="BD739" s="305"/>
      <c r="BE739" s="304"/>
      <c r="BF739" s="305"/>
      <c r="BG739" s="306"/>
      <c r="BH739" s="307"/>
      <c r="BI739" s="306"/>
      <c r="BJ739" s="307"/>
      <c r="BK739" s="304"/>
      <c r="BL739" s="305"/>
      <c r="BM739" s="304"/>
      <c r="BN739" s="305"/>
      <c r="BO739" s="316"/>
      <c r="BP739" s="316"/>
      <c r="BQ739" s="316"/>
      <c r="BR739" s="55"/>
      <c r="BS739" s="317"/>
      <c r="BT739" s="318"/>
      <c r="BU739" s="319"/>
      <c r="BV739" s="319"/>
      <c r="BW739" s="319"/>
      <c r="BX739" s="319"/>
      <c r="BY739" s="319"/>
      <c r="BZ739" s="319"/>
      <c r="CA739" s="319"/>
      <c r="CB739" s="320"/>
      <c r="CC739" s="321"/>
      <c r="CD739" s="321"/>
      <c r="CE739" s="321"/>
      <c r="CF739" s="321"/>
      <c r="CG739" s="321"/>
      <c r="CH739" s="322"/>
      <c r="CI739" s="52">
        <f t="shared" si="36"/>
        <v>0</v>
      </c>
    </row>
    <row r="740" spans="1:87" ht="35.1" customHeight="1" x14ac:dyDescent="0.25">
      <c r="A740" s="31">
        <f t="shared" si="35"/>
        <v>728</v>
      </c>
      <c r="B740" s="323"/>
      <c r="C740" s="323"/>
      <c r="D740" s="308"/>
      <c r="E740" s="308"/>
      <c r="F740" s="308"/>
      <c r="G740" s="324"/>
      <c r="H740" s="325"/>
      <c r="I740" s="40"/>
      <c r="J740" s="60"/>
      <c r="K740" s="312"/>
      <c r="L740" s="312"/>
      <c r="M740" s="326"/>
      <c r="N740" s="326"/>
      <c r="O740" s="314"/>
      <c r="P740" s="314"/>
      <c r="Q740" s="327"/>
      <c r="R740" s="327"/>
      <c r="S740" s="306"/>
      <c r="T740" s="307"/>
      <c r="U740" s="306"/>
      <c r="V740" s="307"/>
      <c r="W740" s="328"/>
      <c r="X740" s="329"/>
      <c r="Y740" s="328"/>
      <c r="Z740" s="329"/>
      <c r="AA740" s="306"/>
      <c r="AB740" s="307"/>
      <c r="AC740" s="306"/>
      <c r="AD740" s="307"/>
      <c r="AE740" s="328"/>
      <c r="AF740" s="329"/>
      <c r="AG740" s="328"/>
      <c r="AH740" s="329"/>
      <c r="AI740" s="306"/>
      <c r="AJ740" s="307"/>
      <c r="AK740" s="306"/>
      <c r="AL740" s="307"/>
      <c r="AM740" s="328"/>
      <c r="AN740" s="329"/>
      <c r="AO740" s="328"/>
      <c r="AP740" s="329"/>
      <c r="AQ740" s="306"/>
      <c r="AR740" s="307"/>
      <c r="AS740" s="306"/>
      <c r="AT740" s="307"/>
      <c r="AU740" s="328"/>
      <c r="AV740" s="329"/>
      <c r="AW740" s="328"/>
      <c r="AX740" s="329"/>
      <c r="AY740" s="306"/>
      <c r="AZ740" s="307"/>
      <c r="BA740" s="306"/>
      <c r="BB740" s="307"/>
      <c r="BC740" s="328"/>
      <c r="BD740" s="329"/>
      <c r="BE740" s="328"/>
      <c r="BF740" s="329"/>
      <c r="BG740" s="306"/>
      <c r="BH740" s="307"/>
      <c r="BI740" s="306"/>
      <c r="BJ740" s="307"/>
      <c r="BK740" s="328"/>
      <c r="BL740" s="329"/>
      <c r="BM740" s="328"/>
      <c r="BN740" s="329"/>
      <c r="BO740" s="316"/>
      <c r="BP740" s="316"/>
      <c r="BQ740" s="316"/>
      <c r="BR740" s="55"/>
      <c r="BS740" s="330"/>
      <c r="BT740" s="331"/>
      <c r="BU740" s="319"/>
      <c r="BV740" s="319"/>
      <c r="BW740" s="319"/>
      <c r="BX740" s="319"/>
      <c r="BY740" s="319"/>
      <c r="BZ740" s="319"/>
      <c r="CA740" s="319"/>
      <c r="CB740" s="320"/>
      <c r="CC740" s="321"/>
      <c r="CD740" s="321"/>
      <c r="CE740" s="321"/>
      <c r="CF740" s="321"/>
      <c r="CG740" s="321"/>
      <c r="CH740" s="322"/>
      <c r="CI740" s="52">
        <f t="shared" si="36"/>
        <v>0</v>
      </c>
    </row>
    <row r="741" spans="1:87" ht="35.1" customHeight="1" x14ac:dyDescent="0.25">
      <c r="A741" s="31">
        <f>ROW(A729)</f>
        <v>729</v>
      </c>
      <c r="B741" s="308"/>
      <c r="C741" s="308"/>
      <c r="D741" s="309"/>
      <c r="E741" s="309"/>
      <c r="F741" s="309"/>
      <c r="G741" s="310"/>
      <c r="H741" s="311"/>
      <c r="I741" s="40"/>
      <c r="J741" s="59"/>
      <c r="K741" s="312"/>
      <c r="L741" s="312"/>
      <c r="M741" s="313"/>
      <c r="N741" s="313"/>
      <c r="O741" s="314"/>
      <c r="P741" s="314"/>
      <c r="Q741" s="315"/>
      <c r="R741" s="315"/>
      <c r="S741" s="306"/>
      <c r="T741" s="307"/>
      <c r="U741" s="306"/>
      <c r="V741" s="307"/>
      <c r="W741" s="304"/>
      <c r="X741" s="305"/>
      <c r="Y741" s="304"/>
      <c r="Z741" s="305"/>
      <c r="AA741" s="306"/>
      <c r="AB741" s="307"/>
      <c r="AC741" s="306"/>
      <c r="AD741" s="307"/>
      <c r="AE741" s="304"/>
      <c r="AF741" s="305"/>
      <c r="AG741" s="304"/>
      <c r="AH741" s="305"/>
      <c r="AI741" s="306"/>
      <c r="AJ741" s="307"/>
      <c r="AK741" s="306"/>
      <c r="AL741" s="307"/>
      <c r="AM741" s="304"/>
      <c r="AN741" s="305"/>
      <c r="AO741" s="304"/>
      <c r="AP741" s="305"/>
      <c r="AQ741" s="306"/>
      <c r="AR741" s="307"/>
      <c r="AS741" s="306"/>
      <c r="AT741" s="307"/>
      <c r="AU741" s="304"/>
      <c r="AV741" s="305"/>
      <c r="AW741" s="304"/>
      <c r="AX741" s="305"/>
      <c r="AY741" s="306"/>
      <c r="AZ741" s="307"/>
      <c r="BA741" s="306"/>
      <c r="BB741" s="307"/>
      <c r="BC741" s="304"/>
      <c r="BD741" s="305"/>
      <c r="BE741" s="304"/>
      <c r="BF741" s="305"/>
      <c r="BG741" s="306"/>
      <c r="BH741" s="307"/>
      <c r="BI741" s="306"/>
      <c r="BJ741" s="307"/>
      <c r="BK741" s="304"/>
      <c r="BL741" s="305"/>
      <c r="BM741" s="304"/>
      <c r="BN741" s="305"/>
      <c r="BO741" s="332"/>
      <c r="BP741" s="333"/>
      <c r="BQ741" s="334"/>
      <c r="BR741" s="55"/>
      <c r="BS741" s="317"/>
      <c r="BT741" s="318"/>
      <c r="BU741" s="319"/>
      <c r="BV741" s="319"/>
      <c r="BW741" s="319"/>
      <c r="BX741" s="319"/>
      <c r="BY741" s="319"/>
      <c r="BZ741" s="319"/>
      <c r="CA741" s="319"/>
      <c r="CB741" s="320"/>
      <c r="CC741" s="321"/>
      <c r="CD741" s="321"/>
      <c r="CE741" s="321"/>
      <c r="CF741" s="321"/>
      <c r="CG741" s="321"/>
      <c r="CH741" s="322"/>
      <c r="CI741" s="52">
        <f t="shared" si="36"/>
        <v>0</v>
      </c>
    </row>
    <row r="742" spans="1:87" ht="35.1" customHeight="1" x14ac:dyDescent="0.25">
      <c r="A742" s="31">
        <f t="shared" ref="A742:A768" si="37">ROW(A730)</f>
        <v>730</v>
      </c>
      <c r="B742" s="323"/>
      <c r="C742" s="323"/>
      <c r="D742" s="308"/>
      <c r="E742" s="308"/>
      <c r="F742" s="308"/>
      <c r="G742" s="324"/>
      <c r="H742" s="325"/>
      <c r="I742" s="40"/>
      <c r="J742" s="60"/>
      <c r="K742" s="312"/>
      <c r="L742" s="312"/>
      <c r="M742" s="326"/>
      <c r="N742" s="326"/>
      <c r="O742" s="314"/>
      <c r="P742" s="314"/>
      <c r="Q742" s="327"/>
      <c r="R742" s="327"/>
      <c r="S742" s="306"/>
      <c r="T742" s="307"/>
      <c r="U742" s="306"/>
      <c r="V742" s="307"/>
      <c r="W742" s="328"/>
      <c r="X742" s="329"/>
      <c r="Y742" s="328"/>
      <c r="Z742" s="329"/>
      <c r="AA742" s="306"/>
      <c r="AB742" s="307"/>
      <c r="AC742" s="306"/>
      <c r="AD742" s="307"/>
      <c r="AE742" s="328"/>
      <c r="AF742" s="329"/>
      <c r="AG742" s="328"/>
      <c r="AH742" s="329"/>
      <c r="AI742" s="306"/>
      <c r="AJ742" s="307"/>
      <c r="AK742" s="306"/>
      <c r="AL742" s="307"/>
      <c r="AM742" s="328"/>
      <c r="AN742" s="329"/>
      <c r="AO742" s="328"/>
      <c r="AP742" s="329"/>
      <c r="AQ742" s="306"/>
      <c r="AR742" s="307"/>
      <c r="AS742" s="306"/>
      <c r="AT742" s="307"/>
      <c r="AU742" s="328"/>
      <c r="AV742" s="329"/>
      <c r="AW742" s="328"/>
      <c r="AX742" s="329"/>
      <c r="AY742" s="306"/>
      <c r="AZ742" s="307"/>
      <c r="BA742" s="306"/>
      <c r="BB742" s="307"/>
      <c r="BC742" s="328"/>
      <c r="BD742" s="329"/>
      <c r="BE742" s="328"/>
      <c r="BF742" s="329"/>
      <c r="BG742" s="306"/>
      <c r="BH742" s="307"/>
      <c r="BI742" s="306"/>
      <c r="BJ742" s="307"/>
      <c r="BK742" s="328"/>
      <c r="BL742" s="329"/>
      <c r="BM742" s="328"/>
      <c r="BN742" s="329"/>
      <c r="BO742" s="316"/>
      <c r="BP742" s="316"/>
      <c r="BQ742" s="316"/>
      <c r="BR742" s="55"/>
      <c r="BS742" s="330"/>
      <c r="BT742" s="331"/>
      <c r="BU742" s="319"/>
      <c r="BV742" s="319"/>
      <c r="BW742" s="319"/>
      <c r="BX742" s="319"/>
      <c r="BY742" s="319"/>
      <c r="BZ742" s="319"/>
      <c r="CA742" s="319"/>
      <c r="CB742" s="320"/>
      <c r="CC742" s="321"/>
      <c r="CD742" s="321"/>
      <c r="CE742" s="321"/>
      <c r="CF742" s="321"/>
      <c r="CG742" s="321"/>
      <c r="CH742" s="322"/>
      <c r="CI742" s="52">
        <f t="shared" si="36"/>
        <v>0</v>
      </c>
    </row>
    <row r="743" spans="1:87" ht="35.1" customHeight="1" x14ac:dyDescent="0.25">
      <c r="A743" s="31">
        <f t="shared" si="37"/>
        <v>731</v>
      </c>
      <c r="B743" s="308"/>
      <c r="C743" s="308"/>
      <c r="D743" s="309"/>
      <c r="E743" s="309"/>
      <c r="F743" s="309"/>
      <c r="G743" s="310"/>
      <c r="H743" s="311"/>
      <c r="I743" s="40"/>
      <c r="J743" s="59"/>
      <c r="K743" s="312"/>
      <c r="L743" s="312"/>
      <c r="M743" s="313"/>
      <c r="N743" s="313"/>
      <c r="O743" s="314"/>
      <c r="P743" s="314"/>
      <c r="Q743" s="315"/>
      <c r="R743" s="315"/>
      <c r="S743" s="306"/>
      <c r="T743" s="307"/>
      <c r="U743" s="306"/>
      <c r="V743" s="307"/>
      <c r="W743" s="304"/>
      <c r="X743" s="305"/>
      <c r="Y743" s="304"/>
      <c r="Z743" s="305"/>
      <c r="AA743" s="306"/>
      <c r="AB743" s="307"/>
      <c r="AC743" s="306"/>
      <c r="AD743" s="307"/>
      <c r="AE743" s="304"/>
      <c r="AF743" s="305"/>
      <c r="AG743" s="304"/>
      <c r="AH743" s="305"/>
      <c r="AI743" s="306"/>
      <c r="AJ743" s="307"/>
      <c r="AK743" s="306"/>
      <c r="AL743" s="307"/>
      <c r="AM743" s="304"/>
      <c r="AN743" s="305"/>
      <c r="AO743" s="304"/>
      <c r="AP743" s="305"/>
      <c r="AQ743" s="306"/>
      <c r="AR743" s="307"/>
      <c r="AS743" s="306"/>
      <c r="AT743" s="307"/>
      <c r="AU743" s="304"/>
      <c r="AV743" s="305"/>
      <c r="AW743" s="304"/>
      <c r="AX743" s="305"/>
      <c r="AY743" s="306"/>
      <c r="AZ743" s="307"/>
      <c r="BA743" s="306"/>
      <c r="BB743" s="307"/>
      <c r="BC743" s="304"/>
      <c r="BD743" s="305"/>
      <c r="BE743" s="304"/>
      <c r="BF743" s="305"/>
      <c r="BG743" s="306"/>
      <c r="BH743" s="307"/>
      <c r="BI743" s="306"/>
      <c r="BJ743" s="307"/>
      <c r="BK743" s="304"/>
      <c r="BL743" s="305"/>
      <c r="BM743" s="304"/>
      <c r="BN743" s="305"/>
      <c r="BO743" s="316"/>
      <c r="BP743" s="316"/>
      <c r="BQ743" s="316"/>
      <c r="BR743" s="55"/>
      <c r="BS743" s="317"/>
      <c r="BT743" s="318"/>
      <c r="BU743" s="319"/>
      <c r="BV743" s="319"/>
      <c r="BW743" s="319"/>
      <c r="BX743" s="319"/>
      <c r="BY743" s="319"/>
      <c r="BZ743" s="319"/>
      <c r="CA743" s="319"/>
      <c r="CB743" s="320"/>
      <c r="CC743" s="321"/>
      <c r="CD743" s="321"/>
      <c r="CE743" s="321"/>
      <c r="CF743" s="321"/>
      <c r="CG743" s="321"/>
      <c r="CH743" s="322"/>
      <c r="CI743" s="52">
        <f t="shared" si="36"/>
        <v>0</v>
      </c>
    </row>
    <row r="744" spans="1:87" ht="35.1" customHeight="1" x14ac:dyDescent="0.25">
      <c r="A744" s="31">
        <f t="shared" si="37"/>
        <v>732</v>
      </c>
      <c r="B744" s="323"/>
      <c r="C744" s="323"/>
      <c r="D744" s="308"/>
      <c r="E744" s="308"/>
      <c r="F744" s="308"/>
      <c r="G744" s="324"/>
      <c r="H744" s="325"/>
      <c r="I744" s="40"/>
      <c r="J744" s="60"/>
      <c r="K744" s="312"/>
      <c r="L744" s="312"/>
      <c r="M744" s="326"/>
      <c r="N744" s="326"/>
      <c r="O744" s="314"/>
      <c r="P744" s="314"/>
      <c r="Q744" s="327"/>
      <c r="R744" s="327"/>
      <c r="S744" s="306"/>
      <c r="T744" s="307"/>
      <c r="U744" s="306"/>
      <c r="V744" s="307"/>
      <c r="W744" s="328"/>
      <c r="X744" s="329"/>
      <c r="Y744" s="328"/>
      <c r="Z744" s="329"/>
      <c r="AA744" s="306"/>
      <c r="AB744" s="307"/>
      <c r="AC744" s="306"/>
      <c r="AD744" s="307"/>
      <c r="AE744" s="328"/>
      <c r="AF744" s="329"/>
      <c r="AG744" s="328"/>
      <c r="AH744" s="329"/>
      <c r="AI744" s="306"/>
      <c r="AJ744" s="307"/>
      <c r="AK744" s="306"/>
      <c r="AL744" s="307"/>
      <c r="AM744" s="328"/>
      <c r="AN744" s="329"/>
      <c r="AO744" s="328"/>
      <c r="AP744" s="329"/>
      <c r="AQ744" s="306"/>
      <c r="AR744" s="307"/>
      <c r="AS744" s="306"/>
      <c r="AT744" s="307"/>
      <c r="AU744" s="328"/>
      <c r="AV744" s="329"/>
      <c r="AW744" s="328"/>
      <c r="AX744" s="329"/>
      <c r="AY744" s="306"/>
      <c r="AZ744" s="307"/>
      <c r="BA744" s="306"/>
      <c r="BB744" s="307"/>
      <c r="BC744" s="328"/>
      <c r="BD744" s="329"/>
      <c r="BE744" s="328"/>
      <c r="BF744" s="329"/>
      <c r="BG744" s="306"/>
      <c r="BH744" s="307"/>
      <c r="BI744" s="306"/>
      <c r="BJ744" s="307"/>
      <c r="BK744" s="328"/>
      <c r="BL744" s="329"/>
      <c r="BM744" s="328"/>
      <c r="BN744" s="329"/>
      <c r="BO744" s="316"/>
      <c r="BP744" s="316"/>
      <c r="BQ744" s="316"/>
      <c r="BR744" s="55"/>
      <c r="BS744" s="330"/>
      <c r="BT744" s="331"/>
      <c r="BU744" s="319"/>
      <c r="BV744" s="319"/>
      <c r="BW744" s="319"/>
      <c r="BX744" s="319"/>
      <c r="BY744" s="319"/>
      <c r="BZ744" s="319"/>
      <c r="CA744" s="319"/>
      <c r="CB744" s="320"/>
      <c r="CC744" s="321"/>
      <c r="CD744" s="321"/>
      <c r="CE744" s="321"/>
      <c r="CF744" s="321"/>
      <c r="CG744" s="321"/>
      <c r="CH744" s="322"/>
      <c r="CI744" s="52">
        <f t="shared" si="36"/>
        <v>0</v>
      </c>
    </row>
    <row r="745" spans="1:87" ht="35.1" customHeight="1" x14ac:dyDescent="0.25">
      <c r="A745" s="31">
        <f t="shared" si="37"/>
        <v>733</v>
      </c>
      <c r="B745" s="308"/>
      <c r="C745" s="308"/>
      <c r="D745" s="309"/>
      <c r="E745" s="309"/>
      <c r="F745" s="309"/>
      <c r="G745" s="310"/>
      <c r="H745" s="311"/>
      <c r="I745" s="40"/>
      <c r="J745" s="59"/>
      <c r="K745" s="312"/>
      <c r="L745" s="312"/>
      <c r="M745" s="313"/>
      <c r="N745" s="313"/>
      <c r="O745" s="314"/>
      <c r="P745" s="314"/>
      <c r="Q745" s="315"/>
      <c r="R745" s="315"/>
      <c r="S745" s="306"/>
      <c r="T745" s="307"/>
      <c r="U745" s="306"/>
      <c r="V745" s="307"/>
      <c r="W745" s="304"/>
      <c r="X745" s="305"/>
      <c r="Y745" s="304"/>
      <c r="Z745" s="305"/>
      <c r="AA745" s="306"/>
      <c r="AB745" s="307"/>
      <c r="AC745" s="306"/>
      <c r="AD745" s="307"/>
      <c r="AE745" s="304"/>
      <c r="AF745" s="305"/>
      <c r="AG745" s="304"/>
      <c r="AH745" s="305"/>
      <c r="AI745" s="306"/>
      <c r="AJ745" s="307"/>
      <c r="AK745" s="306"/>
      <c r="AL745" s="307"/>
      <c r="AM745" s="304"/>
      <c r="AN745" s="305"/>
      <c r="AO745" s="304"/>
      <c r="AP745" s="305"/>
      <c r="AQ745" s="306"/>
      <c r="AR745" s="307"/>
      <c r="AS745" s="306"/>
      <c r="AT745" s="307"/>
      <c r="AU745" s="304"/>
      <c r="AV745" s="305"/>
      <c r="AW745" s="304"/>
      <c r="AX745" s="305"/>
      <c r="AY745" s="306"/>
      <c r="AZ745" s="307"/>
      <c r="BA745" s="306"/>
      <c r="BB745" s="307"/>
      <c r="BC745" s="304"/>
      <c r="BD745" s="305"/>
      <c r="BE745" s="304"/>
      <c r="BF745" s="305"/>
      <c r="BG745" s="306"/>
      <c r="BH745" s="307"/>
      <c r="BI745" s="306"/>
      <c r="BJ745" s="307"/>
      <c r="BK745" s="304"/>
      <c r="BL745" s="305"/>
      <c r="BM745" s="304"/>
      <c r="BN745" s="305"/>
      <c r="BO745" s="316"/>
      <c r="BP745" s="316"/>
      <c r="BQ745" s="316"/>
      <c r="BR745" s="55"/>
      <c r="BS745" s="317"/>
      <c r="BT745" s="318"/>
      <c r="BU745" s="319"/>
      <c r="BV745" s="319"/>
      <c r="BW745" s="319"/>
      <c r="BX745" s="319"/>
      <c r="BY745" s="319"/>
      <c r="BZ745" s="319"/>
      <c r="CA745" s="319"/>
      <c r="CB745" s="320"/>
      <c r="CC745" s="321"/>
      <c r="CD745" s="321"/>
      <c r="CE745" s="321"/>
      <c r="CF745" s="321"/>
      <c r="CG745" s="321"/>
      <c r="CH745" s="322"/>
      <c r="CI745" s="52">
        <f t="shared" si="36"/>
        <v>0</v>
      </c>
    </row>
    <row r="746" spans="1:87" ht="35.1" customHeight="1" x14ac:dyDescent="0.25">
      <c r="A746" s="31">
        <f t="shared" si="37"/>
        <v>734</v>
      </c>
      <c r="B746" s="323"/>
      <c r="C746" s="323"/>
      <c r="D746" s="308"/>
      <c r="E746" s="308"/>
      <c r="F746" s="308"/>
      <c r="G746" s="324"/>
      <c r="H746" s="325"/>
      <c r="I746" s="40"/>
      <c r="J746" s="60"/>
      <c r="K746" s="312"/>
      <c r="L746" s="312"/>
      <c r="M746" s="326"/>
      <c r="N746" s="326"/>
      <c r="O746" s="314"/>
      <c r="P746" s="314"/>
      <c r="Q746" s="327"/>
      <c r="R746" s="327"/>
      <c r="S746" s="306"/>
      <c r="T746" s="307"/>
      <c r="U746" s="306"/>
      <c r="V746" s="307"/>
      <c r="W746" s="328"/>
      <c r="X746" s="329"/>
      <c r="Y746" s="328"/>
      <c r="Z746" s="329"/>
      <c r="AA746" s="306"/>
      <c r="AB746" s="307"/>
      <c r="AC746" s="306"/>
      <c r="AD746" s="307"/>
      <c r="AE746" s="328"/>
      <c r="AF746" s="329"/>
      <c r="AG746" s="328"/>
      <c r="AH746" s="329"/>
      <c r="AI746" s="306"/>
      <c r="AJ746" s="307"/>
      <c r="AK746" s="306"/>
      <c r="AL746" s="307"/>
      <c r="AM746" s="328"/>
      <c r="AN746" s="329"/>
      <c r="AO746" s="328"/>
      <c r="AP746" s="329"/>
      <c r="AQ746" s="306"/>
      <c r="AR746" s="307"/>
      <c r="AS746" s="306"/>
      <c r="AT746" s="307"/>
      <c r="AU746" s="328"/>
      <c r="AV746" s="329"/>
      <c r="AW746" s="328"/>
      <c r="AX746" s="329"/>
      <c r="AY746" s="306"/>
      <c r="AZ746" s="307"/>
      <c r="BA746" s="306"/>
      <c r="BB746" s="307"/>
      <c r="BC746" s="328"/>
      <c r="BD746" s="329"/>
      <c r="BE746" s="328"/>
      <c r="BF746" s="329"/>
      <c r="BG746" s="306"/>
      <c r="BH746" s="307"/>
      <c r="BI746" s="306"/>
      <c r="BJ746" s="307"/>
      <c r="BK746" s="328"/>
      <c r="BL746" s="329"/>
      <c r="BM746" s="328"/>
      <c r="BN746" s="329"/>
      <c r="BO746" s="316"/>
      <c r="BP746" s="316"/>
      <c r="BQ746" s="316"/>
      <c r="BR746" s="55"/>
      <c r="BS746" s="330"/>
      <c r="BT746" s="331"/>
      <c r="BU746" s="319"/>
      <c r="BV746" s="319"/>
      <c r="BW746" s="319"/>
      <c r="BX746" s="319"/>
      <c r="BY746" s="319"/>
      <c r="BZ746" s="319"/>
      <c r="CA746" s="319"/>
      <c r="CB746" s="320"/>
      <c r="CC746" s="321"/>
      <c r="CD746" s="321"/>
      <c r="CE746" s="321"/>
      <c r="CF746" s="321"/>
      <c r="CG746" s="321"/>
      <c r="CH746" s="322"/>
      <c r="CI746" s="52">
        <f t="shared" si="36"/>
        <v>0</v>
      </c>
    </row>
    <row r="747" spans="1:87" ht="35.1" customHeight="1" x14ac:dyDescent="0.25">
      <c r="A747" s="31">
        <f t="shared" si="37"/>
        <v>735</v>
      </c>
      <c r="B747" s="308"/>
      <c r="C747" s="308"/>
      <c r="D747" s="309"/>
      <c r="E747" s="309"/>
      <c r="F747" s="309"/>
      <c r="G747" s="310"/>
      <c r="H747" s="311"/>
      <c r="I747" s="40"/>
      <c r="J747" s="59"/>
      <c r="K747" s="312"/>
      <c r="L747" s="312"/>
      <c r="M747" s="313"/>
      <c r="N747" s="313"/>
      <c r="O747" s="314"/>
      <c r="P747" s="314"/>
      <c r="Q747" s="315"/>
      <c r="R747" s="315"/>
      <c r="S747" s="306"/>
      <c r="T747" s="307"/>
      <c r="U747" s="306"/>
      <c r="V747" s="307"/>
      <c r="W747" s="304"/>
      <c r="X747" s="305"/>
      <c r="Y747" s="304"/>
      <c r="Z747" s="305"/>
      <c r="AA747" s="306"/>
      <c r="AB747" s="307"/>
      <c r="AC747" s="306"/>
      <c r="AD747" s="307"/>
      <c r="AE747" s="304"/>
      <c r="AF747" s="305"/>
      <c r="AG747" s="304"/>
      <c r="AH747" s="305"/>
      <c r="AI747" s="306"/>
      <c r="AJ747" s="307"/>
      <c r="AK747" s="306"/>
      <c r="AL747" s="307"/>
      <c r="AM747" s="304"/>
      <c r="AN747" s="305"/>
      <c r="AO747" s="304"/>
      <c r="AP747" s="305"/>
      <c r="AQ747" s="306"/>
      <c r="AR747" s="307"/>
      <c r="AS747" s="306"/>
      <c r="AT747" s="307"/>
      <c r="AU747" s="304"/>
      <c r="AV747" s="305"/>
      <c r="AW747" s="304"/>
      <c r="AX747" s="305"/>
      <c r="AY747" s="306"/>
      <c r="AZ747" s="307"/>
      <c r="BA747" s="306"/>
      <c r="BB747" s="307"/>
      <c r="BC747" s="304"/>
      <c r="BD747" s="305"/>
      <c r="BE747" s="304"/>
      <c r="BF747" s="305"/>
      <c r="BG747" s="306"/>
      <c r="BH747" s="307"/>
      <c r="BI747" s="306"/>
      <c r="BJ747" s="307"/>
      <c r="BK747" s="304"/>
      <c r="BL747" s="305"/>
      <c r="BM747" s="304"/>
      <c r="BN747" s="305"/>
      <c r="BO747" s="316"/>
      <c r="BP747" s="316"/>
      <c r="BQ747" s="316"/>
      <c r="BR747" s="55"/>
      <c r="BS747" s="317"/>
      <c r="BT747" s="318"/>
      <c r="BU747" s="319"/>
      <c r="BV747" s="319"/>
      <c r="BW747" s="319"/>
      <c r="BX747" s="319"/>
      <c r="BY747" s="319"/>
      <c r="BZ747" s="319"/>
      <c r="CA747" s="319"/>
      <c r="CB747" s="320"/>
      <c r="CC747" s="321"/>
      <c r="CD747" s="321"/>
      <c r="CE747" s="321"/>
      <c r="CF747" s="321"/>
      <c r="CG747" s="321"/>
      <c r="CH747" s="322"/>
      <c r="CI747" s="52">
        <f t="shared" si="36"/>
        <v>0</v>
      </c>
    </row>
    <row r="748" spans="1:87" ht="35.1" customHeight="1" x14ac:dyDescent="0.25">
      <c r="A748" s="31">
        <f t="shared" si="37"/>
        <v>736</v>
      </c>
      <c r="B748" s="323"/>
      <c r="C748" s="323"/>
      <c r="D748" s="308"/>
      <c r="E748" s="308"/>
      <c r="F748" s="308"/>
      <c r="G748" s="324"/>
      <c r="H748" s="325"/>
      <c r="I748" s="40"/>
      <c r="J748" s="60"/>
      <c r="K748" s="312"/>
      <c r="L748" s="312"/>
      <c r="M748" s="326"/>
      <c r="N748" s="326"/>
      <c r="O748" s="314"/>
      <c r="P748" s="314"/>
      <c r="Q748" s="327"/>
      <c r="R748" s="327"/>
      <c r="S748" s="306"/>
      <c r="T748" s="307"/>
      <c r="U748" s="306"/>
      <c r="V748" s="307"/>
      <c r="W748" s="328"/>
      <c r="X748" s="329"/>
      <c r="Y748" s="328"/>
      <c r="Z748" s="329"/>
      <c r="AA748" s="306"/>
      <c r="AB748" s="307"/>
      <c r="AC748" s="306"/>
      <c r="AD748" s="307"/>
      <c r="AE748" s="328"/>
      <c r="AF748" s="329"/>
      <c r="AG748" s="328"/>
      <c r="AH748" s="329"/>
      <c r="AI748" s="306"/>
      <c r="AJ748" s="307"/>
      <c r="AK748" s="306"/>
      <c r="AL748" s="307"/>
      <c r="AM748" s="328"/>
      <c r="AN748" s="329"/>
      <c r="AO748" s="328"/>
      <c r="AP748" s="329"/>
      <c r="AQ748" s="306"/>
      <c r="AR748" s="307"/>
      <c r="AS748" s="306"/>
      <c r="AT748" s="307"/>
      <c r="AU748" s="328"/>
      <c r="AV748" s="329"/>
      <c r="AW748" s="328"/>
      <c r="AX748" s="329"/>
      <c r="AY748" s="306"/>
      <c r="AZ748" s="307"/>
      <c r="BA748" s="306"/>
      <c r="BB748" s="307"/>
      <c r="BC748" s="328"/>
      <c r="BD748" s="329"/>
      <c r="BE748" s="328"/>
      <c r="BF748" s="329"/>
      <c r="BG748" s="306"/>
      <c r="BH748" s="307"/>
      <c r="BI748" s="306"/>
      <c r="BJ748" s="307"/>
      <c r="BK748" s="328"/>
      <c r="BL748" s="329"/>
      <c r="BM748" s="328"/>
      <c r="BN748" s="329"/>
      <c r="BO748" s="316"/>
      <c r="BP748" s="316"/>
      <c r="BQ748" s="316"/>
      <c r="BR748" s="55"/>
      <c r="BS748" s="330"/>
      <c r="BT748" s="331"/>
      <c r="BU748" s="319"/>
      <c r="BV748" s="319"/>
      <c r="BW748" s="319"/>
      <c r="BX748" s="319"/>
      <c r="BY748" s="319"/>
      <c r="BZ748" s="319"/>
      <c r="CA748" s="319"/>
      <c r="CB748" s="320"/>
      <c r="CC748" s="321"/>
      <c r="CD748" s="321"/>
      <c r="CE748" s="321"/>
      <c r="CF748" s="321"/>
      <c r="CG748" s="321"/>
      <c r="CH748" s="322"/>
      <c r="CI748" s="52">
        <f t="shared" si="36"/>
        <v>0</v>
      </c>
    </row>
    <row r="749" spans="1:87" ht="35.1" customHeight="1" x14ac:dyDescent="0.25">
      <c r="A749" s="31">
        <f t="shared" si="37"/>
        <v>737</v>
      </c>
      <c r="B749" s="308"/>
      <c r="C749" s="308"/>
      <c r="D749" s="309"/>
      <c r="E749" s="309"/>
      <c r="F749" s="309"/>
      <c r="G749" s="310"/>
      <c r="H749" s="311"/>
      <c r="I749" s="40"/>
      <c r="J749" s="59"/>
      <c r="K749" s="312"/>
      <c r="L749" s="312"/>
      <c r="M749" s="313"/>
      <c r="N749" s="313"/>
      <c r="O749" s="314"/>
      <c r="P749" s="314"/>
      <c r="Q749" s="315"/>
      <c r="R749" s="315"/>
      <c r="S749" s="306"/>
      <c r="T749" s="307"/>
      <c r="U749" s="306"/>
      <c r="V749" s="307"/>
      <c r="W749" s="304"/>
      <c r="X749" s="305"/>
      <c r="Y749" s="304"/>
      <c r="Z749" s="305"/>
      <c r="AA749" s="306"/>
      <c r="AB749" s="307"/>
      <c r="AC749" s="306"/>
      <c r="AD749" s="307"/>
      <c r="AE749" s="304"/>
      <c r="AF749" s="305"/>
      <c r="AG749" s="304"/>
      <c r="AH749" s="305"/>
      <c r="AI749" s="306"/>
      <c r="AJ749" s="307"/>
      <c r="AK749" s="306"/>
      <c r="AL749" s="307"/>
      <c r="AM749" s="304"/>
      <c r="AN749" s="305"/>
      <c r="AO749" s="304"/>
      <c r="AP749" s="305"/>
      <c r="AQ749" s="306"/>
      <c r="AR749" s="307"/>
      <c r="AS749" s="306"/>
      <c r="AT749" s="307"/>
      <c r="AU749" s="304"/>
      <c r="AV749" s="305"/>
      <c r="AW749" s="304"/>
      <c r="AX749" s="305"/>
      <c r="AY749" s="306"/>
      <c r="AZ749" s="307"/>
      <c r="BA749" s="306"/>
      <c r="BB749" s="307"/>
      <c r="BC749" s="304"/>
      <c r="BD749" s="305"/>
      <c r="BE749" s="304"/>
      <c r="BF749" s="305"/>
      <c r="BG749" s="306"/>
      <c r="BH749" s="307"/>
      <c r="BI749" s="306"/>
      <c r="BJ749" s="307"/>
      <c r="BK749" s="304"/>
      <c r="BL749" s="305"/>
      <c r="BM749" s="304"/>
      <c r="BN749" s="305"/>
      <c r="BO749" s="316"/>
      <c r="BP749" s="316"/>
      <c r="BQ749" s="316"/>
      <c r="BR749" s="55"/>
      <c r="BS749" s="317"/>
      <c r="BT749" s="318"/>
      <c r="BU749" s="319"/>
      <c r="BV749" s="319"/>
      <c r="BW749" s="319"/>
      <c r="BX749" s="319"/>
      <c r="BY749" s="319"/>
      <c r="BZ749" s="319"/>
      <c r="CA749" s="319"/>
      <c r="CB749" s="320"/>
      <c r="CC749" s="321"/>
      <c r="CD749" s="321"/>
      <c r="CE749" s="321"/>
      <c r="CF749" s="321"/>
      <c r="CG749" s="321"/>
      <c r="CH749" s="322"/>
      <c r="CI749" s="52">
        <f t="shared" si="36"/>
        <v>0</v>
      </c>
    </row>
    <row r="750" spans="1:87" ht="35.1" customHeight="1" x14ac:dyDescent="0.25">
      <c r="A750" s="31">
        <f t="shared" si="37"/>
        <v>738</v>
      </c>
      <c r="B750" s="323"/>
      <c r="C750" s="323"/>
      <c r="D750" s="308"/>
      <c r="E750" s="308"/>
      <c r="F750" s="308"/>
      <c r="G750" s="324"/>
      <c r="H750" s="325"/>
      <c r="I750" s="40"/>
      <c r="J750" s="60"/>
      <c r="K750" s="312"/>
      <c r="L750" s="312"/>
      <c r="M750" s="326"/>
      <c r="N750" s="326"/>
      <c r="O750" s="314"/>
      <c r="P750" s="314"/>
      <c r="Q750" s="327"/>
      <c r="R750" s="327"/>
      <c r="S750" s="306"/>
      <c r="T750" s="307"/>
      <c r="U750" s="306"/>
      <c r="V750" s="307"/>
      <c r="W750" s="328"/>
      <c r="X750" s="329"/>
      <c r="Y750" s="328"/>
      <c r="Z750" s="329"/>
      <c r="AA750" s="306"/>
      <c r="AB750" s="307"/>
      <c r="AC750" s="306"/>
      <c r="AD750" s="307"/>
      <c r="AE750" s="328"/>
      <c r="AF750" s="329"/>
      <c r="AG750" s="328"/>
      <c r="AH750" s="329"/>
      <c r="AI750" s="306"/>
      <c r="AJ750" s="307"/>
      <c r="AK750" s="306"/>
      <c r="AL750" s="307"/>
      <c r="AM750" s="328"/>
      <c r="AN750" s="329"/>
      <c r="AO750" s="328"/>
      <c r="AP750" s="329"/>
      <c r="AQ750" s="306"/>
      <c r="AR750" s="307"/>
      <c r="AS750" s="306"/>
      <c r="AT750" s="307"/>
      <c r="AU750" s="328"/>
      <c r="AV750" s="329"/>
      <c r="AW750" s="328"/>
      <c r="AX750" s="329"/>
      <c r="AY750" s="306"/>
      <c r="AZ750" s="307"/>
      <c r="BA750" s="306"/>
      <c r="BB750" s="307"/>
      <c r="BC750" s="328"/>
      <c r="BD750" s="329"/>
      <c r="BE750" s="328"/>
      <c r="BF750" s="329"/>
      <c r="BG750" s="306"/>
      <c r="BH750" s="307"/>
      <c r="BI750" s="306"/>
      <c r="BJ750" s="307"/>
      <c r="BK750" s="328"/>
      <c r="BL750" s="329"/>
      <c r="BM750" s="328"/>
      <c r="BN750" s="329"/>
      <c r="BO750" s="316"/>
      <c r="BP750" s="316"/>
      <c r="BQ750" s="316"/>
      <c r="BR750" s="55"/>
      <c r="BS750" s="330"/>
      <c r="BT750" s="331"/>
      <c r="BU750" s="319"/>
      <c r="BV750" s="319"/>
      <c r="BW750" s="319"/>
      <c r="BX750" s="319"/>
      <c r="BY750" s="319"/>
      <c r="BZ750" s="319"/>
      <c r="CA750" s="319"/>
      <c r="CB750" s="320"/>
      <c r="CC750" s="321"/>
      <c r="CD750" s="321"/>
      <c r="CE750" s="321"/>
      <c r="CF750" s="321"/>
      <c r="CG750" s="321"/>
      <c r="CH750" s="322"/>
      <c r="CI750" s="52">
        <f t="shared" si="36"/>
        <v>0</v>
      </c>
    </row>
    <row r="751" spans="1:87" ht="35.1" customHeight="1" x14ac:dyDescent="0.25">
      <c r="A751" s="31">
        <f t="shared" si="37"/>
        <v>739</v>
      </c>
      <c r="B751" s="308"/>
      <c r="C751" s="308"/>
      <c r="D751" s="309"/>
      <c r="E751" s="309"/>
      <c r="F751" s="309"/>
      <c r="G751" s="310"/>
      <c r="H751" s="311"/>
      <c r="I751" s="40"/>
      <c r="J751" s="59"/>
      <c r="K751" s="312"/>
      <c r="L751" s="312"/>
      <c r="M751" s="313"/>
      <c r="N751" s="313"/>
      <c r="O751" s="314"/>
      <c r="P751" s="314"/>
      <c r="Q751" s="315"/>
      <c r="R751" s="315"/>
      <c r="S751" s="306"/>
      <c r="T751" s="307"/>
      <c r="U751" s="306"/>
      <c r="V751" s="307"/>
      <c r="W751" s="304"/>
      <c r="X751" s="305"/>
      <c r="Y751" s="304"/>
      <c r="Z751" s="305"/>
      <c r="AA751" s="306"/>
      <c r="AB751" s="307"/>
      <c r="AC751" s="306"/>
      <c r="AD751" s="307"/>
      <c r="AE751" s="304"/>
      <c r="AF751" s="305"/>
      <c r="AG751" s="304"/>
      <c r="AH751" s="305"/>
      <c r="AI751" s="306"/>
      <c r="AJ751" s="307"/>
      <c r="AK751" s="306"/>
      <c r="AL751" s="307"/>
      <c r="AM751" s="304"/>
      <c r="AN751" s="305"/>
      <c r="AO751" s="304"/>
      <c r="AP751" s="305"/>
      <c r="AQ751" s="306"/>
      <c r="AR751" s="307"/>
      <c r="AS751" s="306"/>
      <c r="AT751" s="307"/>
      <c r="AU751" s="304"/>
      <c r="AV751" s="305"/>
      <c r="AW751" s="304"/>
      <c r="AX751" s="305"/>
      <c r="AY751" s="306"/>
      <c r="AZ751" s="307"/>
      <c r="BA751" s="306"/>
      <c r="BB751" s="307"/>
      <c r="BC751" s="304"/>
      <c r="BD751" s="305"/>
      <c r="BE751" s="304"/>
      <c r="BF751" s="305"/>
      <c r="BG751" s="306"/>
      <c r="BH751" s="307"/>
      <c r="BI751" s="306"/>
      <c r="BJ751" s="307"/>
      <c r="BK751" s="304"/>
      <c r="BL751" s="305"/>
      <c r="BM751" s="304"/>
      <c r="BN751" s="305"/>
      <c r="BO751" s="316"/>
      <c r="BP751" s="316"/>
      <c r="BQ751" s="316"/>
      <c r="BR751" s="55"/>
      <c r="BS751" s="317"/>
      <c r="BT751" s="318"/>
      <c r="BU751" s="319"/>
      <c r="BV751" s="319"/>
      <c r="BW751" s="319"/>
      <c r="BX751" s="319"/>
      <c r="BY751" s="319"/>
      <c r="BZ751" s="319"/>
      <c r="CA751" s="319"/>
      <c r="CB751" s="320"/>
      <c r="CC751" s="321"/>
      <c r="CD751" s="321"/>
      <c r="CE751" s="321"/>
      <c r="CF751" s="321"/>
      <c r="CG751" s="321"/>
      <c r="CH751" s="322"/>
      <c r="CI751" s="52">
        <f t="shared" si="36"/>
        <v>0</v>
      </c>
    </row>
    <row r="752" spans="1:87" ht="35.1" customHeight="1" x14ac:dyDescent="0.25">
      <c r="A752" s="31">
        <f t="shared" si="37"/>
        <v>740</v>
      </c>
      <c r="B752" s="323"/>
      <c r="C752" s="323"/>
      <c r="D752" s="308"/>
      <c r="E752" s="308"/>
      <c r="F752" s="308"/>
      <c r="G752" s="324"/>
      <c r="H752" s="325"/>
      <c r="I752" s="40"/>
      <c r="J752" s="60"/>
      <c r="K752" s="312"/>
      <c r="L752" s="312"/>
      <c r="M752" s="326"/>
      <c r="N752" s="326"/>
      <c r="O752" s="314"/>
      <c r="P752" s="314"/>
      <c r="Q752" s="327"/>
      <c r="R752" s="327"/>
      <c r="S752" s="306"/>
      <c r="T752" s="307"/>
      <c r="U752" s="306"/>
      <c r="V752" s="307"/>
      <c r="W752" s="328"/>
      <c r="X752" s="329"/>
      <c r="Y752" s="328"/>
      <c r="Z752" s="329"/>
      <c r="AA752" s="306"/>
      <c r="AB752" s="307"/>
      <c r="AC752" s="306"/>
      <c r="AD752" s="307"/>
      <c r="AE752" s="328"/>
      <c r="AF752" s="329"/>
      <c r="AG752" s="328"/>
      <c r="AH752" s="329"/>
      <c r="AI752" s="306"/>
      <c r="AJ752" s="307"/>
      <c r="AK752" s="306"/>
      <c r="AL752" s="307"/>
      <c r="AM752" s="328"/>
      <c r="AN752" s="329"/>
      <c r="AO752" s="328"/>
      <c r="AP752" s="329"/>
      <c r="AQ752" s="306"/>
      <c r="AR752" s="307"/>
      <c r="AS752" s="306"/>
      <c r="AT752" s="307"/>
      <c r="AU752" s="328"/>
      <c r="AV752" s="329"/>
      <c r="AW752" s="328"/>
      <c r="AX752" s="329"/>
      <c r="AY752" s="306"/>
      <c r="AZ752" s="307"/>
      <c r="BA752" s="306"/>
      <c r="BB752" s="307"/>
      <c r="BC752" s="328"/>
      <c r="BD752" s="329"/>
      <c r="BE752" s="328"/>
      <c r="BF752" s="329"/>
      <c r="BG752" s="306"/>
      <c r="BH752" s="307"/>
      <c r="BI752" s="306"/>
      <c r="BJ752" s="307"/>
      <c r="BK752" s="328"/>
      <c r="BL752" s="329"/>
      <c r="BM752" s="328"/>
      <c r="BN752" s="329"/>
      <c r="BO752" s="316"/>
      <c r="BP752" s="316"/>
      <c r="BQ752" s="316"/>
      <c r="BR752" s="55"/>
      <c r="BS752" s="330"/>
      <c r="BT752" s="331"/>
      <c r="BU752" s="319"/>
      <c r="BV752" s="319"/>
      <c r="BW752" s="319"/>
      <c r="BX752" s="319"/>
      <c r="BY752" s="319"/>
      <c r="BZ752" s="319"/>
      <c r="CA752" s="319"/>
      <c r="CB752" s="320"/>
      <c r="CC752" s="321"/>
      <c r="CD752" s="321"/>
      <c r="CE752" s="321"/>
      <c r="CF752" s="321"/>
      <c r="CG752" s="321"/>
      <c r="CH752" s="322"/>
      <c r="CI752" s="52">
        <f t="shared" si="36"/>
        <v>0</v>
      </c>
    </row>
    <row r="753" spans="1:87" ht="35.1" customHeight="1" x14ac:dyDescent="0.25">
      <c r="A753" s="31">
        <f t="shared" si="37"/>
        <v>741</v>
      </c>
      <c r="B753" s="308"/>
      <c r="C753" s="308"/>
      <c r="D753" s="309"/>
      <c r="E753" s="309"/>
      <c r="F753" s="309"/>
      <c r="G753" s="310"/>
      <c r="H753" s="311"/>
      <c r="I753" s="40"/>
      <c r="J753" s="59"/>
      <c r="K753" s="312"/>
      <c r="L753" s="312"/>
      <c r="M753" s="313"/>
      <c r="N753" s="313"/>
      <c r="O753" s="314"/>
      <c r="P753" s="314"/>
      <c r="Q753" s="315"/>
      <c r="R753" s="315"/>
      <c r="S753" s="306"/>
      <c r="T753" s="307"/>
      <c r="U753" s="306"/>
      <c r="V753" s="307"/>
      <c r="W753" s="304"/>
      <c r="X753" s="305"/>
      <c r="Y753" s="304"/>
      <c r="Z753" s="305"/>
      <c r="AA753" s="306"/>
      <c r="AB753" s="307"/>
      <c r="AC753" s="306"/>
      <c r="AD753" s="307"/>
      <c r="AE753" s="304"/>
      <c r="AF753" s="305"/>
      <c r="AG753" s="304"/>
      <c r="AH753" s="305"/>
      <c r="AI753" s="306"/>
      <c r="AJ753" s="307"/>
      <c r="AK753" s="306"/>
      <c r="AL753" s="307"/>
      <c r="AM753" s="304"/>
      <c r="AN753" s="305"/>
      <c r="AO753" s="304"/>
      <c r="AP753" s="305"/>
      <c r="AQ753" s="306"/>
      <c r="AR753" s="307"/>
      <c r="AS753" s="306"/>
      <c r="AT753" s="307"/>
      <c r="AU753" s="304"/>
      <c r="AV753" s="305"/>
      <c r="AW753" s="304"/>
      <c r="AX753" s="305"/>
      <c r="AY753" s="306"/>
      <c r="AZ753" s="307"/>
      <c r="BA753" s="306"/>
      <c r="BB753" s="307"/>
      <c r="BC753" s="304"/>
      <c r="BD753" s="305"/>
      <c r="BE753" s="304"/>
      <c r="BF753" s="305"/>
      <c r="BG753" s="306"/>
      <c r="BH753" s="307"/>
      <c r="BI753" s="306"/>
      <c r="BJ753" s="307"/>
      <c r="BK753" s="304"/>
      <c r="BL753" s="305"/>
      <c r="BM753" s="304"/>
      <c r="BN753" s="305"/>
      <c r="BO753" s="316"/>
      <c r="BP753" s="316"/>
      <c r="BQ753" s="316"/>
      <c r="BR753" s="55"/>
      <c r="BS753" s="317"/>
      <c r="BT753" s="318"/>
      <c r="BU753" s="319"/>
      <c r="BV753" s="319"/>
      <c r="BW753" s="319"/>
      <c r="BX753" s="319"/>
      <c r="BY753" s="319"/>
      <c r="BZ753" s="319"/>
      <c r="CA753" s="319"/>
      <c r="CB753" s="320"/>
      <c r="CC753" s="321"/>
      <c r="CD753" s="321"/>
      <c r="CE753" s="321"/>
      <c r="CF753" s="321"/>
      <c r="CG753" s="321"/>
      <c r="CH753" s="322"/>
      <c r="CI753" s="52">
        <f t="shared" si="36"/>
        <v>0</v>
      </c>
    </row>
    <row r="754" spans="1:87" ht="35.1" customHeight="1" x14ac:dyDescent="0.25">
      <c r="A754" s="31">
        <f t="shared" si="37"/>
        <v>742</v>
      </c>
      <c r="B754" s="323"/>
      <c r="C754" s="323"/>
      <c r="D754" s="308"/>
      <c r="E754" s="308"/>
      <c r="F754" s="308"/>
      <c r="G754" s="324"/>
      <c r="H754" s="325"/>
      <c r="I754" s="40"/>
      <c r="J754" s="60"/>
      <c r="K754" s="312"/>
      <c r="L754" s="312"/>
      <c r="M754" s="326"/>
      <c r="N754" s="326"/>
      <c r="O754" s="314"/>
      <c r="P754" s="314"/>
      <c r="Q754" s="327"/>
      <c r="R754" s="327"/>
      <c r="S754" s="306"/>
      <c r="T754" s="307"/>
      <c r="U754" s="306"/>
      <c r="V754" s="307"/>
      <c r="W754" s="328"/>
      <c r="X754" s="329"/>
      <c r="Y754" s="328"/>
      <c r="Z754" s="329"/>
      <c r="AA754" s="306"/>
      <c r="AB754" s="307"/>
      <c r="AC754" s="306"/>
      <c r="AD754" s="307"/>
      <c r="AE754" s="328"/>
      <c r="AF754" s="329"/>
      <c r="AG754" s="328"/>
      <c r="AH754" s="329"/>
      <c r="AI754" s="306"/>
      <c r="AJ754" s="307"/>
      <c r="AK754" s="306"/>
      <c r="AL754" s="307"/>
      <c r="AM754" s="328"/>
      <c r="AN754" s="329"/>
      <c r="AO754" s="328"/>
      <c r="AP754" s="329"/>
      <c r="AQ754" s="306"/>
      <c r="AR754" s="307"/>
      <c r="AS754" s="306"/>
      <c r="AT754" s="307"/>
      <c r="AU754" s="328"/>
      <c r="AV754" s="329"/>
      <c r="AW754" s="328"/>
      <c r="AX754" s="329"/>
      <c r="AY754" s="306"/>
      <c r="AZ754" s="307"/>
      <c r="BA754" s="306"/>
      <c r="BB754" s="307"/>
      <c r="BC754" s="328"/>
      <c r="BD754" s="329"/>
      <c r="BE754" s="328"/>
      <c r="BF754" s="329"/>
      <c r="BG754" s="306"/>
      <c r="BH754" s="307"/>
      <c r="BI754" s="306"/>
      <c r="BJ754" s="307"/>
      <c r="BK754" s="328"/>
      <c r="BL754" s="329"/>
      <c r="BM754" s="328"/>
      <c r="BN754" s="329"/>
      <c r="BO754" s="316"/>
      <c r="BP754" s="316"/>
      <c r="BQ754" s="316"/>
      <c r="BR754" s="55"/>
      <c r="BS754" s="330"/>
      <c r="BT754" s="331"/>
      <c r="BU754" s="319"/>
      <c r="BV754" s="319"/>
      <c r="BW754" s="319"/>
      <c r="BX754" s="319"/>
      <c r="BY754" s="319"/>
      <c r="BZ754" s="319"/>
      <c r="CA754" s="319"/>
      <c r="CB754" s="320"/>
      <c r="CC754" s="321"/>
      <c r="CD754" s="321"/>
      <c r="CE754" s="321"/>
      <c r="CF754" s="321"/>
      <c r="CG754" s="321"/>
      <c r="CH754" s="322"/>
      <c r="CI754" s="52">
        <f t="shared" si="36"/>
        <v>0</v>
      </c>
    </row>
    <row r="755" spans="1:87" ht="35.1" customHeight="1" x14ac:dyDescent="0.25">
      <c r="A755" s="31">
        <f>ROW(A743)</f>
        <v>743</v>
      </c>
      <c r="B755" s="308"/>
      <c r="C755" s="308"/>
      <c r="D755" s="309"/>
      <c r="E755" s="309"/>
      <c r="F755" s="309"/>
      <c r="G755" s="310"/>
      <c r="H755" s="311"/>
      <c r="I755" s="40"/>
      <c r="J755" s="59"/>
      <c r="K755" s="312"/>
      <c r="L755" s="312"/>
      <c r="M755" s="313"/>
      <c r="N755" s="313"/>
      <c r="O755" s="314"/>
      <c r="P755" s="314"/>
      <c r="Q755" s="315"/>
      <c r="R755" s="315"/>
      <c r="S755" s="306"/>
      <c r="T755" s="307"/>
      <c r="U755" s="306"/>
      <c r="V755" s="307"/>
      <c r="W755" s="304"/>
      <c r="X755" s="305"/>
      <c r="Y755" s="304"/>
      <c r="Z755" s="305"/>
      <c r="AA755" s="306"/>
      <c r="AB755" s="307"/>
      <c r="AC755" s="306"/>
      <c r="AD755" s="307"/>
      <c r="AE755" s="304"/>
      <c r="AF755" s="305"/>
      <c r="AG755" s="304"/>
      <c r="AH755" s="305"/>
      <c r="AI755" s="306"/>
      <c r="AJ755" s="307"/>
      <c r="AK755" s="306"/>
      <c r="AL755" s="307"/>
      <c r="AM755" s="304"/>
      <c r="AN755" s="305"/>
      <c r="AO755" s="304"/>
      <c r="AP755" s="305"/>
      <c r="AQ755" s="306"/>
      <c r="AR755" s="307"/>
      <c r="AS755" s="306"/>
      <c r="AT755" s="307"/>
      <c r="AU755" s="304"/>
      <c r="AV755" s="305"/>
      <c r="AW755" s="304"/>
      <c r="AX755" s="305"/>
      <c r="AY755" s="306"/>
      <c r="AZ755" s="307"/>
      <c r="BA755" s="306"/>
      <c r="BB755" s="307"/>
      <c r="BC755" s="304"/>
      <c r="BD755" s="305"/>
      <c r="BE755" s="304"/>
      <c r="BF755" s="305"/>
      <c r="BG755" s="306"/>
      <c r="BH755" s="307"/>
      <c r="BI755" s="306"/>
      <c r="BJ755" s="307"/>
      <c r="BK755" s="304"/>
      <c r="BL755" s="305"/>
      <c r="BM755" s="304"/>
      <c r="BN755" s="305"/>
      <c r="BO755" s="332"/>
      <c r="BP755" s="333"/>
      <c r="BQ755" s="334"/>
      <c r="BR755" s="55"/>
      <c r="BS755" s="317"/>
      <c r="BT755" s="318"/>
      <c r="BU755" s="319"/>
      <c r="BV755" s="319"/>
      <c r="BW755" s="319"/>
      <c r="BX755" s="319"/>
      <c r="BY755" s="319"/>
      <c r="BZ755" s="319"/>
      <c r="CA755" s="319"/>
      <c r="CB755" s="320"/>
      <c r="CC755" s="321"/>
      <c r="CD755" s="321"/>
      <c r="CE755" s="321"/>
      <c r="CF755" s="321"/>
      <c r="CG755" s="321"/>
      <c r="CH755" s="322"/>
      <c r="CI755" s="52">
        <f t="shared" si="36"/>
        <v>0</v>
      </c>
    </row>
    <row r="756" spans="1:87" ht="35.1" customHeight="1" x14ac:dyDescent="0.25">
      <c r="A756" s="31">
        <f t="shared" si="37"/>
        <v>744</v>
      </c>
      <c r="B756" s="323"/>
      <c r="C756" s="323"/>
      <c r="D756" s="308"/>
      <c r="E756" s="308"/>
      <c r="F756" s="308"/>
      <c r="G756" s="324"/>
      <c r="H756" s="325"/>
      <c r="I756" s="40"/>
      <c r="J756" s="60"/>
      <c r="K756" s="312"/>
      <c r="L756" s="312"/>
      <c r="M756" s="326"/>
      <c r="N756" s="326"/>
      <c r="O756" s="314"/>
      <c r="P756" s="314"/>
      <c r="Q756" s="327"/>
      <c r="R756" s="327"/>
      <c r="S756" s="306"/>
      <c r="T756" s="307"/>
      <c r="U756" s="306"/>
      <c r="V756" s="307"/>
      <c r="W756" s="328"/>
      <c r="X756" s="329"/>
      <c r="Y756" s="328"/>
      <c r="Z756" s="329"/>
      <c r="AA756" s="306"/>
      <c r="AB756" s="307"/>
      <c r="AC756" s="306"/>
      <c r="AD756" s="307"/>
      <c r="AE756" s="328"/>
      <c r="AF756" s="329"/>
      <c r="AG756" s="328"/>
      <c r="AH756" s="329"/>
      <c r="AI756" s="306"/>
      <c r="AJ756" s="307"/>
      <c r="AK756" s="306"/>
      <c r="AL756" s="307"/>
      <c r="AM756" s="328"/>
      <c r="AN756" s="329"/>
      <c r="AO756" s="328"/>
      <c r="AP756" s="329"/>
      <c r="AQ756" s="306"/>
      <c r="AR756" s="307"/>
      <c r="AS756" s="306"/>
      <c r="AT756" s="307"/>
      <c r="AU756" s="328"/>
      <c r="AV756" s="329"/>
      <c r="AW756" s="328"/>
      <c r="AX756" s="329"/>
      <c r="AY756" s="306"/>
      <c r="AZ756" s="307"/>
      <c r="BA756" s="306"/>
      <c r="BB756" s="307"/>
      <c r="BC756" s="328"/>
      <c r="BD756" s="329"/>
      <c r="BE756" s="328"/>
      <c r="BF756" s="329"/>
      <c r="BG756" s="306"/>
      <c r="BH756" s="307"/>
      <c r="BI756" s="306"/>
      <c r="BJ756" s="307"/>
      <c r="BK756" s="328"/>
      <c r="BL756" s="329"/>
      <c r="BM756" s="328"/>
      <c r="BN756" s="329"/>
      <c r="BO756" s="316"/>
      <c r="BP756" s="316"/>
      <c r="BQ756" s="316"/>
      <c r="BR756" s="55"/>
      <c r="BS756" s="330"/>
      <c r="BT756" s="331"/>
      <c r="BU756" s="319"/>
      <c r="BV756" s="319"/>
      <c r="BW756" s="319"/>
      <c r="BX756" s="319"/>
      <c r="BY756" s="319"/>
      <c r="BZ756" s="319"/>
      <c r="CA756" s="319"/>
      <c r="CB756" s="320"/>
      <c r="CC756" s="321"/>
      <c r="CD756" s="321"/>
      <c r="CE756" s="321"/>
      <c r="CF756" s="321"/>
      <c r="CG756" s="321"/>
      <c r="CH756" s="322"/>
      <c r="CI756" s="52">
        <f t="shared" si="36"/>
        <v>0</v>
      </c>
    </row>
    <row r="757" spans="1:87" ht="35.1" customHeight="1" x14ac:dyDescent="0.25">
      <c r="A757" s="31">
        <f t="shared" si="37"/>
        <v>745</v>
      </c>
      <c r="B757" s="308"/>
      <c r="C757" s="308"/>
      <c r="D757" s="309"/>
      <c r="E757" s="309"/>
      <c r="F757" s="309"/>
      <c r="G757" s="310"/>
      <c r="H757" s="311"/>
      <c r="I757" s="40"/>
      <c r="J757" s="59"/>
      <c r="K757" s="312"/>
      <c r="L757" s="312"/>
      <c r="M757" s="313"/>
      <c r="N757" s="313"/>
      <c r="O757" s="314"/>
      <c r="P757" s="314"/>
      <c r="Q757" s="315"/>
      <c r="R757" s="315"/>
      <c r="S757" s="306"/>
      <c r="T757" s="307"/>
      <c r="U757" s="306"/>
      <c r="V757" s="307"/>
      <c r="W757" s="304"/>
      <c r="X757" s="305"/>
      <c r="Y757" s="304"/>
      <c r="Z757" s="305"/>
      <c r="AA757" s="306"/>
      <c r="AB757" s="307"/>
      <c r="AC757" s="306"/>
      <c r="AD757" s="307"/>
      <c r="AE757" s="304"/>
      <c r="AF757" s="305"/>
      <c r="AG757" s="304"/>
      <c r="AH757" s="305"/>
      <c r="AI757" s="306"/>
      <c r="AJ757" s="307"/>
      <c r="AK757" s="306"/>
      <c r="AL757" s="307"/>
      <c r="AM757" s="304"/>
      <c r="AN757" s="305"/>
      <c r="AO757" s="304"/>
      <c r="AP757" s="305"/>
      <c r="AQ757" s="306"/>
      <c r="AR757" s="307"/>
      <c r="AS757" s="306"/>
      <c r="AT757" s="307"/>
      <c r="AU757" s="304"/>
      <c r="AV757" s="305"/>
      <c r="AW757" s="304"/>
      <c r="AX757" s="305"/>
      <c r="AY757" s="306"/>
      <c r="AZ757" s="307"/>
      <c r="BA757" s="306"/>
      <c r="BB757" s="307"/>
      <c r="BC757" s="304"/>
      <c r="BD757" s="305"/>
      <c r="BE757" s="304"/>
      <c r="BF757" s="305"/>
      <c r="BG757" s="306"/>
      <c r="BH757" s="307"/>
      <c r="BI757" s="306"/>
      <c r="BJ757" s="307"/>
      <c r="BK757" s="304"/>
      <c r="BL757" s="305"/>
      <c r="BM757" s="304"/>
      <c r="BN757" s="305"/>
      <c r="BO757" s="316"/>
      <c r="BP757" s="316"/>
      <c r="BQ757" s="316"/>
      <c r="BR757" s="55"/>
      <c r="BS757" s="317"/>
      <c r="BT757" s="318"/>
      <c r="BU757" s="319"/>
      <c r="BV757" s="319"/>
      <c r="BW757" s="319"/>
      <c r="BX757" s="319"/>
      <c r="BY757" s="319"/>
      <c r="BZ757" s="319"/>
      <c r="CA757" s="319"/>
      <c r="CB757" s="320"/>
      <c r="CC757" s="321"/>
      <c r="CD757" s="321"/>
      <c r="CE757" s="321"/>
      <c r="CF757" s="321"/>
      <c r="CG757" s="321"/>
      <c r="CH757" s="322"/>
      <c r="CI757" s="52">
        <f t="shared" si="36"/>
        <v>0</v>
      </c>
    </row>
    <row r="758" spans="1:87" ht="35.1" customHeight="1" x14ac:dyDescent="0.25">
      <c r="A758" s="31">
        <f t="shared" si="37"/>
        <v>746</v>
      </c>
      <c r="B758" s="323"/>
      <c r="C758" s="323"/>
      <c r="D758" s="308"/>
      <c r="E758" s="308"/>
      <c r="F758" s="308"/>
      <c r="G758" s="324"/>
      <c r="H758" s="325"/>
      <c r="I758" s="40"/>
      <c r="J758" s="60"/>
      <c r="K758" s="312"/>
      <c r="L758" s="312"/>
      <c r="M758" s="326"/>
      <c r="N758" s="326"/>
      <c r="O758" s="314"/>
      <c r="P758" s="314"/>
      <c r="Q758" s="327"/>
      <c r="R758" s="327"/>
      <c r="S758" s="306"/>
      <c r="T758" s="307"/>
      <c r="U758" s="306"/>
      <c r="V758" s="307"/>
      <c r="W758" s="328"/>
      <c r="X758" s="329"/>
      <c r="Y758" s="328"/>
      <c r="Z758" s="329"/>
      <c r="AA758" s="306"/>
      <c r="AB758" s="307"/>
      <c r="AC758" s="306"/>
      <c r="AD758" s="307"/>
      <c r="AE758" s="328"/>
      <c r="AF758" s="329"/>
      <c r="AG758" s="328"/>
      <c r="AH758" s="329"/>
      <c r="AI758" s="306"/>
      <c r="AJ758" s="307"/>
      <c r="AK758" s="306"/>
      <c r="AL758" s="307"/>
      <c r="AM758" s="328"/>
      <c r="AN758" s="329"/>
      <c r="AO758" s="328"/>
      <c r="AP758" s="329"/>
      <c r="AQ758" s="306"/>
      <c r="AR758" s="307"/>
      <c r="AS758" s="306"/>
      <c r="AT758" s="307"/>
      <c r="AU758" s="328"/>
      <c r="AV758" s="329"/>
      <c r="AW758" s="328"/>
      <c r="AX758" s="329"/>
      <c r="AY758" s="306"/>
      <c r="AZ758" s="307"/>
      <c r="BA758" s="306"/>
      <c r="BB758" s="307"/>
      <c r="BC758" s="328"/>
      <c r="BD758" s="329"/>
      <c r="BE758" s="328"/>
      <c r="BF758" s="329"/>
      <c r="BG758" s="306"/>
      <c r="BH758" s="307"/>
      <c r="BI758" s="306"/>
      <c r="BJ758" s="307"/>
      <c r="BK758" s="328"/>
      <c r="BL758" s="329"/>
      <c r="BM758" s="328"/>
      <c r="BN758" s="329"/>
      <c r="BO758" s="316"/>
      <c r="BP758" s="316"/>
      <c r="BQ758" s="316"/>
      <c r="BR758" s="55"/>
      <c r="BS758" s="330"/>
      <c r="BT758" s="331"/>
      <c r="BU758" s="319"/>
      <c r="BV758" s="319"/>
      <c r="BW758" s="319"/>
      <c r="BX758" s="319"/>
      <c r="BY758" s="319"/>
      <c r="BZ758" s="319"/>
      <c r="CA758" s="319"/>
      <c r="CB758" s="320"/>
      <c r="CC758" s="321"/>
      <c r="CD758" s="321"/>
      <c r="CE758" s="321"/>
      <c r="CF758" s="321"/>
      <c r="CG758" s="321"/>
      <c r="CH758" s="322"/>
      <c r="CI758" s="52">
        <f t="shared" si="36"/>
        <v>0</v>
      </c>
    </row>
    <row r="759" spans="1:87" ht="35.1" customHeight="1" x14ac:dyDescent="0.25">
      <c r="A759" s="31">
        <f t="shared" si="37"/>
        <v>747</v>
      </c>
      <c r="B759" s="308"/>
      <c r="C759" s="308"/>
      <c r="D759" s="309"/>
      <c r="E759" s="309"/>
      <c r="F759" s="309"/>
      <c r="G759" s="310"/>
      <c r="H759" s="311"/>
      <c r="I759" s="40"/>
      <c r="J759" s="59"/>
      <c r="K759" s="312"/>
      <c r="L759" s="312"/>
      <c r="M759" s="313"/>
      <c r="N759" s="313"/>
      <c r="O759" s="314"/>
      <c r="P759" s="314"/>
      <c r="Q759" s="315"/>
      <c r="R759" s="315"/>
      <c r="S759" s="306"/>
      <c r="T759" s="307"/>
      <c r="U759" s="306"/>
      <c r="V759" s="307"/>
      <c r="W759" s="304"/>
      <c r="X759" s="305"/>
      <c r="Y759" s="304"/>
      <c r="Z759" s="305"/>
      <c r="AA759" s="306"/>
      <c r="AB759" s="307"/>
      <c r="AC759" s="306"/>
      <c r="AD759" s="307"/>
      <c r="AE759" s="304"/>
      <c r="AF759" s="305"/>
      <c r="AG759" s="304"/>
      <c r="AH759" s="305"/>
      <c r="AI759" s="306"/>
      <c r="AJ759" s="307"/>
      <c r="AK759" s="306"/>
      <c r="AL759" s="307"/>
      <c r="AM759" s="304"/>
      <c r="AN759" s="305"/>
      <c r="AO759" s="304"/>
      <c r="AP759" s="305"/>
      <c r="AQ759" s="306"/>
      <c r="AR759" s="307"/>
      <c r="AS759" s="306"/>
      <c r="AT759" s="307"/>
      <c r="AU759" s="304"/>
      <c r="AV759" s="305"/>
      <c r="AW759" s="304"/>
      <c r="AX759" s="305"/>
      <c r="AY759" s="306"/>
      <c r="AZ759" s="307"/>
      <c r="BA759" s="306"/>
      <c r="BB759" s="307"/>
      <c r="BC759" s="304"/>
      <c r="BD759" s="305"/>
      <c r="BE759" s="304"/>
      <c r="BF759" s="305"/>
      <c r="BG759" s="306"/>
      <c r="BH759" s="307"/>
      <c r="BI759" s="306"/>
      <c r="BJ759" s="307"/>
      <c r="BK759" s="304"/>
      <c r="BL759" s="305"/>
      <c r="BM759" s="304"/>
      <c r="BN759" s="305"/>
      <c r="BO759" s="316"/>
      <c r="BP759" s="316"/>
      <c r="BQ759" s="316"/>
      <c r="BR759" s="55"/>
      <c r="BS759" s="317"/>
      <c r="BT759" s="318"/>
      <c r="BU759" s="319"/>
      <c r="BV759" s="319"/>
      <c r="BW759" s="319"/>
      <c r="BX759" s="319"/>
      <c r="BY759" s="319"/>
      <c r="BZ759" s="319"/>
      <c r="CA759" s="319"/>
      <c r="CB759" s="320"/>
      <c r="CC759" s="321"/>
      <c r="CD759" s="321"/>
      <c r="CE759" s="321"/>
      <c r="CF759" s="321"/>
      <c r="CG759" s="321"/>
      <c r="CH759" s="322"/>
      <c r="CI759" s="52">
        <f t="shared" si="36"/>
        <v>0</v>
      </c>
    </row>
    <row r="760" spans="1:87" ht="35.1" customHeight="1" x14ac:dyDescent="0.25">
      <c r="A760" s="31">
        <f t="shared" si="37"/>
        <v>748</v>
      </c>
      <c r="B760" s="323"/>
      <c r="C760" s="323"/>
      <c r="D760" s="308"/>
      <c r="E760" s="308"/>
      <c r="F760" s="308"/>
      <c r="G760" s="324"/>
      <c r="H760" s="325"/>
      <c r="I760" s="40"/>
      <c r="J760" s="60"/>
      <c r="K760" s="312"/>
      <c r="L760" s="312"/>
      <c r="M760" s="326"/>
      <c r="N760" s="326"/>
      <c r="O760" s="314"/>
      <c r="P760" s="314"/>
      <c r="Q760" s="327"/>
      <c r="R760" s="327"/>
      <c r="S760" s="306"/>
      <c r="T760" s="307"/>
      <c r="U760" s="306"/>
      <c r="V760" s="307"/>
      <c r="W760" s="328"/>
      <c r="X760" s="329"/>
      <c r="Y760" s="328"/>
      <c r="Z760" s="329"/>
      <c r="AA760" s="306"/>
      <c r="AB760" s="307"/>
      <c r="AC760" s="306"/>
      <c r="AD760" s="307"/>
      <c r="AE760" s="328"/>
      <c r="AF760" s="329"/>
      <c r="AG760" s="328"/>
      <c r="AH760" s="329"/>
      <c r="AI760" s="306"/>
      <c r="AJ760" s="307"/>
      <c r="AK760" s="306"/>
      <c r="AL760" s="307"/>
      <c r="AM760" s="328"/>
      <c r="AN760" s="329"/>
      <c r="AO760" s="328"/>
      <c r="AP760" s="329"/>
      <c r="AQ760" s="306"/>
      <c r="AR760" s="307"/>
      <c r="AS760" s="306"/>
      <c r="AT760" s="307"/>
      <c r="AU760" s="328"/>
      <c r="AV760" s="329"/>
      <c r="AW760" s="328"/>
      <c r="AX760" s="329"/>
      <c r="AY760" s="306"/>
      <c r="AZ760" s="307"/>
      <c r="BA760" s="306"/>
      <c r="BB760" s="307"/>
      <c r="BC760" s="328"/>
      <c r="BD760" s="329"/>
      <c r="BE760" s="328"/>
      <c r="BF760" s="329"/>
      <c r="BG760" s="306"/>
      <c r="BH760" s="307"/>
      <c r="BI760" s="306"/>
      <c r="BJ760" s="307"/>
      <c r="BK760" s="328"/>
      <c r="BL760" s="329"/>
      <c r="BM760" s="328"/>
      <c r="BN760" s="329"/>
      <c r="BO760" s="316"/>
      <c r="BP760" s="316"/>
      <c r="BQ760" s="316"/>
      <c r="BR760" s="55"/>
      <c r="BS760" s="330"/>
      <c r="BT760" s="331"/>
      <c r="BU760" s="319"/>
      <c r="BV760" s="319"/>
      <c r="BW760" s="319"/>
      <c r="BX760" s="319"/>
      <c r="BY760" s="319"/>
      <c r="BZ760" s="319"/>
      <c r="CA760" s="319"/>
      <c r="CB760" s="320"/>
      <c r="CC760" s="321"/>
      <c r="CD760" s="321"/>
      <c r="CE760" s="321"/>
      <c r="CF760" s="321"/>
      <c r="CG760" s="321"/>
      <c r="CH760" s="322"/>
      <c r="CI760" s="52">
        <f t="shared" si="36"/>
        <v>0</v>
      </c>
    </row>
    <row r="761" spans="1:87" ht="35.1" customHeight="1" x14ac:dyDescent="0.25">
      <c r="A761" s="31">
        <f t="shared" si="37"/>
        <v>749</v>
      </c>
      <c r="B761" s="308"/>
      <c r="C761" s="308"/>
      <c r="D761" s="309"/>
      <c r="E761" s="309"/>
      <c r="F761" s="309"/>
      <c r="G761" s="310"/>
      <c r="H761" s="311"/>
      <c r="I761" s="40"/>
      <c r="J761" s="59"/>
      <c r="K761" s="312"/>
      <c r="L761" s="312"/>
      <c r="M761" s="313"/>
      <c r="N761" s="313"/>
      <c r="O761" s="314"/>
      <c r="P761" s="314"/>
      <c r="Q761" s="315"/>
      <c r="R761" s="315"/>
      <c r="S761" s="306"/>
      <c r="T761" s="307"/>
      <c r="U761" s="306"/>
      <c r="V761" s="307"/>
      <c r="W761" s="304"/>
      <c r="X761" s="305"/>
      <c r="Y761" s="304"/>
      <c r="Z761" s="305"/>
      <c r="AA761" s="306"/>
      <c r="AB761" s="307"/>
      <c r="AC761" s="306"/>
      <c r="AD761" s="307"/>
      <c r="AE761" s="304"/>
      <c r="AF761" s="305"/>
      <c r="AG761" s="304"/>
      <c r="AH761" s="305"/>
      <c r="AI761" s="306"/>
      <c r="AJ761" s="307"/>
      <c r="AK761" s="306"/>
      <c r="AL761" s="307"/>
      <c r="AM761" s="304"/>
      <c r="AN761" s="305"/>
      <c r="AO761" s="304"/>
      <c r="AP761" s="305"/>
      <c r="AQ761" s="306"/>
      <c r="AR761" s="307"/>
      <c r="AS761" s="306"/>
      <c r="AT761" s="307"/>
      <c r="AU761" s="304"/>
      <c r="AV761" s="305"/>
      <c r="AW761" s="304"/>
      <c r="AX761" s="305"/>
      <c r="AY761" s="306"/>
      <c r="AZ761" s="307"/>
      <c r="BA761" s="306"/>
      <c r="BB761" s="307"/>
      <c r="BC761" s="304"/>
      <c r="BD761" s="305"/>
      <c r="BE761" s="304"/>
      <c r="BF761" s="305"/>
      <c r="BG761" s="306"/>
      <c r="BH761" s="307"/>
      <c r="BI761" s="306"/>
      <c r="BJ761" s="307"/>
      <c r="BK761" s="304"/>
      <c r="BL761" s="305"/>
      <c r="BM761" s="304"/>
      <c r="BN761" s="305"/>
      <c r="BO761" s="316"/>
      <c r="BP761" s="316"/>
      <c r="BQ761" s="316"/>
      <c r="BR761" s="55"/>
      <c r="BS761" s="317"/>
      <c r="BT761" s="318"/>
      <c r="BU761" s="319"/>
      <c r="BV761" s="319"/>
      <c r="BW761" s="319"/>
      <c r="BX761" s="319"/>
      <c r="BY761" s="319"/>
      <c r="BZ761" s="319"/>
      <c r="CA761" s="319"/>
      <c r="CB761" s="320"/>
      <c r="CC761" s="321"/>
      <c r="CD761" s="321"/>
      <c r="CE761" s="321"/>
      <c r="CF761" s="321"/>
      <c r="CG761" s="321"/>
      <c r="CH761" s="322"/>
      <c r="CI761" s="52">
        <f t="shared" si="36"/>
        <v>0</v>
      </c>
    </row>
    <row r="762" spans="1:87" ht="35.1" customHeight="1" x14ac:dyDescent="0.25">
      <c r="A762" s="31">
        <f t="shared" si="37"/>
        <v>750</v>
      </c>
      <c r="B762" s="323"/>
      <c r="C762" s="323"/>
      <c r="D762" s="308"/>
      <c r="E762" s="308"/>
      <c r="F762" s="308"/>
      <c r="G762" s="324"/>
      <c r="H762" s="325"/>
      <c r="I762" s="40"/>
      <c r="J762" s="60"/>
      <c r="K762" s="312"/>
      <c r="L762" s="312"/>
      <c r="M762" s="326"/>
      <c r="N762" s="326"/>
      <c r="O762" s="314"/>
      <c r="P762" s="314"/>
      <c r="Q762" s="327"/>
      <c r="R762" s="327"/>
      <c r="S762" s="306"/>
      <c r="T762" s="307"/>
      <c r="U762" s="306"/>
      <c r="V762" s="307"/>
      <c r="W762" s="328"/>
      <c r="X762" s="329"/>
      <c r="Y762" s="328"/>
      <c r="Z762" s="329"/>
      <c r="AA762" s="306"/>
      <c r="AB762" s="307"/>
      <c r="AC762" s="306"/>
      <c r="AD762" s="307"/>
      <c r="AE762" s="328"/>
      <c r="AF762" s="329"/>
      <c r="AG762" s="328"/>
      <c r="AH762" s="329"/>
      <c r="AI762" s="306"/>
      <c r="AJ762" s="307"/>
      <c r="AK762" s="306"/>
      <c r="AL762" s="307"/>
      <c r="AM762" s="328"/>
      <c r="AN762" s="329"/>
      <c r="AO762" s="328"/>
      <c r="AP762" s="329"/>
      <c r="AQ762" s="306"/>
      <c r="AR762" s="307"/>
      <c r="AS762" s="306"/>
      <c r="AT762" s="307"/>
      <c r="AU762" s="328"/>
      <c r="AV762" s="329"/>
      <c r="AW762" s="328"/>
      <c r="AX762" s="329"/>
      <c r="AY762" s="306"/>
      <c r="AZ762" s="307"/>
      <c r="BA762" s="306"/>
      <c r="BB762" s="307"/>
      <c r="BC762" s="328"/>
      <c r="BD762" s="329"/>
      <c r="BE762" s="328"/>
      <c r="BF762" s="329"/>
      <c r="BG762" s="306"/>
      <c r="BH762" s="307"/>
      <c r="BI762" s="306"/>
      <c r="BJ762" s="307"/>
      <c r="BK762" s="328"/>
      <c r="BL762" s="329"/>
      <c r="BM762" s="328"/>
      <c r="BN762" s="329"/>
      <c r="BO762" s="316"/>
      <c r="BP762" s="316"/>
      <c r="BQ762" s="316"/>
      <c r="BR762" s="55"/>
      <c r="BS762" s="330"/>
      <c r="BT762" s="331"/>
      <c r="BU762" s="319"/>
      <c r="BV762" s="319"/>
      <c r="BW762" s="319"/>
      <c r="BX762" s="319"/>
      <c r="BY762" s="319"/>
      <c r="BZ762" s="319"/>
      <c r="CA762" s="319"/>
      <c r="CB762" s="320"/>
      <c r="CC762" s="321"/>
      <c r="CD762" s="321"/>
      <c r="CE762" s="321"/>
      <c r="CF762" s="321"/>
      <c r="CG762" s="321"/>
      <c r="CH762" s="322"/>
      <c r="CI762" s="52">
        <f t="shared" si="36"/>
        <v>0</v>
      </c>
    </row>
    <row r="763" spans="1:87" ht="35.1" customHeight="1" x14ac:dyDescent="0.25">
      <c r="A763" s="31">
        <f t="shared" si="37"/>
        <v>751</v>
      </c>
      <c r="B763" s="308"/>
      <c r="C763" s="308"/>
      <c r="D763" s="309"/>
      <c r="E763" s="309"/>
      <c r="F763" s="309"/>
      <c r="G763" s="310"/>
      <c r="H763" s="311"/>
      <c r="I763" s="40"/>
      <c r="J763" s="59"/>
      <c r="K763" s="312"/>
      <c r="L763" s="312"/>
      <c r="M763" s="313"/>
      <c r="N763" s="313"/>
      <c r="O763" s="314"/>
      <c r="P763" s="314"/>
      <c r="Q763" s="315"/>
      <c r="R763" s="315"/>
      <c r="S763" s="306"/>
      <c r="T763" s="307"/>
      <c r="U763" s="306"/>
      <c r="V763" s="307"/>
      <c r="W763" s="304"/>
      <c r="X763" s="305"/>
      <c r="Y763" s="304"/>
      <c r="Z763" s="305"/>
      <c r="AA763" s="306"/>
      <c r="AB763" s="307"/>
      <c r="AC763" s="306"/>
      <c r="AD763" s="307"/>
      <c r="AE763" s="304"/>
      <c r="AF763" s="305"/>
      <c r="AG763" s="304"/>
      <c r="AH763" s="305"/>
      <c r="AI763" s="306"/>
      <c r="AJ763" s="307"/>
      <c r="AK763" s="306"/>
      <c r="AL763" s="307"/>
      <c r="AM763" s="304"/>
      <c r="AN763" s="305"/>
      <c r="AO763" s="304"/>
      <c r="AP763" s="305"/>
      <c r="AQ763" s="306"/>
      <c r="AR763" s="307"/>
      <c r="AS763" s="306"/>
      <c r="AT763" s="307"/>
      <c r="AU763" s="304"/>
      <c r="AV763" s="305"/>
      <c r="AW763" s="304"/>
      <c r="AX763" s="305"/>
      <c r="AY763" s="306"/>
      <c r="AZ763" s="307"/>
      <c r="BA763" s="306"/>
      <c r="BB763" s="307"/>
      <c r="BC763" s="304"/>
      <c r="BD763" s="305"/>
      <c r="BE763" s="304"/>
      <c r="BF763" s="305"/>
      <c r="BG763" s="306"/>
      <c r="BH763" s="307"/>
      <c r="BI763" s="306"/>
      <c r="BJ763" s="307"/>
      <c r="BK763" s="304"/>
      <c r="BL763" s="305"/>
      <c r="BM763" s="304"/>
      <c r="BN763" s="305"/>
      <c r="BO763" s="316"/>
      <c r="BP763" s="316"/>
      <c r="BQ763" s="316"/>
      <c r="BR763" s="55"/>
      <c r="BS763" s="317"/>
      <c r="BT763" s="318"/>
      <c r="BU763" s="319"/>
      <c r="BV763" s="319"/>
      <c r="BW763" s="319"/>
      <c r="BX763" s="319"/>
      <c r="BY763" s="319"/>
      <c r="BZ763" s="319"/>
      <c r="CA763" s="319"/>
      <c r="CB763" s="320"/>
      <c r="CC763" s="321"/>
      <c r="CD763" s="321"/>
      <c r="CE763" s="321"/>
      <c r="CF763" s="321"/>
      <c r="CG763" s="321"/>
      <c r="CH763" s="322"/>
      <c r="CI763" s="52">
        <f t="shared" si="36"/>
        <v>0</v>
      </c>
    </row>
    <row r="764" spans="1:87" ht="35.1" customHeight="1" x14ac:dyDescent="0.25">
      <c r="A764" s="31">
        <f t="shared" si="37"/>
        <v>752</v>
      </c>
      <c r="B764" s="323"/>
      <c r="C764" s="323"/>
      <c r="D764" s="308"/>
      <c r="E764" s="308"/>
      <c r="F764" s="308"/>
      <c r="G764" s="324"/>
      <c r="H764" s="325"/>
      <c r="I764" s="40"/>
      <c r="J764" s="60"/>
      <c r="K764" s="312"/>
      <c r="L764" s="312"/>
      <c r="M764" s="326"/>
      <c r="N764" s="326"/>
      <c r="O764" s="314"/>
      <c r="P764" s="314"/>
      <c r="Q764" s="327"/>
      <c r="R764" s="327"/>
      <c r="S764" s="306"/>
      <c r="T764" s="307"/>
      <c r="U764" s="306"/>
      <c r="V764" s="307"/>
      <c r="W764" s="328"/>
      <c r="X764" s="329"/>
      <c r="Y764" s="328"/>
      <c r="Z764" s="329"/>
      <c r="AA764" s="306"/>
      <c r="AB764" s="307"/>
      <c r="AC764" s="306"/>
      <c r="AD764" s="307"/>
      <c r="AE764" s="328"/>
      <c r="AF764" s="329"/>
      <c r="AG764" s="328"/>
      <c r="AH764" s="329"/>
      <c r="AI764" s="306"/>
      <c r="AJ764" s="307"/>
      <c r="AK764" s="306"/>
      <c r="AL764" s="307"/>
      <c r="AM764" s="328"/>
      <c r="AN764" s="329"/>
      <c r="AO764" s="328"/>
      <c r="AP764" s="329"/>
      <c r="AQ764" s="306"/>
      <c r="AR764" s="307"/>
      <c r="AS764" s="306"/>
      <c r="AT764" s="307"/>
      <c r="AU764" s="328"/>
      <c r="AV764" s="329"/>
      <c r="AW764" s="328"/>
      <c r="AX764" s="329"/>
      <c r="AY764" s="306"/>
      <c r="AZ764" s="307"/>
      <c r="BA764" s="306"/>
      <c r="BB764" s="307"/>
      <c r="BC764" s="328"/>
      <c r="BD764" s="329"/>
      <c r="BE764" s="328"/>
      <c r="BF764" s="329"/>
      <c r="BG764" s="306"/>
      <c r="BH764" s="307"/>
      <c r="BI764" s="306"/>
      <c r="BJ764" s="307"/>
      <c r="BK764" s="328"/>
      <c r="BL764" s="329"/>
      <c r="BM764" s="328"/>
      <c r="BN764" s="329"/>
      <c r="BO764" s="316"/>
      <c r="BP764" s="316"/>
      <c r="BQ764" s="316"/>
      <c r="BR764" s="55"/>
      <c r="BS764" s="330"/>
      <c r="BT764" s="331"/>
      <c r="BU764" s="319"/>
      <c r="BV764" s="319"/>
      <c r="BW764" s="319"/>
      <c r="BX764" s="319"/>
      <c r="BY764" s="319"/>
      <c r="BZ764" s="319"/>
      <c r="CA764" s="319"/>
      <c r="CB764" s="320"/>
      <c r="CC764" s="321"/>
      <c r="CD764" s="321"/>
      <c r="CE764" s="321"/>
      <c r="CF764" s="321"/>
      <c r="CG764" s="321"/>
      <c r="CH764" s="322"/>
      <c r="CI764" s="52">
        <f t="shared" si="36"/>
        <v>0</v>
      </c>
    </row>
    <row r="765" spans="1:87" ht="35.1" customHeight="1" x14ac:dyDescent="0.25">
      <c r="A765" s="31">
        <f t="shared" si="37"/>
        <v>753</v>
      </c>
      <c r="B765" s="308"/>
      <c r="C765" s="308"/>
      <c r="D765" s="309"/>
      <c r="E765" s="309"/>
      <c r="F765" s="309"/>
      <c r="G765" s="310"/>
      <c r="H765" s="311"/>
      <c r="I765" s="40"/>
      <c r="J765" s="59"/>
      <c r="K765" s="312"/>
      <c r="L765" s="312"/>
      <c r="M765" s="313"/>
      <c r="N765" s="313"/>
      <c r="O765" s="314"/>
      <c r="P765" s="314"/>
      <c r="Q765" s="315"/>
      <c r="R765" s="315"/>
      <c r="S765" s="306"/>
      <c r="T765" s="307"/>
      <c r="U765" s="306"/>
      <c r="V765" s="307"/>
      <c r="W765" s="304"/>
      <c r="X765" s="305"/>
      <c r="Y765" s="304"/>
      <c r="Z765" s="305"/>
      <c r="AA765" s="306"/>
      <c r="AB765" s="307"/>
      <c r="AC765" s="306"/>
      <c r="AD765" s="307"/>
      <c r="AE765" s="304"/>
      <c r="AF765" s="305"/>
      <c r="AG765" s="304"/>
      <c r="AH765" s="305"/>
      <c r="AI765" s="306"/>
      <c r="AJ765" s="307"/>
      <c r="AK765" s="306"/>
      <c r="AL765" s="307"/>
      <c r="AM765" s="304"/>
      <c r="AN765" s="305"/>
      <c r="AO765" s="304"/>
      <c r="AP765" s="305"/>
      <c r="AQ765" s="306"/>
      <c r="AR765" s="307"/>
      <c r="AS765" s="306"/>
      <c r="AT765" s="307"/>
      <c r="AU765" s="304"/>
      <c r="AV765" s="305"/>
      <c r="AW765" s="304"/>
      <c r="AX765" s="305"/>
      <c r="AY765" s="306"/>
      <c r="AZ765" s="307"/>
      <c r="BA765" s="306"/>
      <c r="BB765" s="307"/>
      <c r="BC765" s="304"/>
      <c r="BD765" s="305"/>
      <c r="BE765" s="304"/>
      <c r="BF765" s="305"/>
      <c r="BG765" s="306"/>
      <c r="BH765" s="307"/>
      <c r="BI765" s="306"/>
      <c r="BJ765" s="307"/>
      <c r="BK765" s="304"/>
      <c r="BL765" s="305"/>
      <c r="BM765" s="304"/>
      <c r="BN765" s="305"/>
      <c r="BO765" s="316"/>
      <c r="BP765" s="316"/>
      <c r="BQ765" s="316"/>
      <c r="BR765" s="55"/>
      <c r="BS765" s="317"/>
      <c r="BT765" s="318"/>
      <c r="BU765" s="319"/>
      <c r="BV765" s="319"/>
      <c r="BW765" s="319"/>
      <c r="BX765" s="319"/>
      <c r="BY765" s="319"/>
      <c r="BZ765" s="319"/>
      <c r="CA765" s="319"/>
      <c r="CB765" s="320"/>
      <c r="CC765" s="321"/>
      <c r="CD765" s="321"/>
      <c r="CE765" s="321"/>
      <c r="CF765" s="321"/>
      <c r="CG765" s="321"/>
      <c r="CH765" s="322"/>
      <c r="CI765" s="52">
        <f t="shared" si="36"/>
        <v>0</v>
      </c>
    </row>
    <row r="766" spans="1:87" ht="35.1" customHeight="1" x14ac:dyDescent="0.25">
      <c r="A766" s="31">
        <f t="shared" si="37"/>
        <v>754</v>
      </c>
      <c r="B766" s="323"/>
      <c r="C766" s="323"/>
      <c r="D766" s="308"/>
      <c r="E766" s="308"/>
      <c r="F766" s="308"/>
      <c r="G766" s="324"/>
      <c r="H766" s="325"/>
      <c r="I766" s="40"/>
      <c r="J766" s="60"/>
      <c r="K766" s="312"/>
      <c r="L766" s="312"/>
      <c r="M766" s="326"/>
      <c r="N766" s="326"/>
      <c r="O766" s="314"/>
      <c r="P766" s="314"/>
      <c r="Q766" s="327"/>
      <c r="R766" s="327"/>
      <c r="S766" s="306"/>
      <c r="T766" s="307"/>
      <c r="U766" s="306"/>
      <c r="V766" s="307"/>
      <c r="W766" s="328"/>
      <c r="X766" s="329"/>
      <c r="Y766" s="328"/>
      <c r="Z766" s="329"/>
      <c r="AA766" s="306"/>
      <c r="AB766" s="307"/>
      <c r="AC766" s="306"/>
      <c r="AD766" s="307"/>
      <c r="AE766" s="328"/>
      <c r="AF766" s="329"/>
      <c r="AG766" s="328"/>
      <c r="AH766" s="329"/>
      <c r="AI766" s="306"/>
      <c r="AJ766" s="307"/>
      <c r="AK766" s="306"/>
      <c r="AL766" s="307"/>
      <c r="AM766" s="328"/>
      <c r="AN766" s="329"/>
      <c r="AO766" s="328"/>
      <c r="AP766" s="329"/>
      <c r="AQ766" s="306"/>
      <c r="AR766" s="307"/>
      <c r="AS766" s="306"/>
      <c r="AT766" s="307"/>
      <c r="AU766" s="328"/>
      <c r="AV766" s="329"/>
      <c r="AW766" s="328"/>
      <c r="AX766" s="329"/>
      <c r="AY766" s="306"/>
      <c r="AZ766" s="307"/>
      <c r="BA766" s="306"/>
      <c r="BB766" s="307"/>
      <c r="BC766" s="328"/>
      <c r="BD766" s="329"/>
      <c r="BE766" s="328"/>
      <c r="BF766" s="329"/>
      <c r="BG766" s="306"/>
      <c r="BH766" s="307"/>
      <c r="BI766" s="306"/>
      <c r="BJ766" s="307"/>
      <c r="BK766" s="328"/>
      <c r="BL766" s="329"/>
      <c r="BM766" s="328"/>
      <c r="BN766" s="329"/>
      <c r="BO766" s="316"/>
      <c r="BP766" s="316"/>
      <c r="BQ766" s="316"/>
      <c r="BR766" s="55"/>
      <c r="BS766" s="330"/>
      <c r="BT766" s="331"/>
      <c r="BU766" s="319"/>
      <c r="BV766" s="319"/>
      <c r="BW766" s="319"/>
      <c r="BX766" s="319"/>
      <c r="BY766" s="319"/>
      <c r="BZ766" s="319"/>
      <c r="CA766" s="319"/>
      <c r="CB766" s="320"/>
      <c r="CC766" s="321"/>
      <c r="CD766" s="321"/>
      <c r="CE766" s="321"/>
      <c r="CF766" s="321"/>
      <c r="CG766" s="321"/>
      <c r="CH766" s="322"/>
      <c r="CI766" s="52">
        <f t="shared" si="36"/>
        <v>0</v>
      </c>
    </row>
    <row r="767" spans="1:87" ht="35.1" customHeight="1" x14ac:dyDescent="0.25">
      <c r="A767" s="31">
        <f t="shared" si="37"/>
        <v>755</v>
      </c>
      <c r="B767" s="308"/>
      <c r="C767" s="308"/>
      <c r="D767" s="309"/>
      <c r="E767" s="309"/>
      <c r="F767" s="309"/>
      <c r="G767" s="310"/>
      <c r="H767" s="311"/>
      <c r="I767" s="40"/>
      <c r="J767" s="59"/>
      <c r="K767" s="312"/>
      <c r="L767" s="312"/>
      <c r="M767" s="313"/>
      <c r="N767" s="313"/>
      <c r="O767" s="314"/>
      <c r="P767" s="314"/>
      <c r="Q767" s="315"/>
      <c r="R767" s="315"/>
      <c r="S767" s="306"/>
      <c r="T767" s="307"/>
      <c r="U767" s="306"/>
      <c r="V767" s="307"/>
      <c r="W767" s="304"/>
      <c r="X767" s="305"/>
      <c r="Y767" s="304"/>
      <c r="Z767" s="305"/>
      <c r="AA767" s="306"/>
      <c r="AB767" s="307"/>
      <c r="AC767" s="306"/>
      <c r="AD767" s="307"/>
      <c r="AE767" s="304"/>
      <c r="AF767" s="305"/>
      <c r="AG767" s="304"/>
      <c r="AH767" s="305"/>
      <c r="AI767" s="306"/>
      <c r="AJ767" s="307"/>
      <c r="AK767" s="306"/>
      <c r="AL767" s="307"/>
      <c r="AM767" s="304"/>
      <c r="AN767" s="305"/>
      <c r="AO767" s="304"/>
      <c r="AP767" s="305"/>
      <c r="AQ767" s="306"/>
      <c r="AR767" s="307"/>
      <c r="AS767" s="306"/>
      <c r="AT767" s="307"/>
      <c r="AU767" s="304"/>
      <c r="AV767" s="305"/>
      <c r="AW767" s="304"/>
      <c r="AX767" s="305"/>
      <c r="AY767" s="306"/>
      <c r="AZ767" s="307"/>
      <c r="BA767" s="306"/>
      <c r="BB767" s="307"/>
      <c r="BC767" s="304"/>
      <c r="BD767" s="305"/>
      <c r="BE767" s="304"/>
      <c r="BF767" s="305"/>
      <c r="BG767" s="306"/>
      <c r="BH767" s="307"/>
      <c r="BI767" s="306"/>
      <c r="BJ767" s="307"/>
      <c r="BK767" s="304"/>
      <c r="BL767" s="305"/>
      <c r="BM767" s="304"/>
      <c r="BN767" s="305"/>
      <c r="BO767" s="316"/>
      <c r="BP767" s="316"/>
      <c r="BQ767" s="316"/>
      <c r="BR767" s="55"/>
      <c r="BS767" s="317"/>
      <c r="BT767" s="318"/>
      <c r="BU767" s="319"/>
      <c r="BV767" s="319"/>
      <c r="BW767" s="319"/>
      <c r="BX767" s="319"/>
      <c r="BY767" s="319"/>
      <c r="BZ767" s="319"/>
      <c r="CA767" s="319"/>
      <c r="CB767" s="320"/>
      <c r="CC767" s="321"/>
      <c r="CD767" s="321"/>
      <c r="CE767" s="321"/>
      <c r="CF767" s="321"/>
      <c r="CG767" s="321"/>
      <c r="CH767" s="322"/>
      <c r="CI767" s="52">
        <f t="shared" si="36"/>
        <v>0</v>
      </c>
    </row>
    <row r="768" spans="1:87" ht="35.1" customHeight="1" x14ac:dyDescent="0.25">
      <c r="A768" s="31">
        <f t="shared" si="37"/>
        <v>756</v>
      </c>
      <c r="B768" s="323"/>
      <c r="C768" s="323"/>
      <c r="D768" s="308"/>
      <c r="E768" s="308"/>
      <c r="F768" s="308"/>
      <c r="G768" s="324"/>
      <c r="H768" s="325"/>
      <c r="I768" s="40"/>
      <c r="J768" s="60"/>
      <c r="K768" s="312"/>
      <c r="L768" s="312"/>
      <c r="M768" s="326"/>
      <c r="N768" s="326"/>
      <c r="O768" s="314"/>
      <c r="P768" s="314"/>
      <c r="Q768" s="327"/>
      <c r="R768" s="327"/>
      <c r="S768" s="306"/>
      <c r="T768" s="307"/>
      <c r="U768" s="306"/>
      <c r="V768" s="307"/>
      <c r="W768" s="328"/>
      <c r="X768" s="329"/>
      <c r="Y768" s="328"/>
      <c r="Z768" s="329"/>
      <c r="AA768" s="306"/>
      <c r="AB768" s="307"/>
      <c r="AC768" s="306"/>
      <c r="AD768" s="307"/>
      <c r="AE768" s="328"/>
      <c r="AF768" s="329"/>
      <c r="AG768" s="328"/>
      <c r="AH768" s="329"/>
      <c r="AI768" s="306"/>
      <c r="AJ768" s="307"/>
      <c r="AK768" s="306"/>
      <c r="AL768" s="307"/>
      <c r="AM768" s="328"/>
      <c r="AN768" s="329"/>
      <c r="AO768" s="328"/>
      <c r="AP768" s="329"/>
      <c r="AQ768" s="306"/>
      <c r="AR768" s="307"/>
      <c r="AS768" s="306"/>
      <c r="AT768" s="307"/>
      <c r="AU768" s="328"/>
      <c r="AV768" s="329"/>
      <c r="AW768" s="328"/>
      <c r="AX768" s="329"/>
      <c r="AY768" s="306"/>
      <c r="AZ768" s="307"/>
      <c r="BA768" s="306"/>
      <c r="BB768" s="307"/>
      <c r="BC768" s="328"/>
      <c r="BD768" s="329"/>
      <c r="BE768" s="328"/>
      <c r="BF768" s="329"/>
      <c r="BG768" s="306"/>
      <c r="BH768" s="307"/>
      <c r="BI768" s="306"/>
      <c r="BJ768" s="307"/>
      <c r="BK768" s="328"/>
      <c r="BL768" s="329"/>
      <c r="BM768" s="328"/>
      <c r="BN768" s="329"/>
      <c r="BO768" s="316"/>
      <c r="BP768" s="316"/>
      <c r="BQ768" s="316"/>
      <c r="BR768" s="55"/>
      <c r="BS768" s="330"/>
      <c r="BT768" s="331"/>
      <c r="BU768" s="319"/>
      <c r="BV768" s="319"/>
      <c r="BW768" s="319"/>
      <c r="BX768" s="319"/>
      <c r="BY768" s="319"/>
      <c r="BZ768" s="319"/>
      <c r="CA768" s="319"/>
      <c r="CB768" s="320"/>
      <c r="CC768" s="321"/>
      <c r="CD768" s="321"/>
      <c r="CE768" s="321"/>
      <c r="CF768" s="321"/>
      <c r="CG768" s="321"/>
      <c r="CH768" s="322"/>
      <c r="CI768" s="52">
        <f t="shared" si="36"/>
        <v>0</v>
      </c>
    </row>
    <row r="769" spans="1:87" ht="35.1" customHeight="1" x14ac:dyDescent="0.25">
      <c r="A769" s="31">
        <f>ROW(A757)</f>
        <v>757</v>
      </c>
      <c r="B769" s="308"/>
      <c r="C769" s="308"/>
      <c r="D769" s="309"/>
      <c r="E769" s="309"/>
      <c r="F769" s="309"/>
      <c r="G769" s="310"/>
      <c r="H769" s="311"/>
      <c r="I769" s="40"/>
      <c r="J769" s="59"/>
      <c r="K769" s="312"/>
      <c r="L769" s="312"/>
      <c r="M769" s="313"/>
      <c r="N769" s="313"/>
      <c r="O769" s="314"/>
      <c r="P769" s="314"/>
      <c r="Q769" s="315"/>
      <c r="R769" s="315"/>
      <c r="S769" s="306"/>
      <c r="T769" s="307"/>
      <c r="U769" s="306"/>
      <c r="V769" s="307"/>
      <c r="W769" s="304"/>
      <c r="X769" s="305"/>
      <c r="Y769" s="304"/>
      <c r="Z769" s="305"/>
      <c r="AA769" s="306"/>
      <c r="AB769" s="307"/>
      <c r="AC769" s="306"/>
      <c r="AD769" s="307"/>
      <c r="AE769" s="304"/>
      <c r="AF769" s="305"/>
      <c r="AG769" s="304"/>
      <c r="AH769" s="305"/>
      <c r="AI769" s="306"/>
      <c r="AJ769" s="307"/>
      <c r="AK769" s="306"/>
      <c r="AL769" s="307"/>
      <c r="AM769" s="304"/>
      <c r="AN769" s="305"/>
      <c r="AO769" s="304"/>
      <c r="AP769" s="305"/>
      <c r="AQ769" s="306"/>
      <c r="AR769" s="307"/>
      <c r="AS769" s="306"/>
      <c r="AT769" s="307"/>
      <c r="AU769" s="304"/>
      <c r="AV769" s="305"/>
      <c r="AW769" s="304"/>
      <c r="AX769" s="305"/>
      <c r="AY769" s="306"/>
      <c r="AZ769" s="307"/>
      <c r="BA769" s="306"/>
      <c r="BB769" s="307"/>
      <c r="BC769" s="304"/>
      <c r="BD769" s="305"/>
      <c r="BE769" s="304"/>
      <c r="BF769" s="305"/>
      <c r="BG769" s="306"/>
      <c r="BH769" s="307"/>
      <c r="BI769" s="306"/>
      <c r="BJ769" s="307"/>
      <c r="BK769" s="304"/>
      <c r="BL769" s="305"/>
      <c r="BM769" s="304"/>
      <c r="BN769" s="305"/>
      <c r="BO769" s="332"/>
      <c r="BP769" s="333"/>
      <c r="BQ769" s="334"/>
      <c r="BR769" s="55"/>
      <c r="BS769" s="317"/>
      <c r="BT769" s="318"/>
      <c r="BU769" s="319"/>
      <c r="BV769" s="319"/>
      <c r="BW769" s="319"/>
      <c r="BX769" s="319"/>
      <c r="BY769" s="319"/>
      <c r="BZ769" s="319"/>
      <c r="CA769" s="319"/>
      <c r="CB769" s="320"/>
      <c r="CC769" s="321"/>
      <c r="CD769" s="321"/>
      <c r="CE769" s="321"/>
      <c r="CF769" s="321"/>
      <c r="CG769" s="321"/>
      <c r="CH769" s="322"/>
      <c r="CI769" s="52">
        <f t="shared" si="36"/>
        <v>0</v>
      </c>
    </row>
    <row r="770" spans="1:87" ht="35.1" customHeight="1" x14ac:dyDescent="0.25">
      <c r="A770" s="31">
        <f t="shared" ref="A770:A796" si="38">ROW(A758)</f>
        <v>758</v>
      </c>
      <c r="B770" s="323"/>
      <c r="C770" s="323"/>
      <c r="D770" s="308"/>
      <c r="E770" s="308"/>
      <c r="F770" s="308"/>
      <c r="G770" s="324"/>
      <c r="H770" s="325"/>
      <c r="I770" s="40"/>
      <c r="J770" s="60"/>
      <c r="K770" s="312"/>
      <c r="L770" s="312"/>
      <c r="M770" s="326"/>
      <c r="N770" s="326"/>
      <c r="O770" s="314"/>
      <c r="P770" s="314"/>
      <c r="Q770" s="327"/>
      <c r="R770" s="327"/>
      <c r="S770" s="306"/>
      <c r="T770" s="307"/>
      <c r="U770" s="306"/>
      <c r="V770" s="307"/>
      <c r="W770" s="328"/>
      <c r="X770" s="329"/>
      <c r="Y770" s="328"/>
      <c r="Z770" s="329"/>
      <c r="AA770" s="306"/>
      <c r="AB770" s="307"/>
      <c r="AC770" s="306"/>
      <c r="AD770" s="307"/>
      <c r="AE770" s="328"/>
      <c r="AF770" s="329"/>
      <c r="AG770" s="328"/>
      <c r="AH770" s="329"/>
      <c r="AI770" s="306"/>
      <c r="AJ770" s="307"/>
      <c r="AK770" s="306"/>
      <c r="AL770" s="307"/>
      <c r="AM770" s="328"/>
      <c r="AN770" s="329"/>
      <c r="AO770" s="328"/>
      <c r="AP770" s="329"/>
      <c r="AQ770" s="306"/>
      <c r="AR770" s="307"/>
      <c r="AS770" s="306"/>
      <c r="AT770" s="307"/>
      <c r="AU770" s="328"/>
      <c r="AV770" s="329"/>
      <c r="AW770" s="328"/>
      <c r="AX770" s="329"/>
      <c r="AY770" s="306"/>
      <c r="AZ770" s="307"/>
      <c r="BA770" s="306"/>
      <c r="BB770" s="307"/>
      <c r="BC770" s="328"/>
      <c r="BD770" s="329"/>
      <c r="BE770" s="328"/>
      <c r="BF770" s="329"/>
      <c r="BG770" s="306"/>
      <c r="BH770" s="307"/>
      <c r="BI770" s="306"/>
      <c r="BJ770" s="307"/>
      <c r="BK770" s="328"/>
      <c r="BL770" s="329"/>
      <c r="BM770" s="328"/>
      <c r="BN770" s="329"/>
      <c r="BO770" s="316"/>
      <c r="BP770" s="316"/>
      <c r="BQ770" s="316"/>
      <c r="BR770" s="55"/>
      <c r="BS770" s="330"/>
      <c r="BT770" s="331"/>
      <c r="BU770" s="319"/>
      <c r="BV770" s="319"/>
      <c r="BW770" s="319"/>
      <c r="BX770" s="319"/>
      <c r="BY770" s="319"/>
      <c r="BZ770" s="319"/>
      <c r="CA770" s="319"/>
      <c r="CB770" s="320"/>
      <c r="CC770" s="321"/>
      <c r="CD770" s="321"/>
      <c r="CE770" s="321"/>
      <c r="CF770" s="321"/>
      <c r="CG770" s="321"/>
      <c r="CH770" s="322"/>
      <c r="CI770" s="52">
        <f t="shared" si="36"/>
        <v>0</v>
      </c>
    </row>
    <row r="771" spans="1:87" ht="35.1" customHeight="1" x14ac:dyDescent="0.25">
      <c r="A771" s="31">
        <f t="shared" si="38"/>
        <v>759</v>
      </c>
      <c r="B771" s="308"/>
      <c r="C771" s="308"/>
      <c r="D771" s="309"/>
      <c r="E771" s="309"/>
      <c r="F771" s="309"/>
      <c r="G771" s="310"/>
      <c r="H771" s="311"/>
      <c r="I771" s="40"/>
      <c r="J771" s="59"/>
      <c r="K771" s="312"/>
      <c r="L771" s="312"/>
      <c r="M771" s="313"/>
      <c r="N771" s="313"/>
      <c r="O771" s="314"/>
      <c r="P771" s="314"/>
      <c r="Q771" s="315"/>
      <c r="R771" s="315"/>
      <c r="S771" s="306"/>
      <c r="T771" s="307"/>
      <c r="U771" s="306"/>
      <c r="V771" s="307"/>
      <c r="W771" s="304"/>
      <c r="X771" s="305"/>
      <c r="Y771" s="304"/>
      <c r="Z771" s="305"/>
      <c r="AA771" s="306"/>
      <c r="AB771" s="307"/>
      <c r="AC771" s="306"/>
      <c r="AD771" s="307"/>
      <c r="AE771" s="304"/>
      <c r="AF771" s="305"/>
      <c r="AG771" s="304"/>
      <c r="AH771" s="305"/>
      <c r="AI771" s="306"/>
      <c r="AJ771" s="307"/>
      <c r="AK771" s="306"/>
      <c r="AL771" s="307"/>
      <c r="AM771" s="304"/>
      <c r="AN771" s="305"/>
      <c r="AO771" s="304"/>
      <c r="AP771" s="305"/>
      <c r="AQ771" s="306"/>
      <c r="AR771" s="307"/>
      <c r="AS771" s="306"/>
      <c r="AT771" s="307"/>
      <c r="AU771" s="304"/>
      <c r="AV771" s="305"/>
      <c r="AW771" s="304"/>
      <c r="AX771" s="305"/>
      <c r="AY771" s="306"/>
      <c r="AZ771" s="307"/>
      <c r="BA771" s="306"/>
      <c r="BB771" s="307"/>
      <c r="BC771" s="304"/>
      <c r="BD771" s="305"/>
      <c r="BE771" s="304"/>
      <c r="BF771" s="305"/>
      <c r="BG771" s="306"/>
      <c r="BH771" s="307"/>
      <c r="BI771" s="306"/>
      <c r="BJ771" s="307"/>
      <c r="BK771" s="304"/>
      <c r="BL771" s="305"/>
      <c r="BM771" s="304"/>
      <c r="BN771" s="305"/>
      <c r="BO771" s="316"/>
      <c r="BP771" s="316"/>
      <c r="BQ771" s="316"/>
      <c r="BR771" s="55"/>
      <c r="BS771" s="317"/>
      <c r="BT771" s="318"/>
      <c r="BU771" s="319"/>
      <c r="BV771" s="319"/>
      <c r="BW771" s="319"/>
      <c r="BX771" s="319"/>
      <c r="BY771" s="319"/>
      <c r="BZ771" s="319"/>
      <c r="CA771" s="319"/>
      <c r="CB771" s="320"/>
      <c r="CC771" s="321"/>
      <c r="CD771" s="321"/>
      <c r="CE771" s="321"/>
      <c r="CF771" s="321"/>
      <c r="CG771" s="321"/>
      <c r="CH771" s="322"/>
      <c r="CI771" s="52">
        <f t="shared" si="36"/>
        <v>0</v>
      </c>
    </row>
    <row r="772" spans="1:87" ht="35.1" customHeight="1" x14ac:dyDescent="0.25">
      <c r="A772" s="31">
        <f t="shared" si="38"/>
        <v>760</v>
      </c>
      <c r="B772" s="323"/>
      <c r="C772" s="323"/>
      <c r="D772" s="308"/>
      <c r="E772" s="308"/>
      <c r="F772" s="308"/>
      <c r="G772" s="324"/>
      <c r="H772" s="325"/>
      <c r="I772" s="40"/>
      <c r="J772" s="60"/>
      <c r="K772" s="312"/>
      <c r="L772" s="312"/>
      <c r="M772" s="326"/>
      <c r="N772" s="326"/>
      <c r="O772" s="314"/>
      <c r="P772" s="314"/>
      <c r="Q772" s="327"/>
      <c r="R772" s="327"/>
      <c r="S772" s="306"/>
      <c r="T772" s="307"/>
      <c r="U772" s="306"/>
      <c r="V772" s="307"/>
      <c r="W772" s="328"/>
      <c r="X772" s="329"/>
      <c r="Y772" s="328"/>
      <c r="Z772" s="329"/>
      <c r="AA772" s="306"/>
      <c r="AB772" s="307"/>
      <c r="AC772" s="306"/>
      <c r="AD772" s="307"/>
      <c r="AE772" s="328"/>
      <c r="AF772" s="329"/>
      <c r="AG772" s="328"/>
      <c r="AH772" s="329"/>
      <c r="AI772" s="306"/>
      <c r="AJ772" s="307"/>
      <c r="AK772" s="306"/>
      <c r="AL772" s="307"/>
      <c r="AM772" s="328"/>
      <c r="AN772" s="329"/>
      <c r="AO772" s="328"/>
      <c r="AP772" s="329"/>
      <c r="AQ772" s="306"/>
      <c r="AR772" s="307"/>
      <c r="AS772" s="306"/>
      <c r="AT772" s="307"/>
      <c r="AU772" s="328"/>
      <c r="AV772" s="329"/>
      <c r="AW772" s="328"/>
      <c r="AX772" s="329"/>
      <c r="AY772" s="306"/>
      <c r="AZ772" s="307"/>
      <c r="BA772" s="306"/>
      <c r="BB772" s="307"/>
      <c r="BC772" s="328"/>
      <c r="BD772" s="329"/>
      <c r="BE772" s="328"/>
      <c r="BF772" s="329"/>
      <c r="BG772" s="306"/>
      <c r="BH772" s="307"/>
      <c r="BI772" s="306"/>
      <c r="BJ772" s="307"/>
      <c r="BK772" s="328"/>
      <c r="BL772" s="329"/>
      <c r="BM772" s="328"/>
      <c r="BN772" s="329"/>
      <c r="BO772" s="316"/>
      <c r="BP772" s="316"/>
      <c r="BQ772" s="316"/>
      <c r="BR772" s="55"/>
      <c r="BS772" s="330"/>
      <c r="BT772" s="331"/>
      <c r="BU772" s="319"/>
      <c r="BV772" s="319"/>
      <c r="BW772" s="319"/>
      <c r="BX772" s="319"/>
      <c r="BY772" s="319"/>
      <c r="BZ772" s="319"/>
      <c r="CA772" s="319"/>
      <c r="CB772" s="320"/>
      <c r="CC772" s="321"/>
      <c r="CD772" s="321"/>
      <c r="CE772" s="321"/>
      <c r="CF772" s="321"/>
      <c r="CG772" s="321"/>
      <c r="CH772" s="322"/>
      <c r="CI772" s="52">
        <f t="shared" si="36"/>
        <v>0</v>
      </c>
    </row>
    <row r="773" spans="1:87" ht="35.1" customHeight="1" x14ac:dyDescent="0.25">
      <c r="A773" s="31">
        <f t="shared" si="38"/>
        <v>761</v>
      </c>
      <c r="B773" s="308"/>
      <c r="C773" s="308"/>
      <c r="D773" s="309"/>
      <c r="E773" s="309"/>
      <c r="F773" s="309"/>
      <c r="G773" s="310"/>
      <c r="H773" s="311"/>
      <c r="I773" s="40"/>
      <c r="J773" s="59"/>
      <c r="K773" s="312"/>
      <c r="L773" s="312"/>
      <c r="M773" s="313"/>
      <c r="N773" s="313"/>
      <c r="O773" s="314"/>
      <c r="P773" s="314"/>
      <c r="Q773" s="315"/>
      <c r="R773" s="315"/>
      <c r="S773" s="306"/>
      <c r="T773" s="307"/>
      <c r="U773" s="306"/>
      <c r="V773" s="307"/>
      <c r="W773" s="304"/>
      <c r="X773" s="305"/>
      <c r="Y773" s="304"/>
      <c r="Z773" s="305"/>
      <c r="AA773" s="306"/>
      <c r="AB773" s="307"/>
      <c r="AC773" s="306"/>
      <c r="AD773" s="307"/>
      <c r="AE773" s="304"/>
      <c r="AF773" s="305"/>
      <c r="AG773" s="304"/>
      <c r="AH773" s="305"/>
      <c r="AI773" s="306"/>
      <c r="AJ773" s="307"/>
      <c r="AK773" s="306"/>
      <c r="AL773" s="307"/>
      <c r="AM773" s="304"/>
      <c r="AN773" s="305"/>
      <c r="AO773" s="304"/>
      <c r="AP773" s="305"/>
      <c r="AQ773" s="306"/>
      <c r="AR773" s="307"/>
      <c r="AS773" s="306"/>
      <c r="AT773" s="307"/>
      <c r="AU773" s="304"/>
      <c r="AV773" s="305"/>
      <c r="AW773" s="304"/>
      <c r="AX773" s="305"/>
      <c r="AY773" s="306"/>
      <c r="AZ773" s="307"/>
      <c r="BA773" s="306"/>
      <c r="BB773" s="307"/>
      <c r="BC773" s="304"/>
      <c r="BD773" s="305"/>
      <c r="BE773" s="304"/>
      <c r="BF773" s="305"/>
      <c r="BG773" s="306"/>
      <c r="BH773" s="307"/>
      <c r="BI773" s="306"/>
      <c r="BJ773" s="307"/>
      <c r="BK773" s="304"/>
      <c r="BL773" s="305"/>
      <c r="BM773" s="304"/>
      <c r="BN773" s="305"/>
      <c r="BO773" s="316"/>
      <c r="BP773" s="316"/>
      <c r="BQ773" s="316"/>
      <c r="BR773" s="55"/>
      <c r="BS773" s="317"/>
      <c r="BT773" s="318"/>
      <c r="BU773" s="319"/>
      <c r="BV773" s="319"/>
      <c r="BW773" s="319"/>
      <c r="BX773" s="319"/>
      <c r="BY773" s="319"/>
      <c r="BZ773" s="319"/>
      <c r="CA773" s="319"/>
      <c r="CB773" s="320"/>
      <c r="CC773" s="321"/>
      <c r="CD773" s="321"/>
      <c r="CE773" s="321"/>
      <c r="CF773" s="321"/>
      <c r="CG773" s="321"/>
      <c r="CH773" s="322"/>
      <c r="CI773" s="52">
        <f t="shared" si="36"/>
        <v>0</v>
      </c>
    </row>
    <row r="774" spans="1:87" ht="35.1" customHeight="1" x14ac:dyDescent="0.25">
      <c r="A774" s="31">
        <f t="shared" si="38"/>
        <v>762</v>
      </c>
      <c r="B774" s="323"/>
      <c r="C774" s="323"/>
      <c r="D774" s="308"/>
      <c r="E774" s="308"/>
      <c r="F774" s="308"/>
      <c r="G774" s="324"/>
      <c r="H774" s="325"/>
      <c r="I774" s="40"/>
      <c r="J774" s="60"/>
      <c r="K774" s="312"/>
      <c r="L774" s="312"/>
      <c r="M774" s="326"/>
      <c r="N774" s="326"/>
      <c r="O774" s="314"/>
      <c r="P774" s="314"/>
      <c r="Q774" s="327"/>
      <c r="R774" s="327"/>
      <c r="S774" s="306"/>
      <c r="T774" s="307"/>
      <c r="U774" s="306"/>
      <c r="V774" s="307"/>
      <c r="W774" s="328"/>
      <c r="X774" s="329"/>
      <c r="Y774" s="328"/>
      <c r="Z774" s="329"/>
      <c r="AA774" s="306"/>
      <c r="AB774" s="307"/>
      <c r="AC774" s="306"/>
      <c r="AD774" s="307"/>
      <c r="AE774" s="328"/>
      <c r="AF774" s="329"/>
      <c r="AG774" s="328"/>
      <c r="AH774" s="329"/>
      <c r="AI774" s="306"/>
      <c r="AJ774" s="307"/>
      <c r="AK774" s="306"/>
      <c r="AL774" s="307"/>
      <c r="AM774" s="328"/>
      <c r="AN774" s="329"/>
      <c r="AO774" s="328"/>
      <c r="AP774" s="329"/>
      <c r="AQ774" s="306"/>
      <c r="AR774" s="307"/>
      <c r="AS774" s="306"/>
      <c r="AT774" s="307"/>
      <c r="AU774" s="328"/>
      <c r="AV774" s="329"/>
      <c r="AW774" s="328"/>
      <c r="AX774" s="329"/>
      <c r="AY774" s="306"/>
      <c r="AZ774" s="307"/>
      <c r="BA774" s="306"/>
      <c r="BB774" s="307"/>
      <c r="BC774" s="328"/>
      <c r="BD774" s="329"/>
      <c r="BE774" s="328"/>
      <c r="BF774" s="329"/>
      <c r="BG774" s="306"/>
      <c r="BH774" s="307"/>
      <c r="BI774" s="306"/>
      <c r="BJ774" s="307"/>
      <c r="BK774" s="328"/>
      <c r="BL774" s="329"/>
      <c r="BM774" s="328"/>
      <c r="BN774" s="329"/>
      <c r="BO774" s="316"/>
      <c r="BP774" s="316"/>
      <c r="BQ774" s="316"/>
      <c r="BR774" s="55"/>
      <c r="BS774" s="330"/>
      <c r="BT774" s="331"/>
      <c r="BU774" s="319"/>
      <c r="BV774" s="319"/>
      <c r="BW774" s="319"/>
      <c r="BX774" s="319"/>
      <c r="BY774" s="319"/>
      <c r="BZ774" s="319"/>
      <c r="CA774" s="319"/>
      <c r="CB774" s="320"/>
      <c r="CC774" s="321"/>
      <c r="CD774" s="321"/>
      <c r="CE774" s="321"/>
      <c r="CF774" s="321"/>
      <c r="CG774" s="321"/>
      <c r="CH774" s="322"/>
      <c r="CI774" s="52">
        <f t="shared" si="36"/>
        <v>0</v>
      </c>
    </row>
    <row r="775" spans="1:87" ht="35.1" customHeight="1" x14ac:dyDescent="0.25">
      <c r="A775" s="31">
        <f t="shared" si="38"/>
        <v>763</v>
      </c>
      <c r="B775" s="308"/>
      <c r="C775" s="308"/>
      <c r="D775" s="309"/>
      <c r="E775" s="309"/>
      <c r="F775" s="309"/>
      <c r="G775" s="310"/>
      <c r="H775" s="311"/>
      <c r="I775" s="40"/>
      <c r="J775" s="59"/>
      <c r="K775" s="312"/>
      <c r="L775" s="312"/>
      <c r="M775" s="313"/>
      <c r="N775" s="313"/>
      <c r="O775" s="314"/>
      <c r="P775" s="314"/>
      <c r="Q775" s="315"/>
      <c r="R775" s="315"/>
      <c r="S775" s="306"/>
      <c r="T775" s="307"/>
      <c r="U775" s="306"/>
      <c r="V775" s="307"/>
      <c r="W775" s="304"/>
      <c r="X775" s="305"/>
      <c r="Y775" s="304"/>
      <c r="Z775" s="305"/>
      <c r="AA775" s="306"/>
      <c r="AB775" s="307"/>
      <c r="AC775" s="306"/>
      <c r="AD775" s="307"/>
      <c r="AE775" s="304"/>
      <c r="AF775" s="305"/>
      <c r="AG775" s="304"/>
      <c r="AH775" s="305"/>
      <c r="AI775" s="306"/>
      <c r="AJ775" s="307"/>
      <c r="AK775" s="306"/>
      <c r="AL775" s="307"/>
      <c r="AM775" s="304"/>
      <c r="AN775" s="305"/>
      <c r="AO775" s="304"/>
      <c r="AP775" s="305"/>
      <c r="AQ775" s="306"/>
      <c r="AR775" s="307"/>
      <c r="AS775" s="306"/>
      <c r="AT775" s="307"/>
      <c r="AU775" s="304"/>
      <c r="AV775" s="305"/>
      <c r="AW775" s="304"/>
      <c r="AX775" s="305"/>
      <c r="AY775" s="306"/>
      <c r="AZ775" s="307"/>
      <c r="BA775" s="306"/>
      <c r="BB775" s="307"/>
      <c r="BC775" s="304"/>
      <c r="BD775" s="305"/>
      <c r="BE775" s="304"/>
      <c r="BF775" s="305"/>
      <c r="BG775" s="306"/>
      <c r="BH775" s="307"/>
      <c r="BI775" s="306"/>
      <c r="BJ775" s="307"/>
      <c r="BK775" s="304"/>
      <c r="BL775" s="305"/>
      <c r="BM775" s="304"/>
      <c r="BN775" s="305"/>
      <c r="BO775" s="316"/>
      <c r="BP775" s="316"/>
      <c r="BQ775" s="316"/>
      <c r="BR775" s="55"/>
      <c r="BS775" s="317"/>
      <c r="BT775" s="318"/>
      <c r="BU775" s="319"/>
      <c r="BV775" s="319"/>
      <c r="BW775" s="319"/>
      <c r="BX775" s="319"/>
      <c r="BY775" s="319"/>
      <c r="BZ775" s="319"/>
      <c r="CA775" s="319"/>
      <c r="CB775" s="320"/>
      <c r="CC775" s="321"/>
      <c r="CD775" s="321"/>
      <c r="CE775" s="321"/>
      <c r="CF775" s="321"/>
      <c r="CG775" s="321"/>
      <c r="CH775" s="322"/>
      <c r="CI775" s="52">
        <f t="shared" si="36"/>
        <v>0</v>
      </c>
    </row>
    <row r="776" spans="1:87" ht="35.1" customHeight="1" x14ac:dyDescent="0.25">
      <c r="A776" s="31">
        <f t="shared" si="38"/>
        <v>764</v>
      </c>
      <c r="B776" s="323"/>
      <c r="C776" s="323"/>
      <c r="D776" s="308"/>
      <c r="E776" s="308"/>
      <c r="F776" s="308"/>
      <c r="G776" s="324"/>
      <c r="H776" s="325"/>
      <c r="I776" s="40"/>
      <c r="J776" s="60"/>
      <c r="K776" s="312"/>
      <c r="L776" s="312"/>
      <c r="M776" s="326"/>
      <c r="N776" s="326"/>
      <c r="O776" s="314"/>
      <c r="P776" s="314"/>
      <c r="Q776" s="327"/>
      <c r="R776" s="327"/>
      <c r="S776" s="306"/>
      <c r="T776" s="307"/>
      <c r="U776" s="306"/>
      <c r="V776" s="307"/>
      <c r="W776" s="328"/>
      <c r="X776" s="329"/>
      <c r="Y776" s="328"/>
      <c r="Z776" s="329"/>
      <c r="AA776" s="306"/>
      <c r="AB776" s="307"/>
      <c r="AC776" s="306"/>
      <c r="AD776" s="307"/>
      <c r="AE776" s="328"/>
      <c r="AF776" s="329"/>
      <c r="AG776" s="328"/>
      <c r="AH776" s="329"/>
      <c r="AI776" s="306"/>
      <c r="AJ776" s="307"/>
      <c r="AK776" s="306"/>
      <c r="AL776" s="307"/>
      <c r="AM776" s="328"/>
      <c r="AN776" s="329"/>
      <c r="AO776" s="328"/>
      <c r="AP776" s="329"/>
      <c r="AQ776" s="306"/>
      <c r="AR776" s="307"/>
      <c r="AS776" s="306"/>
      <c r="AT776" s="307"/>
      <c r="AU776" s="328"/>
      <c r="AV776" s="329"/>
      <c r="AW776" s="328"/>
      <c r="AX776" s="329"/>
      <c r="AY776" s="306"/>
      <c r="AZ776" s="307"/>
      <c r="BA776" s="306"/>
      <c r="BB776" s="307"/>
      <c r="BC776" s="328"/>
      <c r="BD776" s="329"/>
      <c r="BE776" s="328"/>
      <c r="BF776" s="329"/>
      <c r="BG776" s="306"/>
      <c r="BH776" s="307"/>
      <c r="BI776" s="306"/>
      <c r="BJ776" s="307"/>
      <c r="BK776" s="328"/>
      <c r="BL776" s="329"/>
      <c r="BM776" s="328"/>
      <c r="BN776" s="329"/>
      <c r="BO776" s="316"/>
      <c r="BP776" s="316"/>
      <c r="BQ776" s="316"/>
      <c r="BR776" s="55"/>
      <c r="BS776" s="330"/>
      <c r="BT776" s="331"/>
      <c r="BU776" s="319"/>
      <c r="BV776" s="319"/>
      <c r="BW776" s="319"/>
      <c r="BX776" s="319"/>
      <c r="BY776" s="319"/>
      <c r="BZ776" s="319"/>
      <c r="CA776" s="319"/>
      <c r="CB776" s="320"/>
      <c r="CC776" s="321"/>
      <c r="CD776" s="321"/>
      <c r="CE776" s="321"/>
      <c r="CF776" s="321"/>
      <c r="CG776" s="321"/>
      <c r="CH776" s="322"/>
      <c r="CI776" s="52">
        <f t="shared" si="36"/>
        <v>0</v>
      </c>
    </row>
    <row r="777" spans="1:87" ht="35.1" customHeight="1" x14ac:dyDescent="0.25">
      <c r="A777" s="31">
        <f t="shared" si="38"/>
        <v>765</v>
      </c>
      <c r="B777" s="308"/>
      <c r="C777" s="308"/>
      <c r="D777" s="309"/>
      <c r="E777" s="309"/>
      <c r="F777" s="309"/>
      <c r="G777" s="310"/>
      <c r="H777" s="311"/>
      <c r="I777" s="40"/>
      <c r="J777" s="59"/>
      <c r="K777" s="312"/>
      <c r="L777" s="312"/>
      <c r="M777" s="313"/>
      <c r="N777" s="313"/>
      <c r="O777" s="314"/>
      <c r="P777" s="314"/>
      <c r="Q777" s="315"/>
      <c r="R777" s="315"/>
      <c r="S777" s="306"/>
      <c r="T777" s="307"/>
      <c r="U777" s="306"/>
      <c r="V777" s="307"/>
      <c r="W777" s="304"/>
      <c r="X777" s="305"/>
      <c r="Y777" s="304"/>
      <c r="Z777" s="305"/>
      <c r="AA777" s="306"/>
      <c r="AB777" s="307"/>
      <c r="AC777" s="306"/>
      <c r="AD777" s="307"/>
      <c r="AE777" s="304"/>
      <c r="AF777" s="305"/>
      <c r="AG777" s="304"/>
      <c r="AH777" s="305"/>
      <c r="AI777" s="306"/>
      <c r="AJ777" s="307"/>
      <c r="AK777" s="306"/>
      <c r="AL777" s="307"/>
      <c r="AM777" s="304"/>
      <c r="AN777" s="305"/>
      <c r="AO777" s="304"/>
      <c r="AP777" s="305"/>
      <c r="AQ777" s="306"/>
      <c r="AR777" s="307"/>
      <c r="AS777" s="306"/>
      <c r="AT777" s="307"/>
      <c r="AU777" s="304"/>
      <c r="AV777" s="305"/>
      <c r="AW777" s="304"/>
      <c r="AX777" s="305"/>
      <c r="AY777" s="306"/>
      <c r="AZ777" s="307"/>
      <c r="BA777" s="306"/>
      <c r="BB777" s="307"/>
      <c r="BC777" s="304"/>
      <c r="BD777" s="305"/>
      <c r="BE777" s="304"/>
      <c r="BF777" s="305"/>
      <c r="BG777" s="306"/>
      <c r="BH777" s="307"/>
      <c r="BI777" s="306"/>
      <c r="BJ777" s="307"/>
      <c r="BK777" s="304"/>
      <c r="BL777" s="305"/>
      <c r="BM777" s="304"/>
      <c r="BN777" s="305"/>
      <c r="BO777" s="316"/>
      <c r="BP777" s="316"/>
      <c r="BQ777" s="316"/>
      <c r="BR777" s="55"/>
      <c r="BS777" s="317"/>
      <c r="BT777" s="318"/>
      <c r="BU777" s="319"/>
      <c r="BV777" s="319"/>
      <c r="BW777" s="319"/>
      <c r="BX777" s="319"/>
      <c r="BY777" s="319"/>
      <c r="BZ777" s="319"/>
      <c r="CA777" s="319"/>
      <c r="CB777" s="320"/>
      <c r="CC777" s="321"/>
      <c r="CD777" s="321"/>
      <c r="CE777" s="321"/>
      <c r="CF777" s="321"/>
      <c r="CG777" s="321"/>
      <c r="CH777" s="322"/>
      <c r="CI777" s="52">
        <f t="shared" si="36"/>
        <v>0</v>
      </c>
    </row>
    <row r="778" spans="1:87" ht="35.1" customHeight="1" x14ac:dyDescent="0.25">
      <c r="A778" s="31">
        <f t="shared" si="38"/>
        <v>766</v>
      </c>
      <c r="B778" s="323"/>
      <c r="C778" s="323"/>
      <c r="D778" s="308"/>
      <c r="E778" s="308"/>
      <c r="F778" s="308"/>
      <c r="G778" s="324"/>
      <c r="H778" s="325"/>
      <c r="I778" s="40"/>
      <c r="J778" s="60"/>
      <c r="K778" s="312"/>
      <c r="L778" s="312"/>
      <c r="M778" s="326"/>
      <c r="N778" s="326"/>
      <c r="O778" s="314"/>
      <c r="P778" s="314"/>
      <c r="Q778" s="327"/>
      <c r="R778" s="327"/>
      <c r="S778" s="306"/>
      <c r="T778" s="307"/>
      <c r="U778" s="306"/>
      <c r="V778" s="307"/>
      <c r="W778" s="328"/>
      <c r="X778" s="329"/>
      <c r="Y778" s="328"/>
      <c r="Z778" s="329"/>
      <c r="AA778" s="306"/>
      <c r="AB778" s="307"/>
      <c r="AC778" s="306"/>
      <c r="AD778" s="307"/>
      <c r="AE778" s="328"/>
      <c r="AF778" s="329"/>
      <c r="AG778" s="328"/>
      <c r="AH778" s="329"/>
      <c r="AI778" s="306"/>
      <c r="AJ778" s="307"/>
      <c r="AK778" s="306"/>
      <c r="AL778" s="307"/>
      <c r="AM778" s="328"/>
      <c r="AN778" s="329"/>
      <c r="AO778" s="328"/>
      <c r="AP778" s="329"/>
      <c r="AQ778" s="306"/>
      <c r="AR778" s="307"/>
      <c r="AS778" s="306"/>
      <c r="AT778" s="307"/>
      <c r="AU778" s="328"/>
      <c r="AV778" s="329"/>
      <c r="AW778" s="328"/>
      <c r="AX778" s="329"/>
      <c r="AY778" s="306"/>
      <c r="AZ778" s="307"/>
      <c r="BA778" s="306"/>
      <c r="BB778" s="307"/>
      <c r="BC778" s="328"/>
      <c r="BD778" s="329"/>
      <c r="BE778" s="328"/>
      <c r="BF778" s="329"/>
      <c r="BG778" s="306"/>
      <c r="BH778" s="307"/>
      <c r="BI778" s="306"/>
      <c r="BJ778" s="307"/>
      <c r="BK778" s="328"/>
      <c r="BL778" s="329"/>
      <c r="BM778" s="328"/>
      <c r="BN778" s="329"/>
      <c r="BO778" s="316"/>
      <c r="BP778" s="316"/>
      <c r="BQ778" s="316"/>
      <c r="BR778" s="55"/>
      <c r="BS778" s="330"/>
      <c r="BT778" s="331"/>
      <c r="BU778" s="319"/>
      <c r="BV778" s="319"/>
      <c r="BW778" s="319"/>
      <c r="BX778" s="319"/>
      <c r="BY778" s="319"/>
      <c r="BZ778" s="319"/>
      <c r="CA778" s="319"/>
      <c r="CB778" s="320"/>
      <c r="CC778" s="321"/>
      <c r="CD778" s="321"/>
      <c r="CE778" s="321"/>
      <c r="CF778" s="321"/>
      <c r="CG778" s="321"/>
      <c r="CH778" s="322"/>
      <c r="CI778" s="52">
        <f t="shared" si="36"/>
        <v>0</v>
      </c>
    </row>
    <row r="779" spans="1:87" ht="35.1" customHeight="1" x14ac:dyDescent="0.25">
      <c r="A779" s="31">
        <f t="shared" si="38"/>
        <v>767</v>
      </c>
      <c r="B779" s="308"/>
      <c r="C779" s="308"/>
      <c r="D779" s="309"/>
      <c r="E779" s="309"/>
      <c r="F779" s="309"/>
      <c r="G779" s="310"/>
      <c r="H779" s="311"/>
      <c r="I779" s="40"/>
      <c r="J779" s="59"/>
      <c r="K779" s="312"/>
      <c r="L779" s="312"/>
      <c r="M779" s="313"/>
      <c r="N779" s="313"/>
      <c r="O779" s="314"/>
      <c r="P779" s="314"/>
      <c r="Q779" s="315"/>
      <c r="R779" s="315"/>
      <c r="S779" s="306"/>
      <c r="T779" s="307"/>
      <c r="U779" s="306"/>
      <c r="V779" s="307"/>
      <c r="W779" s="304"/>
      <c r="X779" s="305"/>
      <c r="Y779" s="304"/>
      <c r="Z779" s="305"/>
      <c r="AA779" s="306"/>
      <c r="AB779" s="307"/>
      <c r="AC779" s="306"/>
      <c r="AD779" s="307"/>
      <c r="AE779" s="304"/>
      <c r="AF779" s="305"/>
      <c r="AG779" s="304"/>
      <c r="AH779" s="305"/>
      <c r="AI779" s="306"/>
      <c r="AJ779" s="307"/>
      <c r="AK779" s="306"/>
      <c r="AL779" s="307"/>
      <c r="AM779" s="304"/>
      <c r="AN779" s="305"/>
      <c r="AO779" s="304"/>
      <c r="AP779" s="305"/>
      <c r="AQ779" s="306"/>
      <c r="AR779" s="307"/>
      <c r="AS779" s="306"/>
      <c r="AT779" s="307"/>
      <c r="AU779" s="304"/>
      <c r="AV779" s="305"/>
      <c r="AW779" s="304"/>
      <c r="AX779" s="305"/>
      <c r="AY779" s="306"/>
      <c r="AZ779" s="307"/>
      <c r="BA779" s="306"/>
      <c r="BB779" s="307"/>
      <c r="BC779" s="304"/>
      <c r="BD779" s="305"/>
      <c r="BE779" s="304"/>
      <c r="BF779" s="305"/>
      <c r="BG779" s="306"/>
      <c r="BH779" s="307"/>
      <c r="BI779" s="306"/>
      <c r="BJ779" s="307"/>
      <c r="BK779" s="304"/>
      <c r="BL779" s="305"/>
      <c r="BM779" s="304"/>
      <c r="BN779" s="305"/>
      <c r="BO779" s="316"/>
      <c r="BP779" s="316"/>
      <c r="BQ779" s="316"/>
      <c r="BR779" s="55"/>
      <c r="BS779" s="317"/>
      <c r="BT779" s="318"/>
      <c r="BU779" s="319"/>
      <c r="BV779" s="319"/>
      <c r="BW779" s="319"/>
      <c r="BX779" s="319"/>
      <c r="BY779" s="319"/>
      <c r="BZ779" s="319"/>
      <c r="CA779" s="319"/>
      <c r="CB779" s="320"/>
      <c r="CC779" s="321"/>
      <c r="CD779" s="321"/>
      <c r="CE779" s="321"/>
      <c r="CF779" s="321"/>
      <c r="CG779" s="321"/>
      <c r="CH779" s="322"/>
      <c r="CI779" s="52">
        <f t="shared" si="36"/>
        <v>0</v>
      </c>
    </row>
    <row r="780" spans="1:87" ht="35.1" customHeight="1" x14ac:dyDescent="0.25">
      <c r="A780" s="31">
        <f t="shared" si="38"/>
        <v>768</v>
      </c>
      <c r="B780" s="323"/>
      <c r="C780" s="323"/>
      <c r="D780" s="308"/>
      <c r="E780" s="308"/>
      <c r="F780" s="308"/>
      <c r="G780" s="324"/>
      <c r="H780" s="325"/>
      <c r="I780" s="40"/>
      <c r="J780" s="60"/>
      <c r="K780" s="312"/>
      <c r="L780" s="312"/>
      <c r="M780" s="326"/>
      <c r="N780" s="326"/>
      <c r="O780" s="314"/>
      <c r="P780" s="314"/>
      <c r="Q780" s="327"/>
      <c r="R780" s="327"/>
      <c r="S780" s="306"/>
      <c r="T780" s="307"/>
      <c r="U780" s="306"/>
      <c r="V780" s="307"/>
      <c r="W780" s="328"/>
      <c r="X780" s="329"/>
      <c r="Y780" s="328"/>
      <c r="Z780" s="329"/>
      <c r="AA780" s="306"/>
      <c r="AB780" s="307"/>
      <c r="AC780" s="306"/>
      <c r="AD780" s="307"/>
      <c r="AE780" s="328"/>
      <c r="AF780" s="329"/>
      <c r="AG780" s="328"/>
      <c r="AH780" s="329"/>
      <c r="AI780" s="306"/>
      <c r="AJ780" s="307"/>
      <c r="AK780" s="306"/>
      <c r="AL780" s="307"/>
      <c r="AM780" s="328"/>
      <c r="AN780" s="329"/>
      <c r="AO780" s="328"/>
      <c r="AP780" s="329"/>
      <c r="AQ780" s="306"/>
      <c r="AR780" s="307"/>
      <c r="AS780" s="306"/>
      <c r="AT780" s="307"/>
      <c r="AU780" s="328"/>
      <c r="AV780" s="329"/>
      <c r="AW780" s="328"/>
      <c r="AX780" s="329"/>
      <c r="AY780" s="306"/>
      <c r="AZ780" s="307"/>
      <c r="BA780" s="306"/>
      <c r="BB780" s="307"/>
      <c r="BC780" s="328"/>
      <c r="BD780" s="329"/>
      <c r="BE780" s="328"/>
      <c r="BF780" s="329"/>
      <c r="BG780" s="306"/>
      <c r="BH780" s="307"/>
      <c r="BI780" s="306"/>
      <c r="BJ780" s="307"/>
      <c r="BK780" s="328"/>
      <c r="BL780" s="329"/>
      <c r="BM780" s="328"/>
      <c r="BN780" s="329"/>
      <c r="BO780" s="316"/>
      <c r="BP780" s="316"/>
      <c r="BQ780" s="316"/>
      <c r="BR780" s="55"/>
      <c r="BS780" s="330"/>
      <c r="BT780" s="331"/>
      <c r="BU780" s="319"/>
      <c r="BV780" s="319"/>
      <c r="BW780" s="319"/>
      <c r="BX780" s="319"/>
      <c r="BY780" s="319"/>
      <c r="BZ780" s="319"/>
      <c r="CA780" s="319"/>
      <c r="CB780" s="320"/>
      <c r="CC780" s="321"/>
      <c r="CD780" s="321"/>
      <c r="CE780" s="321"/>
      <c r="CF780" s="321"/>
      <c r="CG780" s="321"/>
      <c r="CH780" s="322"/>
      <c r="CI780" s="52">
        <f t="shared" si="36"/>
        <v>0</v>
      </c>
    </row>
    <row r="781" spans="1:87" ht="35.1" customHeight="1" x14ac:dyDescent="0.25">
      <c r="A781" s="31">
        <f t="shared" si="38"/>
        <v>769</v>
      </c>
      <c r="B781" s="308"/>
      <c r="C781" s="308"/>
      <c r="D781" s="309"/>
      <c r="E781" s="309"/>
      <c r="F781" s="309"/>
      <c r="G781" s="310"/>
      <c r="H781" s="311"/>
      <c r="I781" s="40"/>
      <c r="J781" s="59"/>
      <c r="K781" s="312"/>
      <c r="L781" s="312"/>
      <c r="M781" s="313"/>
      <c r="N781" s="313"/>
      <c r="O781" s="314"/>
      <c r="P781" s="314"/>
      <c r="Q781" s="315"/>
      <c r="R781" s="315"/>
      <c r="S781" s="306"/>
      <c r="T781" s="307"/>
      <c r="U781" s="306"/>
      <c r="V781" s="307"/>
      <c r="W781" s="304"/>
      <c r="X781" s="305"/>
      <c r="Y781" s="304"/>
      <c r="Z781" s="305"/>
      <c r="AA781" s="306"/>
      <c r="AB781" s="307"/>
      <c r="AC781" s="306"/>
      <c r="AD781" s="307"/>
      <c r="AE781" s="304"/>
      <c r="AF781" s="305"/>
      <c r="AG781" s="304"/>
      <c r="AH781" s="305"/>
      <c r="AI781" s="306"/>
      <c r="AJ781" s="307"/>
      <c r="AK781" s="306"/>
      <c r="AL781" s="307"/>
      <c r="AM781" s="304"/>
      <c r="AN781" s="305"/>
      <c r="AO781" s="304"/>
      <c r="AP781" s="305"/>
      <c r="AQ781" s="306"/>
      <c r="AR781" s="307"/>
      <c r="AS781" s="306"/>
      <c r="AT781" s="307"/>
      <c r="AU781" s="304"/>
      <c r="AV781" s="305"/>
      <c r="AW781" s="304"/>
      <c r="AX781" s="305"/>
      <c r="AY781" s="306"/>
      <c r="AZ781" s="307"/>
      <c r="BA781" s="306"/>
      <c r="BB781" s="307"/>
      <c r="BC781" s="304"/>
      <c r="BD781" s="305"/>
      <c r="BE781" s="304"/>
      <c r="BF781" s="305"/>
      <c r="BG781" s="306"/>
      <c r="BH781" s="307"/>
      <c r="BI781" s="306"/>
      <c r="BJ781" s="307"/>
      <c r="BK781" s="304"/>
      <c r="BL781" s="305"/>
      <c r="BM781" s="304"/>
      <c r="BN781" s="305"/>
      <c r="BO781" s="316"/>
      <c r="BP781" s="316"/>
      <c r="BQ781" s="316"/>
      <c r="BR781" s="55"/>
      <c r="BS781" s="317"/>
      <c r="BT781" s="318"/>
      <c r="BU781" s="319"/>
      <c r="BV781" s="319"/>
      <c r="BW781" s="319"/>
      <c r="BX781" s="319"/>
      <c r="BY781" s="319"/>
      <c r="BZ781" s="319"/>
      <c r="CA781" s="319"/>
      <c r="CB781" s="320"/>
      <c r="CC781" s="321"/>
      <c r="CD781" s="321"/>
      <c r="CE781" s="321"/>
      <c r="CF781" s="321"/>
      <c r="CG781" s="321"/>
      <c r="CH781" s="322"/>
      <c r="CI781" s="52">
        <f t="shared" si="36"/>
        <v>0</v>
      </c>
    </row>
    <row r="782" spans="1:87" ht="35.1" customHeight="1" x14ac:dyDescent="0.25">
      <c r="A782" s="31">
        <f t="shared" si="38"/>
        <v>770</v>
      </c>
      <c r="B782" s="323"/>
      <c r="C782" s="323"/>
      <c r="D782" s="308"/>
      <c r="E782" s="308"/>
      <c r="F782" s="308"/>
      <c r="G782" s="324"/>
      <c r="H782" s="325"/>
      <c r="I782" s="40"/>
      <c r="J782" s="60"/>
      <c r="K782" s="312"/>
      <c r="L782" s="312"/>
      <c r="M782" s="326"/>
      <c r="N782" s="326"/>
      <c r="O782" s="314"/>
      <c r="P782" s="314"/>
      <c r="Q782" s="327"/>
      <c r="R782" s="327"/>
      <c r="S782" s="306"/>
      <c r="T782" s="307"/>
      <c r="U782" s="306"/>
      <c r="V782" s="307"/>
      <c r="W782" s="328"/>
      <c r="X782" s="329"/>
      <c r="Y782" s="328"/>
      <c r="Z782" s="329"/>
      <c r="AA782" s="306"/>
      <c r="AB782" s="307"/>
      <c r="AC782" s="306"/>
      <c r="AD782" s="307"/>
      <c r="AE782" s="328"/>
      <c r="AF782" s="329"/>
      <c r="AG782" s="328"/>
      <c r="AH782" s="329"/>
      <c r="AI782" s="306"/>
      <c r="AJ782" s="307"/>
      <c r="AK782" s="306"/>
      <c r="AL782" s="307"/>
      <c r="AM782" s="328"/>
      <c r="AN782" s="329"/>
      <c r="AO782" s="328"/>
      <c r="AP782" s="329"/>
      <c r="AQ782" s="306"/>
      <c r="AR782" s="307"/>
      <c r="AS782" s="306"/>
      <c r="AT782" s="307"/>
      <c r="AU782" s="328"/>
      <c r="AV782" s="329"/>
      <c r="AW782" s="328"/>
      <c r="AX782" s="329"/>
      <c r="AY782" s="306"/>
      <c r="AZ782" s="307"/>
      <c r="BA782" s="306"/>
      <c r="BB782" s="307"/>
      <c r="BC782" s="328"/>
      <c r="BD782" s="329"/>
      <c r="BE782" s="328"/>
      <c r="BF782" s="329"/>
      <c r="BG782" s="306"/>
      <c r="BH782" s="307"/>
      <c r="BI782" s="306"/>
      <c r="BJ782" s="307"/>
      <c r="BK782" s="328"/>
      <c r="BL782" s="329"/>
      <c r="BM782" s="328"/>
      <c r="BN782" s="329"/>
      <c r="BO782" s="316"/>
      <c r="BP782" s="316"/>
      <c r="BQ782" s="316"/>
      <c r="BR782" s="55"/>
      <c r="BS782" s="330"/>
      <c r="BT782" s="331"/>
      <c r="BU782" s="319"/>
      <c r="BV782" s="319"/>
      <c r="BW782" s="319"/>
      <c r="BX782" s="319"/>
      <c r="BY782" s="319"/>
      <c r="BZ782" s="319"/>
      <c r="CA782" s="319"/>
      <c r="CB782" s="320"/>
      <c r="CC782" s="321"/>
      <c r="CD782" s="321"/>
      <c r="CE782" s="321"/>
      <c r="CF782" s="321"/>
      <c r="CG782" s="321"/>
      <c r="CH782" s="322"/>
      <c r="CI782" s="52">
        <f t="shared" ref="CI782:CI845" si="39">BS782-G782</f>
        <v>0</v>
      </c>
    </row>
    <row r="783" spans="1:87" ht="35.1" customHeight="1" x14ac:dyDescent="0.25">
      <c r="A783" s="31">
        <f>ROW(A771)</f>
        <v>771</v>
      </c>
      <c r="B783" s="308"/>
      <c r="C783" s="308"/>
      <c r="D783" s="309"/>
      <c r="E783" s="309"/>
      <c r="F783" s="309"/>
      <c r="G783" s="310"/>
      <c r="H783" s="311"/>
      <c r="I783" s="40"/>
      <c r="J783" s="59"/>
      <c r="K783" s="312"/>
      <c r="L783" s="312"/>
      <c r="M783" s="313"/>
      <c r="N783" s="313"/>
      <c r="O783" s="314"/>
      <c r="P783" s="314"/>
      <c r="Q783" s="315"/>
      <c r="R783" s="315"/>
      <c r="S783" s="306"/>
      <c r="T783" s="307"/>
      <c r="U783" s="306"/>
      <c r="V783" s="307"/>
      <c r="W783" s="304"/>
      <c r="X783" s="305"/>
      <c r="Y783" s="304"/>
      <c r="Z783" s="305"/>
      <c r="AA783" s="306"/>
      <c r="AB783" s="307"/>
      <c r="AC783" s="306"/>
      <c r="AD783" s="307"/>
      <c r="AE783" s="304"/>
      <c r="AF783" s="305"/>
      <c r="AG783" s="304"/>
      <c r="AH783" s="305"/>
      <c r="AI783" s="306"/>
      <c r="AJ783" s="307"/>
      <c r="AK783" s="306"/>
      <c r="AL783" s="307"/>
      <c r="AM783" s="304"/>
      <c r="AN783" s="305"/>
      <c r="AO783" s="304"/>
      <c r="AP783" s="305"/>
      <c r="AQ783" s="306"/>
      <c r="AR783" s="307"/>
      <c r="AS783" s="306"/>
      <c r="AT783" s="307"/>
      <c r="AU783" s="304"/>
      <c r="AV783" s="305"/>
      <c r="AW783" s="304"/>
      <c r="AX783" s="305"/>
      <c r="AY783" s="306"/>
      <c r="AZ783" s="307"/>
      <c r="BA783" s="306"/>
      <c r="BB783" s="307"/>
      <c r="BC783" s="304"/>
      <c r="BD783" s="305"/>
      <c r="BE783" s="304"/>
      <c r="BF783" s="305"/>
      <c r="BG783" s="306"/>
      <c r="BH783" s="307"/>
      <c r="BI783" s="306"/>
      <c r="BJ783" s="307"/>
      <c r="BK783" s="304"/>
      <c r="BL783" s="305"/>
      <c r="BM783" s="304"/>
      <c r="BN783" s="305"/>
      <c r="BO783" s="332"/>
      <c r="BP783" s="333"/>
      <c r="BQ783" s="334"/>
      <c r="BR783" s="55"/>
      <c r="BS783" s="317"/>
      <c r="BT783" s="318"/>
      <c r="BU783" s="319"/>
      <c r="BV783" s="319"/>
      <c r="BW783" s="319"/>
      <c r="BX783" s="319"/>
      <c r="BY783" s="319"/>
      <c r="BZ783" s="319"/>
      <c r="CA783" s="319"/>
      <c r="CB783" s="320"/>
      <c r="CC783" s="321"/>
      <c r="CD783" s="321"/>
      <c r="CE783" s="321"/>
      <c r="CF783" s="321"/>
      <c r="CG783" s="321"/>
      <c r="CH783" s="322"/>
      <c r="CI783" s="52">
        <f t="shared" si="39"/>
        <v>0</v>
      </c>
    </row>
    <row r="784" spans="1:87" ht="35.1" customHeight="1" x14ac:dyDescent="0.25">
      <c r="A784" s="31">
        <f t="shared" si="38"/>
        <v>772</v>
      </c>
      <c r="B784" s="323"/>
      <c r="C784" s="323"/>
      <c r="D784" s="308"/>
      <c r="E784" s="308"/>
      <c r="F784" s="308"/>
      <c r="G784" s="324"/>
      <c r="H784" s="325"/>
      <c r="I784" s="40"/>
      <c r="J784" s="60"/>
      <c r="K784" s="312"/>
      <c r="L784" s="312"/>
      <c r="M784" s="326"/>
      <c r="N784" s="326"/>
      <c r="O784" s="314"/>
      <c r="P784" s="314"/>
      <c r="Q784" s="327"/>
      <c r="R784" s="327"/>
      <c r="S784" s="306"/>
      <c r="T784" s="307"/>
      <c r="U784" s="306"/>
      <c r="V784" s="307"/>
      <c r="W784" s="328"/>
      <c r="X784" s="329"/>
      <c r="Y784" s="328"/>
      <c r="Z784" s="329"/>
      <c r="AA784" s="306"/>
      <c r="AB784" s="307"/>
      <c r="AC784" s="306"/>
      <c r="AD784" s="307"/>
      <c r="AE784" s="328"/>
      <c r="AF784" s="329"/>
      <c r="AG784" s="328"/>
      <c r="AH784" s="329"/>
      <c r="AI784" s="306"/>
      <c r="AJ784" s="307"/>
      <c r="AK784" s="306"/>
      <c r="AL784" s="307"/>
      <c r="AM784" s="328"/>
      <c r="AN784" s="329"/>
      <c r="AO784" s="328"/>
      <c r="AP784" s="329"/>
      <c r="AQ784" s="306"/>
      <c r="AR784" s="307"/>
      <c r="AS784" s="306"/>
      <c r="AT784" s="307"/>
      <c r="AU784" s="328"/>
      <c r="AV784" s="329"/>
      <c r="AW784" s="328"/>
      <c r="AX784" s="329"/>
      <c r="AY784" s="306"/>
      <c r="AZ784" s="307"/>
      <c r="BA784" s="306"/>
      <c r="BB784" s="307"/>
      <c r="BC784" s="328"/>
      <c r="BD784" s="329"/>
      <c r="BE784" s="328"/>
      <c r="BF784" s="329"/>
      <c r="BG784" s="306"/>
      <c r="BH784" s="307"/>
      <c r="BI784" s="306"/>
      <c r="BJ784" s="307"/>
      <c r="BK784" s="328"/>
      <c r="BL784" s="329"/>
      <c r="BM784" s="328"/>
      <c r="BN784" s="329"/>
      <c r="BO784" s="316"/>
      <c r="BP784" s="316"/>
      <c r="BQ784" s="316"/>
      <c r="BR784" s="55"/>
      <c r="BS784" s="330"/>
      <c r="BT784" s="331"/>
      <c r="BU784" s="319"/>
      <c r="BV784" s="319"/>
      <c r="BW784" s="319"/>
      <c r="BX784" s="319"/>
      <c r="BY784" s="319"/>
      <c r="BZ784" s="319"/>
      <c r="CA784" s="319"/>
      <c r="CB784" s="320"/>
      <c r="CC784" s="321"/>
      <c r="CD784" s="321"/>
      <c r="CE784" s="321"/>
      <c r="CF784" s="321"/>
      <c r="CG784" s="321"/>
      <c r="CH784" s="322"/>
      <c r="CI784" s="52">
        <f t="shared" si="39"/>
        <v>0</v>
      </c>
    </row>
    <row r="785" spans="1:87" ht="35.1" customHeight="1" x14ac:dyDescent="0.25">
      <c r="A785" s="31">
        <f t="shared" si="38"/>
        <v>773</v>
      </c>
      <c r="B785" s="308"/>
      <c r="C785" s="308"/>
      <c r="D785" s="309"/>
      <c r="E785" s="309"/>
      <c r="F785" s="309"/>
      <c r="G785" s="310"/>
      <c r="H785" s="311"/>
      <c r="I785" s="40"/>
      <c r="J785" s="59"/>
      <c r="K785" s="312"/>
      <c r="L785" s="312"/>
      <c r="M785" s="313"/>
      <c r="N785" s="313"/>
      <c r="O785" s="314"/>
      <c r="P785" s="314"/>
      <c r="Q785" s="315"/>
      <c r="R785" s="315"/>
      <c r="S785" s="306"/>
      <c r="T785" s="307"/>
      <c r="U785" s="306"/>
      <c r="V785" s="307"/>
      <c r="W785" s="304"/>
      <c r="X785" s="305"/>
      <c r="Y785" s="304"/>
      <c r="Z785" s="305"/>
      <c r="AA785" s="306"/>
      <c r="AB785" s="307"/>
      <c r="AC785" s="306"/>
      <c r="AD785" s="307"/>
      <c r="AE785" s="304"/>
      <c r="AF785" s="305"/>
      <c r="AG785" s="304"/>
      <c r="AH785" s="305"/>
      <c r="AI785" s="306"/>
      <c r="AJ785" s="307"/>
      <c r="AK785" s="306"/>
      <c r="AL785" s="307"/>
      <c r="AM785" s="304"/>
      <c r="AN785" s="305"/>
      <c r="AO785" s="304"/>
      <c r="AP785" s="305"/>
      <c r="AQ785" s="306"/>
      <c r="AR785" s="307"/>
      <c r="AS785" s="306"/>
      <c r="AT785" s="307"/>
      <c r="AU785" s="304"/>
      <c r="AV785" s="305"/>
      <c r="AW785" s="304"/>
      <c r="AX785" s="305"/>
      <c r="AY785" s="306"/>
      <c r="AZ785" s="307"/>
      <c r="BA785" s="306"/>
      <c r="BB785" s="307"/>
      <c r="BC785" s="304"/>
      <c r="BD785" s="305"/>
      <c r="BE785" s="304"/>
      <c r="BF785" s="305"/>
      <c r="BG785" s="306"/>
      <c r="BH785" s="307"/>
      <c r="BI785" s="306"/>
      <c r="BJ785" s="307"/>
      <c r="BK785" s="304"/>
      <c r="BL785" s="305"/>
      <c r="BM785" s="304"/>
      <c r="BN785" s="305"/>
      <c r="BO785" s="316"/>
      <c r="BP785" s="316"/>
      <c r="BQ785" s="316"/>
      <c r="BR785" s="55"/>
      <c r="BS785" s="317"/>
      <c r="BT785" s="318"/>
      <c r="BU785" s="319"/>
      <c r="BV785" s="319"/>
      <c r="BW785" s="319"/>
      <c r="BX785" s="319"/>
      <c r="BY785" s="319"/>
      <c r="BZ785" s="319"/>
      <c r="CA785" s="319"/>
      <c r="CB785" s="320"/>
      <c r="CC785" s="321"/>
      <c r="CD785" s="321"/>
      <c r="CE785" s="321"/>
      <c r="CF785" s="321"/>
      <c r="CG785" s="321"/>
      <c r="CH785" s="322"/>
      <c r="CI785" s="52">
        <f t="shared" si="39"/>
        <v>0</v>
      </c>
    </row>
    <row r="786" spans="1:87" ht="35.1" customHeight="1" x14ac:dyDescent="0.25">
      <c r="A786" s="31">
        <f t="shared" si="38"/>
        <v>774</v>
      </c>
      <c r="B786" s="323"/>
      <c r="C786" s="323"/>
      <c r="D786" s="308"/>
      <c r="E786" s="308"/>
      <c r="F786" s="308"/>
      <c r="G786" s="324"/>
      <c r="H786" s="325"/>
      <c r="I786" s="40"/>
      <c r="J786" s="60"/>
      <c r="K786" s="312"/>
      <c r="L786" s="312"/>
      <c r="M786" s="326"/>
      <c r="N786" s="326"/>
      <c r="O786" s="314"/>
      <c r="P786" s="314"/>
      <c r="Q786" s="327"/>
      <c r="R786" s="327"/>
      <c r="S786" s="306"/>
      <c r="T786" s="307"/>
      <c r="U786" s="306"/>
      <c r="V786" s="307"/>
      <c r="W786" s="328"/>
      <c r="X786" s="329"/>
      <c r="Y786" s="328"/>
      <c r="Z786" s="329"/>
      <c r="AA786" s="306"/>
      <c r="AB786" s="307"/>
      <c r="AC786" s="306"/>
      <c r="AD786" s="307"/>
      <c r="AE786" s="328"/>
      <c r="AF786" s="329"/>
      <c r="AG786" s="328"/>
      <c r="AH786" s="329"/>
      <c r="AI786" s="306"/>
      <c r="AJ786" s="307"/>
      <c r="AK786" s="306"/>
      <c r="AL786" s="307"/>
      <c r="AM786" s="328"/>
      <c r="AN786" s="329"/>
      <c r="AO786" s="328"/>
      <c r="AP786" s="329"/>
      <c r="AQ786" s="306"/>
      <c r="AR786" s="307"/>
      <c r="AS786" s="306"/>
      <c r="AT786" s="307"/>
      <c r="AU786" s="328"/>
      <c r="AV786" s="329"/>
      <c r="AW786" s="328"/>
      <c r="AX786" s="329"/>
      <c r="AY786" s="306"/>
      <c r="AZ786" s="307"/>
      <c r="BA786" s="306"/>
      <c r="BB786" s="307"/>
      <c r="BC786" s="328"/>
      <c r="BD786" s="329"/>
      <c r="BE786" s="328"/>
      <c r="BF786" s="329"/>
      <c r="BG786" s="306"/>
      <c r="BH786" s="307"/>
      <c r="BI786" s="306"/>
      <c r="BJ786" s="307"/>
      <c r="BK786" s="328"/>
      <c r="BL786" s="329"/>
      <c r="BM786" s="328"/>
      <c r="BN786" s="329"/>
      <c r="BO786" s="316"/>
      <c r="BP786" s="316"/>
      <c r="BQ786" s="316"/>
      <c r="BR786" s="55"/>
      <c r="BS786" s="330"/>
      <c r="BT786" s="331"/>
      <c r="BU786" s="319"/>
      <c r="BV786" s="319"/>
      <c r="BW786" s="319"/>
      <c r="BX786" s="319"/>
      <c r="BY786" s="319"/>
      <c r="BZ786" s="319"/>
      <c r="CA786" s="319"/>
      <c r="CB786" s="320"/>
      <c r="CC786" s="321"/>
      <c r="CD786" s="321"/>
      <c r="CE786" s="321"/>
      <c r="CF786" s="321"/>
      <c r="CG786" s="321"/>
      <c r="CH786" s="322"/>
      <c r="CI786" s="52">
        <f t="shared" si="39"/>
        <v>0</v>
      </c>
    </row>
    <row r="787" spans="1:87" ht="35.1" customHeight="1" x14ac:dyDescent="0.25">
      <c r="A787" s="31">
        <f t="shared" si="38"/>
        <v>775</v>
      </c>
      <c r="B787" s="308"/>
      <c r="C787" s="308"/>
      <c r="D787" s="309"/>
      <c r="E787" s="309"/>
      <c r="F787" s="309"/>
      <c r="G787" s="310"/>
      <c r="H787" s="311"/>
      <c r="I787" s="40"/>
      <c r="J787" s="59"/>
      <c r="K787" s="312"/>
      <c r="L787" s="312"/>
      <c r="M787" s="313"/>
      <c r="N787" s="313"/>
      <c r="O787" s="314"/>
      <c r="P787" s="314"/>
      <c r="Q787" s="315"/>
      <c r="R787" s="315"/>
      <c r="S787" s="306"/>
      <c r="T787" s="307"/>
      <c r="U787" s="306"/>
      <c r="V787" s="307"/>
      <c r="W787" s="304"/>
      <c r="X787" s="305"/>
      <c r="Y787" s="304"/>
      <c r="Z787" s="305"/>
      <c r="AA787" s="306"/>
      <c r="AB787" s="307"/>
      <c r="AC787" s="306"/>
      <c r="AD787" s="307"/>
      <c r="AE787" s="304"/>
      <c r="AF787" s="305"/>
      <c r="AG787" s="304"/>
      <c r="AH787" s="305"/>
      <c r="AI787" s="306"/>
      <c r="AJ787" s="307"/>
      <c r="AK787" s="306"/>
      <c r="AL787" s="307"/>
      <c r="AM787" s="304"/>
      <c r="AN787" s="305"/>
      <c r="AO787" s="304"/>
      <c r="AP787" s="305"/>
      <c r="AQ787" s="306"/>
      <c r="AR787" s="307"/>
      <c r="AS787" s="306"/>
      <c r="AT787" s="307"/>
      <c r="AU787" s="304"/>
      <c r="AV787" s="305"/>
      <c r="AW787" s="304"/>
      <c r="AX787" s="305"/>
      <c r="AY787" s="306"/>
      <c r="AZ787" s="307"/>
      <c r="BA787" s="306"/>
      <c r="BB787" s="307"/>
      <c r="BC787" s="304"/>
      <c r="BD787" s="305"/>
      <c r="BE787" s="304"/>
      <c r="BF787" s="305"/>
      <c r="BG787" s="306"/>
      <c r="BH787" s="307"/>
      <c r="BI787" s="306"/>
      <c r="BJ787" s="307"/>
      <c r="BK787" s="304"/>
      <c r="BL787" s="305"/>
      <c r="BM787" s="304"/>
      <c r="BN787" s="305"/>
      <c r="BO787" s="316"/>
      <c r="BP787" s="316"/>
      <c r="BQ787" s="316"/>
      <c r="BR787" s="55"/>
      <c r="BS787" s="317"/>
      <c r="BT787" s="318"/>
      <c r="BU787" s="319"/>
      <c r="BV787" s="319"/>
      <c r="BW787" s="319"/>
      <c r="BX787" s="319"/>
      <c r="BY787" s="319"/>
      <c r="BZ787" s="319"/>
      <c r="CA787" s="319"/>
      <c r="CB787" s="320"/>
      <c r="CC787" s="321"/>
      <c r="CD787" s="321"/>
      <c r="CE787" s="321"/>
      <c r="CF787" s="321"/>
      <c r="CG787" s="321"/>
      <c r="CH787" s="322"/>
      <c r="CI787" s="52">
        <f t="shared" si="39"/>
        <v>0</v>
      </c>
    </row>
    <row r="788" spans="1:87" ht="35.1" customHeight="1" x14ac:dyDescent="0.25">
      <c r="A788" s="31">
        <f t="shared" si="38"/>
        <v>776</v>
      </c>
      <c r="B788" s="323"/>
      <c r="C788" s="323"/>
      <c r="D788" s="308"/>
      <c r="E788" s="308"/>
      <c r="F788" s="308"/>
      <c r="G788" s="324"/>
      <c r="H788" s="325"/>
      <c r="I788" s="40"/>
      <c r="J788" s="60"/>
      <c r="K788" s="312"/>
      <c r="L788" s="312"/>
      <c r="M788" s="326"/>
      <c r="N788" s="326"/>
      <c r="O788" s="314"/>
      <c r="P788" s="314"/>
      <c r="Q788" s="327"/>
      <c r="R788" s="327"/>
      <c r="S788" s="306"/>
      <c r="T788" s="307"/>
      <c r="U788" s="306"/>
      <c r="V788" s="307"/>
      <c r="W788" s="328"/>
      <c r="X788" s="329"/>
      <c r="Y788" s="328"/>
      <c r="Z788" s="329"/>
      <c r="AA788" s="306"/>
      <c r="AB788" s="307"/>
      <c r="AC788" s="306"/>
      <c r="AD788" s="307"/>
      <c r="AE788" s="328"/>
      <c r="AF788" s="329"/>
      <c r="AG788" s="328"/>
      <c r="AH788" s="329"/>
      <c r="AI788" s="306"/>
      <c r="AJ788" s="307"/>
      <c r="AK788" s="306"/>
      <c r="AL788" s="307"/>
      <c r="AM788" s="328"/>
      <c r="AN788" s="329"/>
      <c r="AO788" s="328"/>
      <c r="AP788" s="329"/>
      <c r="AQ788" s="306"/>
      <c r="AR788" s="307"/>
      <c r="AS788" s="306"/>
      <c r="AT788" s="307"/>
      <c r="AU788" s="328"/>
      <c r="AV788" s="329"/>
      <c r="AW788" s="328"/>
      <c r="AX788" s="329"/>
      <c r="AY788" s="306"/>
      <c r="AZ788" s="307"/>
      <c r="BA788" s="306"/>
      <c r="BB788" s="307"/>
      <c r="BC788" s="328"/>
      <c r="BD788" s="329"/>
      <c r="BE788" s="328"/>
      <c r="BF788" s="329"/>
      <c r="BG788" s="306"/>
      <c r="BH788" s="307"/>
      <c r="BI788" s="306"/>
      <c r="BJ788" s="307"/>
      <c r="BK788" s="328"/>
      <c r="BL788" s="329"/>
      <c r="BM788" s="328"/>
      <c r="BN788" s="329"/>
      <c r="BO788" s="316"/>
      <c r="BP788" s="316"/>
      <c r="BQ788" s="316"/>
      <c r="BR788" s="55"/>
      <c r="BS788" s="330"/>
      <c r="BT788" s="331"/>
      <c r="BU788" s="319"/>
      <c r="BV788" s="319"/>
      <c r="BW788" s="319"/>
      <c r="BX788" s="319"/>
      <c r="BY788" s="319"/>
      <c r="BZ788" s="319"/>
      <c r="CA788" s="319"/>
      <c r="CB788" s="320"/>
      <c r="CC788" s="321"/>
      <c r="CD788" s="321"/>
      <c r="CE788" s="321"/>
      <c r="CF788" s="321"/>
      <c r="CG788" s="321"/>
      <c r="CH788" s="322"/>
      <c r="CI788" s="52">
        <f t="shared" si="39"/>
        <v>0</v>
      </c>
    </row>
    <row r="789" spans="1:87" ht="35.1" customHeight="1" x14ac:dyDescent="0.25">
      <c r="A789" s="31">
        <f t="shared" si="38"/>
        <v>777</v>
      </c>
      <c r="B789" s="308"/>
      <c r="C789" s="308"/>
      <c r="D789" s="309"/>
      <c r="E789" s="309"/>
      <c r="F789" s="309"/>
      <c r="G789" s="310"/>
      <c r="H789" s="311"/>
      <c r="I789" s="40"/>
      <c r="J789" s="59"/>
      <c r="K789" s="312"/>
      <c r="L789" s="312"/>
      <c r="M789" s="313"/>
      <c r="N789" s="313"/>
      <c r="O789" s="314"/>
      <c r="P789" s="314"/>
      <c r="Q789" s="315"/>
      <c r="R789" s="315"/>
      <c r="S789" s="306"/>
      <c r="T789" s="307"/>
      <c r="U789" s="306"/>
      <c r="V789" s="307"/>
      <c r="W789" s="304"/>
      <c r="X789" s="305"/>
      <c r="Y789" s="304"/>
      <c r="Z789" s="305"/>
      <c r="AA789" s="306"/>
      <c r="AB789" s="307"/>
      <c r="AC789" s="306"/>
      <c r="AD789" s="307"/>
      <c r="AE789" s="304"/>
      <c r="AF789" s="305"/>
      <c r="AG789" s="304"/>
      <c r="AH789" s="305"/>
      <c r="AI789" s="306"/>
      <c r="AJ789" s="307"/>
      <c r="AK789" s="306"/>
      <c r="AL789" s="307"/>
      <c r="AM789" s="304"/>
      <c r="AN789" s="305"/>
      <c r="AO789" s="304"/>
      <c r="AP789" s="305"/>
      <c r="AQ789" s="306"/>
      <c r="AR789" s="307"/>
      <c r="AS789" s="306"/>
      <c r="AT789" s="307"/>
      <c r="AU789" s="304"/>
      <c r="AV789" s="305"/>
      <c r="AW789" s="304"/>
      <c r="AX789" s="305"/>
      <c r="AY789" s="306"/>
      <c r="AZ789" s="307"/>
      <c r="BA789" s="306"/>
      <c r="BB789" s="307"/>
      <c r="BC789" s="304"/>
      <c r="BD789" s="305"/>
      <c r="BE789" s="304"/>
      <c r="BF789" s="305"/>
      <c r="BG789" s="306"/>
      <c r="BH789" s="307"/>
      <c r="BI789" s="306"/>
      <c r="BJ789" s="307"/>
      <c r="BK789" s="304"/>
      <c r="BL789" s="305"/>
      <c r="BM789" s="304"/>
      <c r="BN789" s="305"/>
      <c r="BO789" s="316"/>
      <c r="BP789" s="316"/>
      <c r="BQ789" s="316"/>
      <c r="BR789" s="55"/>
      <c r="BS789" s="317"/>
      <c r="BT789" s="318"/>
      <c r="BU789" s="319"/>
      <c r="BV789" s="319"/>
      <c r="BW789" s="319"/>
      <c r="BX789" s="319"/>
      <c r="BY789" s="319"/>
      <c r="BZ789" s="319"/>
      <c r="CA789" s="319"/>
      <c r="CB789" s="320"/>
      <c r="CC789" s="321"/>
      <c r="CD789" s="321"/>
      <c r="CE789" s="321"/>
      <c r="CF789" s="321"/>
      <c r="CG789" s="321"/>
      <c r="CH789" s="322"/>
      <c r="CI789" s="52">
        <f t="shared" si="39"/>
        <v>0</v>
      </c>
    </row>
    <row r="790" spans="1:87" ht="35.1" customHeight="1" x14ac:dyDescent="0.25">
      <c r="A790" s="31">
        <f t="shared" si="38"/>
        <v>778</v>
      </c>
      <c r="B790" s="323"/>
      <c r="C790" s="323"/>
      <c r="D790" s="308"/>
      <c r="E790" s="308"/>
      <c r="F790" s="308"/>
      <c r="G790" s="324"/>
      <c r="H790" s="325"/>
      <c r="I790" s="40"/>
      <c r="J790" s="60"/>
      <c r="K790" s="312"/>
      <c r="L790" s="312"/>
      <c r="M790" s="326"/>
      <c r="N790" s="326"/>
      <c r="O790" s="314"/>
      <c r="P790" s="314"/>
      <c r="Q790" s="327"/>
      <c r="R790" s="327"/>
      <c r="S790" s="306"/>
      <c r="T790" s="307"/>
      <c r="U790" s="306"/>
      <c r="V790" s="307"/>
      <c r="W790" s="328"/>
      <c r="X790" s="329"/>
      <c r="Y790" s="328"/>
      <c r="Z790" s="329"/>
      <c r="AA790" s="306"/>
      <c r="AB790" s="307"/>
      <c r="AC790" s="306"/>
      <c r="AD790" s="307"/>
      <c r="AE790" s="328"/>
      <c r="AF790" s="329"/>
      <c r="AG790" s="328"/>
      <c r="AH790" s="329"/>
      <c r="AI790" s="306"/>
      <c r="AJ790" s="307"/>
      <c r="AK790" s="306"/>
      <c r="AL790" s="307"/>
      <c r="AM790" s="328"/>
      <c r="AN790" s="329"/>
      <c r="AO790" s="328"/>
      <c r="AP790" s="329"/>
      <c r="AQ790" s="306"/>
      <c r="AR790" s="307"/>
      <c r="AS790" s="306"/>
      <c r="AT790" s="307"/>
      <c r="AU790" s="328"/>
      <c r="AV790" s="329"/>
      <c r="AW790" s="328"/>
      <c r="AX790" s="329"/>
      <c r="AY790" s="306"/>
      <c r="AZ790" s="307"/>
      <c r="BA790" s="306"/>
      <c r="BB790" s="307"/>
      <c r="BC790" s="328"/>
      <c r="BD790" s="329"/>
      <c r="BE790" s="328"/>
      <c r="BF790" s="329"/>
      <c r="BG790" s="306"/>
      <c r="BH790" s="307"/>
      <c r="BI790" s="306"/>
      <c r="BJ790" s="307"/>
      <c r="BK790" s="328"/>
      <c r="BL790" s="329"/>
      <c r="BM790" s="328"/>
      <c r="BN790" s="329"/>
      <c r="BO790" s="316"/>
      <c r="BP790" s="316"/>
      <c r="BQ790" s="316"/>
      <c r="BR790" s="55"/>
      <c r="BS790" s="330"/>
      <c r="BT790" s="331"/>
      <c r="BU790" s="319"/>
      <c r="BV790" s="319"/>
      <c r="BW790" s="319"/>
      <c r="BX790" s="319"/>
      <c r="BY790" s="319"/>
      <c r="BZ790" s="319"/>
      <c r="CA790" s="319"/>
      <c r="CB790" s="320"/>
      <c r="CC790" s="321"/>
      <c r="CD790" s="321"/>
      <c r="CE790" s="321"/>
      <c r="CF790" s="321"/>
      <c r="CG790" s="321"/>
      <c r="CH790" s="322"/>
      <c r="CI790" s="52">
        <f t="shared" si="39"/>
        <v>0</v>
      </c>
    </row>
    <row r="791" spans="1:87" ht="35.1" customHeight="1" x14ac:dyDescent="0.25">
      <c r="A791" s="31">
        <f t="shared" si="38"/>
        <v>779</v>
      </c>
      <c r="B791" s="308"/>
      <c r="C791" s="308"/>
      <c r="D791" s="309"/>
      <c r="E791" s="309"/>
      <c r="F791" s="309"/>
      <c r="G791" s="310"/>
      <c r="H791" s="311"/>
      <c r="I791" s="40"/>
      <c r="J791" s="59"/>
      <c r="K791" s="312"/>
      <c r="L791" s="312"/>
      <c r="M791" s="313"/>
      <c r="N791" s="313"/>
      <c r="O791" s="314"/>
      <c r="P791" s="314"/>
      <c r="Q791" s="315"/>
      <c r="R791" s="315"/>
      <c r="S791" s="306"/>
      <c r="T791" s="307"/>
      <c r="U791" s="306"/>
      <c r="V791" s="307"/>
      <c r="W791" s="304"/>
      <c r="X791" s="305"/>
      <c r="Y791" s="304"/>
      <c r="Z791" s="305"/>
      <c r="AA791" s="306"/>
      <c r="AB791" s="307"/>
      <c r="AC791" s="306"/>
      <c r="AD791" s="307"/>
      <c r="AE791" s="304"/>
      <c r="AF791" s="305"/>
      <c r="AG791" s="304"/>
      <c r="AH791" s="305"/>
      <c r="AI791" s="306"/>
      <c r="AJ791" s="307"/>
      <c r="AK791" s="306"/>
      <c r="AL791" s="307"/>
      <c r="AM791" s="304"/>
      <c r="AN791" s="305"/>
      <c r="AO791" s="304"/>
      <c r="AP791" s="305"/>
      <c r="AQ791" s="306"/>
      <c r="AR791" s="307"/>
      <c r="AS791" s="306"/>
      <c r="AT791" s="307"/>
      <c r="AU791" s="304"/>
      <c r="AV791" s="305"/>
      <c r="AW791" s="304"/>
      <c r="AX791" s="305"/>
      <c r="AY791" s="306"/>
      <c r="AZ791" s="307"/>
      <c r="BA791" s="306"/>
      <c r="BB791" s="307"/>
      <c r="BC791" s="304"/>
      <c r="BD791" s="305"/>
      <c r="BE791" s="304"/>
      <c r="BF791" s="305"/>
      <c r="BG791" s="306"/>
      <c r="BH791" s="307"/>
      <c r="BI791" s="306"/>
      <c r="BJ791" s="307"/>
      <c r="BK791" s="304"/>
      <c r="BL791" s="305"/>
      <c r="BM791" s="304"/>
      <c r="BN791" s="305"/>
      <c r="BO791" s="316"/>
      <c r="BP791" s="316"/>
      <c r="BQ791" s="316"/>
      <c r="BR791" s="55"/>
      <c r="BS791" s="317"/>
      <c r="BT791" s="318"/>
      <c r="BU791" s="319"/>
      <c r="BV791" s="319"/>
      <c r="BW791" s="319"/>
      <c r="BX791" s="319"/>
      <c r="BY791" s="319"/>
      <c r="BZ791" s="319"/>
      <c r="CA791" s="319"/>
      <c r="CB791" s="320"/>
      <c r="CC791" s="321"/>
      <c r="CD791" s="321"/>
      <c r="CE791" s="321"/>
      <c r="CF791" s="321"/>
      <c r="CG791" s="321"/>
      <c r="CH791" s="322"/>
      <c r="CI791" s="52">
        <f t="shared" si="39"/>
        <v>0</v>
      </c>
    </row>
    <row r="792" spans="1:87" ht="35.1" customHeight="1" x14ac:dyDescent="0.25">
      <c r="A792" s="31">
        <f t="shared" si="38"/>
        <v>780</v>
      </c>
      <c r="B792" s="323"/>
      <c r="C792" s="323"/>
      <c r="D792" s="308"/>
      <c r="E792" s="308"/>
      <c r="F792" s="308"/>
      <c r="G792" s="324"/>
      <c r="H792" s="325"/>
      <c r="I792" s="40"/>
      <c r="J792" s="60"/>
      <c r="K792" s="312"/>
      <c r="L792" s="312"/>
      <c r="M792" s="326"/>
      <c r="N792" s="326"/>
      <c r="O792" s="314"/>
      <c r="P792" s="314"/>
      <c r="Q792" s="327"/>
      <c r="R792" s="327"/>
      <c r="S792" s="306"/>
      <c r="T792" s="307"/>
      <c r="U792" s="306"/>
      <c r="V792" s="307"/>
      <c r="W792" s="328"/>
      <c r="X792" s="329"/>
      <c r="Y792" s="328"/>
      <c r="Z792" s="329"/>
      <c r="AA792" s="306"/>
      <c r="AB792" s="307"/>
      <c r="AC792" s="306"/>
      <c r="AD792" s="307"/>
      <c r="AE792" s="328"/>
      <c r="AF792" s="329"/>
      <c r="AG792" s="328"/>
      <c r="AH792" s="329"/>
      <c r="AI792" s="306"/>
      <c r="AJ792" s="307"/>
      <c r="AK792" s="306"/>
      <c r="AL792" s="307"/>
      <c r="AM792" s="328"/>
      <c r="AN792" s="329"/>
      <c r="AO792" s="328"/>
      <c r="AP792" s="329"/>
      <c r="AQ792" s="306"/>
      <c r="AR792" s="307"/>
      <c r="AS792" s="306"/>
      <c r="AT792" s="307"/>
      <c r="AU792" s="328"/>
      <c r="AV792" s="329"/>
      <c r="AW792" s="328"/>
      <c r="AX792" s="329"/>
      <c r="AY792" s="306"/>
      <c r="AZ792" s="307"/>
      <c r="BA792" s="306"/>
      <c r="BB792" s="307"/>
      <c r="BC792" s="328"/>
      <c r="BD792" s="329"/>
      <c r="BE792" s="328"/>
      <c r="BF792" s="329"/>
      <c r="BG792" s="306"/>
      <c r="BH792" s="307"/>
      <c r="BI792" s="306"/>
      <c r="BJ792" s="307"/>
      <c r="BK792" s="328"/>
      <c r="BL792" s="329"/>
      <c r="BM792" s="328"/>
      <c r="BN792" s="329"/>
      <c r="BO792" s="316"/>
      <c r="BP792" s="316"/>
      <c r="BQ792" s="316"/>
      <c r="BR792" s="55"/>
      <c r="BS792" s="330"/>
      <c r="BT792" s="331"/>
      <c r="BU792" s="319"/>
      <c r="BV792" s="319"/>
      <c r="BW792" s="319"/>
      <c r="BX792" s="319"/>
      <c r="BY792" s="319"/>
      <c r="BZ792" s="319"/>
      <c r="CA792" s="319"/>
      <c r="CB792" s="320"/>
      <c r="CC792" s="321"/>
      <c r="CD792" s="321"/>
      <c r="CE792" s="321"/>
      <c r="CF792" s="321"/>
      <c r="CG792" s="321"/>
      <c r="CH792" s="322"/>
      <c r="CI792" s="52">
        <f t="shared" si="39"/>
        <v>0</v>
      </c>
    </row>
    <row r="793" spans="1:87" ht="35.1" customHeight="1" x14ac:dyDescent="0.25">
      <c r="A793" s="31">
        <f t="shared" si="38"/>
        <v>781</v>
      </c>
      <c r="B793" s="308"/>
      <c r="C793" s="308"/>
      <c r="D793" s="309"/>
      <c r="E793" s="309"/>
      <c r="F793" s="309"/>
      <c r="G793" s="310"/>
      <c r="H793" s="311"/>
      <c r="I793" s="40"/>
      <c r="J793" s="59"/>
      <c r="K793" s="312"/>
      <c r="L793" s="312"/>
      <c r="M793" s="313"/>
      <c r="N793" s="313"/>
      <c r="O793" s="314"/>
      <c r="P793" s="314"/>
      <c r="Q793" s="315"/>
      <c r="R793" s="315"/>
      <c r="S793" s="306"/>
      <c r="T793" s="307"/>
      <c r="U793" s="306"/>
      <c r="V793" s="307"/>
      <c r="W793" s="304"/>
      <c r="X793" s="305"/>
      <c r="Y793" s="304"/>
      <c r="Z793" s="305"/>
      <c r="AA793" s="306"/>
      <c r="AB793" s="307"/>
      <c r="AC793" s="306"/>
      <c r="AD793" s="307"/>
      <c r="AE793" s="304"/>
      <c r="AF793" s="305"/>
      <c r="AG793" s="304"/>
      <c r="AH793" s="305"/>
      <c r="AI793" s="306"/>
      <c r="AJ793" s="307"/>
      <c r="AK793" s="306"/>
      <c r="AL793" s="307"/>
      <c r="AM793" s="304"/>
      <c r="AN793" s="305"/>
      <c r="AO793" s="304"/>
      <c r="AP793" s="305"/>
      <c r="AQ793" s="306"/>
      <c r="AR793" s="307"/>
      <c r="AS793" s="306"/>
      <c r="AT793" s="307"/>
      <c r="AU793" s="304"/>
      <c r="AV793" s="305"/>
      <c r="AW793" s="304"/>
      <c r="AX793" s="305"/>
      <c r="AY793" s="306"/>
      <c r="AZ793" s="307"/>
      <c r="BA793" s="306"/>
      <c r="BB793" s="307"/>
      <c r="BC793" s="304"/>
      <c r="BD793" s="305"/>
      <c r="BE793" s="304"/>
      <c r="BF793" s="305"/>
      <c r="BG793" s="306"/>
      <c r="BH793" s="307"/>
      <c r="BI793" s="306"/>
      <c r="BJ793" s="307"/>
      <c r="BK793" s="304"/>
      <c r="BL793" s="305"/>
      <c r="BM793" s="304"/>
      <c r="BN793" s="305"/>
      <c r="BO793" s="316"/>
      <c r="BP793" s="316"/>
      <c r="BQ793" s="316"/>
      <c r="BR793" s="55"/>
      <c r="BS793" s="317"/>
      <c r="BT793" s="318"/>
      <c r="BU793" s="319"/>
      <c r="BV793" s="319"/>
      <c r="BW793" s="319"/>
      <c r="BX793" s="319"/>
      <c r="BY793" s="319"/>
      <c r="BZ793" s="319"/>
      <c r="CA793" s="319"/>
      <c r="CB793" s="320"/>
      <c r="CC793" s="321"/>
      <c r="CD793" s="321"/>
      <c r="CE793" s="321"/>
      <c r="CF793" s="321"/>
      <c r="CG793" s="321"/>
      <c r="CH793" s="322"/>
      <c r="CI793" s="52">
        <f t="shared" si="39"/>
        <v>0</v>
      </c>
    </row>
    <row r="794" spans="1:87" ht="35.1" customHeight="1" x14ac:dyDescent="0.25">
      <c r="A794" s="31">
        <f t="shared" si="38"/>
        <v>782</v>
      </c>
      <c r="B794" s="323"/>
      <c r="C794" s="323"/>
      <c r="D794" s="308"/>
      <c r="E794" s="308"/>
      <c r="F794" s="308"/>
      <c r="G794" s="324"/>
      <c r="H794" s="325"/>
      <c r="I794" s="40"/>
      <c r="J794" s="60"/>
      <c r="K794" s="312"/>
      <c r="L794" s="312"/>
      <c r="M794" s="326"/>
      <c r="N794" s="326"/>
      <c r="O794" s="314"/>
      <c r="P794" s="314"/>
      <c r="Q794" s="327"/>
      <c r="R794" s="327"/>
      <c r="S794" s="306"/>
      <c r="T794" s="307"/>
      <c r="U794" s="306"/>
      <c r="V794" s="307"/>
      <c r="W794" s="328"/>
      <c r="X794" s="329"/>
      <c r="Y794" s="328"/>
      <c r="Z794" s="329"/>
      <c r="AA794" s="306"/>
      <c r="AB794" s="307"/>
      <c r="AC794" s="306"/>
      <c r="AD794" s="307"/>
      <c r="AE794" s="328"/>
      <c r="AF794" s="329"/>
      <c r="AG794" s="328"/>
      <c r="AH794" s="329"/>
      <c r="AI794" s="306"/>
      <c r="AJ794" s="307"/>
      <c r="AK794" s="306"/>
      <c r="AL794" s="307"/>
      <c r="AM794" s="328"/>
      <c r="AN794" s="329"/>
      <c r="AO794" s="328"/>
      <c r="AP794" s="329"/>
      <c r="AQ794" s="306"/>
      <c r="AR794" s="307"/>
      <c r="AS794" s="306"/>
      <c r="AT794" s="307"/>
      <c r="AU794" s="328"/>
      <c r="AV794" s="329"/>
      <c r="AW794" s="328"/>
      <c r="AX794" s="329"/>
      <c r="AY794" s="306"/>
      <c r="AZ794" s="307"/>
      <c r="BA794" s="306"/>
      <c r="BB794" s="307"/>
      <c r="BC794" s="328"/>
      <c r="BD794" s="329"/>
      <c r="BE794" s="328"/>
      <c r="BF794" s="329"/>
      <c r="BG794" s="306"/>
      <c r="BH794" s="307"/>
      <c r="BI794" s="306"/>
      <c r="BJ794" s="307"/>
      <c r="BK794" s="328"/>
      <c r="BL794" s="329"/>
      <c r="BM794" s="328"/>
      <c r="BN794" s="329"/>
      <c r="BO794" s="316"/>
      <c r="BP794" s="316"/>
      <c r="BQ794" s="316"/>
      <c r="BR794" s="55"/>
      <c r="BS794" s="330"/>
      <c r="BT794" s="331"/>
      <c r="BU794" s="319"/>
      <c r="BV794" s="319"/>
      <c r="BW794" s="319"/>
      <c r="BX794" s="319"/>
      <c r="BY794" s="319"/>
      <c r="BZ794" s="319"/>
      <c r="CA794" s="319"/>
      <c r="CB794" s="320"/>
      <c r="CC794" s="321"/>
      <c r="CD794" s="321"/>
      <c r="CE794" s="321"/>
      <c r="CF794" s="321"/>
      <c r="CG794" s="321"/>
      <c r="CH794" s="322"/>
      <c r="CI794" s="52">
        <f t="shared" si="39"/>
        <v>0</v>
      </c>
    </row>
    <row r="795" spans="1:87" ht="35.1" customHeight="1" x14ac:dyDescent="0.25">
      <c r="A795" s="31">
        <f t="shared" si="38"/>
        <v>783</v>
      </c>
      <c r="B795" s="308"/>
      <c r="C795" s="308"/>
      <c r="D795" s="309"/>
      <c r="E795" s="309"/>
      <c r="F795" s="309"/>
      <c r="G795" s="310"/>
      <c r="H795" s="311"/>
      <c r="I795" s="40"/>
      <c r="J795" s="59"/>
      <c r="K795" s="312"/>
      <c r="L795" s="312"/>
      <c r="M795" s="313"/>
      <c r="N795" s="313"/>
      <c r="O795" s="314"/>
      <c r="P795" s="314"/>
      <c r="Q795" s="315"/>
      <c r="R795" s="315"/>
      <c r="S795" s="306"/>
      <c r="T795" s="307"/>
      <c r="U795" s="306"/>
      <c r="V795" s="307"/>
      <c r="W795" s="304"/>
      <c r="X795" s="305"/>
      <c r="Y795" s="304"/>
      <c r="Z795" s="305"/>
      <c r="AA795" s="306"/>
      <c r="AB795" s="307"/>
      <c r="AC795" s="306"/>
      <c r="AD795" s="307"/>
      <c r="AE795" s="304"/>
      <c r="AF795" s="305"/>
      <c r="AG795" s="304"/>
      <c r="AH795" s="305"/>
      <c r="AI795" s="306"/>
      <c r="AJ795" s="307"/>
      <c r="AK795" s="306"/>
      <c r="AL795" s="307"/>
      <c r="AM795" s="304"/>
      <c r="AN795" s="305"/>
      <c r="AO795" s="304"/>
      <c r="AP795" s="305"/>
      <c r="AQ795" s="306"/>
      <c r="AR795" s="307"/>
      <c r="AS795" s="306"/>
      <c r="AT795" s="307"/>
      <c r="AU795" s="304"/>
      <c r="AV795" s="305"/>
      <c r="AW795" s="304"/>
      <c r="AX795" s="305"/>
      <c r="AY795" s="306"/>
      <c r="AZ795" s="307"/>
      <c r="BA795" s="306"/>
      <c r="BB795" s="307"/>
      <c r="BC795" s="304"/>
      <c r="BD795" s="305"/>
      <c r="BE795" s="304"/>
      <c r="BF795" s="305"/>
      <c r="BG795" s="306"/>
      <c r="BH795" s="307"/>
      <c r="BI795" s="306"/>
      <c r="BJ795" s="307"/>
      <c r="BK795" s="304"/>
      <c r="BL795" s="305"/>
      <c r="BM795" s="304"/>
      <c r="BN795" s="305"/>
      <c r="BO795" s="316"/>
      <c r="BP795" s="316"/>
      <c r="BQ795" s="316"/>
      <c r="BR795" s="55"/>
      <c r="BS795" s="317"/>
      <c r="BT795" s="318"/>
      <c r="BU795" s="319"/>
      <c r="BV795" s="319"/>
      <c r="BW795" s="319"/>
      <c r="BX795" s="319"/>
      <c r="BY795" s="319"/>
      <c r="BZ795" s="319"/>
      <c r="CA795" s="319"/>
      <c r="CB795" s="320"/>
      <c r="CC795" s="321"/>
      <c r="CD795" s="321"/>
      <c r="CE795" s="321"/>
      <c r="CF795" s="321"/>
      <c r="CG795" s="321"/>
      <c r="CH795" s="322"/>
      <c r="CI795" s="52">
        <f t="shared" si="39"/>
        <v>0</v>
      </c>
    </row>
    <row r="796" spans="1:87" ht="35.1" customHeight="1" x14ac:dyDescent="0.25">
      <c r="A796" s="31">
        <f t="shared" si="38"/>
        <v>784</v>
      </c>
      <c r="B796" s="323"/>
      <c r="C796" s="323"/>
      <c r="D796" s="308"/>
      <c r="E796" s="308"/>
      <c r="F796" s="308"/>
      <c r="G796" s="324"/>
      <c r="H796" s="325"/>
      <c r="I796" s="40"/>
      <c r="J796" s="60"/>
      <c r="K796" s="312"/>
      <c r="L796" s="312"/>
      <c r="M796" s="326"/>
      <c r="N796" s="326"/>
      <c r="O796" s="314"/>
      <c r="P796" s="314"/>
      <c r="Q796" s="327"/>
      <c r="R796" s="327"/>
      <c r="S796" s="306"/>
      <c r="T796" s="307"/>
      <c r="U796" s="306"/>
      <c r="V796" s="307"/>
      <c r="W796" s="328"/>
      <c r="X796" s="329"/>
      <c r="Y796" s="328"/>
      <c r="Z796" s="329"/>
      <c r="AA796" s="306"/>
      <c r="AB796" s="307"/>
      <c r="AC796" s="306"/>
      <c r="AD796" s="307"/>
      <c r="AE796" s="328"/>
      <c r="AF796" s="329"/>
      <c r="AG796" s="328"/>
      <c r="AH796" s="329"/>
      <c r="AI796" s="306"/>
      <c r="AJ796" s="307"/>
      <c r="AK796" s="306"/>
      <c r="AL796" s="307"/>
      <c r="AM796" s="328"/>
      <c r="AN796" s="329"/>
      <c r="AO796" s="328"/>
      <c r="AP796" s="329"/>
      <c r="AQ796" s="306"/>
      <c r="AR796" s="307"/>
      <c r="AS796" s="306"/>
      <c r="AT796" s="307"/>
      <c r="AU796" s="328"/>
      <c r="AV796" s="329"/>
      <c r="AW796" s="328"/>
      <c r="AX796" s="329"/>
      <c r="AY796" s="306"/>
      <c r="AZ796" s="307"/>
      <c r="BA796" s="306"/>
      <c r="BB796" s="307"/>
      <c r="BC796" s="328"/>
      <c r="BD796" s="329"/>
      <c r="BE796" s="328"/>
      <c r="BF796" s="329"/>
      <c r="BG796" s="306"/>
      <c r="BH796" s="307"/>
      <c r="BI796" s="306"/>
      <c r="BJ796" s="307"/>
      <c r="BK796" s="328"/>
      <c r="BL796" s="329"/>
      <c r="BM796" s="328"/>
      <c r="BN796" s="329"/>
      <c r="BO796" s="316"/>
      <c r="BP796" s="316"/>
      <c r="BQ796" s="316"/>
      <c r="BR796" s="55"/>
      <c r="BS796" s="330"/>
      <c r="BT796" s="331"/>
      <c r="BU796" s="319"/>
      <c r="BV796" s="319"/>
      <c r="BW796" s="319"/>
      <c r="BX796" s="319"/>
      <c r="BY796" s="319"/>
      <c r="BZ796" s="319"/>
      <c r="CA796" s="319"/>
      <c r="CB796" s="320"/>
      <c r="CC796" s="321"/>
      <c r="CD796" s="321"/>
      <c r="CE796" s="321"/>
      <c r="CF796" s="321"/>
      <c r="CG796" s="321"/>
      <c r="CH796" s="322"/>
      <c r="CI796" s="52">
        <f t="shared" si="39"/>
        <v>0</v>
      </c>
    </row>
    <row r="797" spans="1:87" ht="35.1" customHeight="1" x14ac:dyDescent="0.25">
      <c r="A797" s="31">
        <f>ROW(A785)</f>
        <v>785</v>
      </c>
      <c r="B797" s="308"/>
      <c r="C797" s="308"/>
      <c r="D797" s="309"/>
      <c r="E797" s="309"/>
      <c r="F797" s="309"/>
      <c r="G797" s="310"/>
      <c r="H797" s="311"/>
      <c r="I797" s="40"/>
      <c r="J797" s="59"/>
      <c r="K797" s="312"/>
      <c r="L797" s="312"/>
      <c r="M797" s="313"/>
      <c r="N797" s="313"/>
      <c r="O797" s="314"/>
      <c r="P797" s="314"/>
      <c r="Q797" s="315"/>
      <c r="R797" s="315"/>
      <c r="S797" s="306"/>
      <c r="T797" s="307"/>
      <c r="U797" s="306"/>
      <c r="V797" s="307"/>
      <c r="W797" s="304"/>
      <c r="X797" s="305"/>
      <c r="Y797" s="304"/>
      <c r="Z797" s="305"/>
      <c r="AA797" s="306"/>
      <c r="AB797" s="307"/>
      <c r="AC797" s="306"/>
      <c r="AD797" s="307"/>
      <c r="AE797" s="304"/>
      <c r="AF797" s="305"/>
      <c r="AG797" s="304"/>
      <c r="AH797" s="305"/>
      <c r="AI797" s="306"/>
      <c r="AJ797" s="307"/>
      <c r="AK797" s="306"/>
      <c r="AL797" s="307"/>
      <c r="AM797" s="304"/>
      <c r="AN797" s="305"/>
      <c r="AO797" s="304"/>
      <c r="AP797" s="305"/>
      <c r="AQ797" s="306"/>
      <c r="AR797" s="307"/>
      <c r="AS797" s="306"/>
      <c r="AT797" s="307"/>
      <c r="AU797" s="304"/>
      <c r="AV797" s="305"/>
      <c r="AW797" s="304"/>
      <c r="AX797" s="305"/>
      <c r="AY797" s="306"/>
      <c r="AZ797" s="307"/>
      <c r="BA797" s="306"/>
      <c r="BB797" s="307"/>
      <c r="BC797" s="304"/>
      <c r="BD797" s="305"/>
      <c r="BE797" s="304"/>
      <c r="BF797" s="305"/>
      <c r="BG797" s="306"/>
      <c r="BH797" s="307"/>
      <c r="BI797" s="306"/>
      <c r="BJ797" s="307"/>
      <c r="BK797" s="304"/>
      <c r="BL797" s="305"/>
      <c r="BM797" s="304"/>
      <c r="BN797" s="305"/>
      <c r="BO797" s="332"/>
      <c r="BP797" s="333"/>
      <c r="BQ797" s="334"/>
      <c r="BR797" s="55"/>
      <c r="BS797" s="317"/>
      <c r="BT797" s="318"/>
      <c r="BU797" s="319"/>
      <c r="BV797" s="319"/>
      <c r="BW797" s="319"/>
      <c r="BX797" s="319"/>
      <c r="BY797" s="319"/>
      <c r="BZ797" s="319"/>
      <c r="CA797" s="319"/>
      <c r="CB797" s="320"/>
      <c r="CC797" s="321"/>
      <c r="CD797" s="321"/>
      <c r="CE797" s="321"/>
      <c r="CF797" s="321"/>
      <c r="CG797" s="321"/>
      <c r="CH797" s="322"/>
      <c r="CI797" s="52">
        <f t="shared" si="39"/>
        <v>0</v>
      </c>
    </row>
    <row r="798" spans="1:87" ht="35.1" customHeight="1" x14ac:dyDescent="0.25">
      <c r="A798" s="31">
        <f t="shared" ref="A798:A824" si="40">ROW(A786)</f>
        <v>786</v>
      </c>
      <c r="B798" s="323"/>
      <c r="C798" s="323"/>
      <c r="D798" s="308"/>
      <c r="E798" s="308"/>
      <c r="F798" s="308"/>
      <c r="G798" s="324"/>
      <c r="H798" s="325"/>
      <c r="I798" s="40"/>
      <c r="J798" s="60"/>
      <c r="K798" s="312"/>
      <c r="L798" s="312"/>
      <c r="M798" s="326"/>
      <c r="N798" s="326"/>
      <c r="O798" s="314"/>
      <c r="P798" s="314"/>
      <c r="Q798" s="327"/>
      <c r="R798" s="327"/>
      <c r="S798" s="306"/>
      <c r="T798" s="307"/>
      <c r="U798" s="306"/>
      <c r="V798" s="307"/>
      <c r="W798" s="328"/>
      <c r="X798" s="329"/>
      <c r="Y798" s="328"/>
      <c r="Z798" s="329"/>
      <c r="AA798" s="306"/>
      <c r="AB798" s="307"/>
      <c r="AC798" s="306"/>
      <c r="AD798" s="307"/>
      <c r="AE798" s="328"/>
      <c r="AF798" s="329"/>
      <c r="AG798" s="328"/>
      <c r="AH798" s="329"/>
      <c r="AI798" s="306"/>
      <c r="AJ798" s="307"/>
      <c r="AK798" s="306"/>
      <c r="AL798" s="307"/>
      <c r="AM798" s="328"/>
      <c r="AN798" s="329"/>
      <c r="AO798" s="328"/>
      <c r="AP798" s="329"/>
      <c r="AQ798" s="306"/>
      <c r="AR798" s="307"/>
      <c r="AS798" s="306"/>
      <c r="AT798" s="307"/>
      <c r="AU798" s="328"/>
      <c r="AV798" s="329"/>
      <c r="AW798" s="328"/>
      <c r="AX798" s="329"/>
      <c r="AY798" s="306"/>
      <c r="AZ798" s="307"/>
      <c r="BA798" s="306"/>
      <c r="BB798" s="307"/>
      <c r="BC798" s="328"/>
      <c r="BD798" s="329"/>
      <c r="BE798" s="328"/>
      <c r="BF798" s="329"/>
      <c r="BG798" s="306"/>
      <c r="BH798" s="307"/>
      <c r="BI798" s="306"/>
      <c r="BJ798" s="307"/>
      <c r="BK798" s="328"/>
      <c r="BL798" s="329"/>
      <c r="BM798" s="328"/>
      <c r="BN798" s="329"/>
      <c r="BO798" s="316"/>
      <c r="BP798" s="316"/>
      <c r="BQ798" s="316"/>
      <c r="BR798" s="55"/>
      <c r="BS798" s="330"/>
      <c r="BT798" s="331"/>
      <c r="BU798" s="319"/>
      <c r="BV798" s="319"/>
      <c r="BW798" s="319"/>
      <c r="BX798" s="319"/>
      <c r="BY798" s="319"/>
      <c r="BZ798" s="319"/>
      <c r="CA798" s="319"/>
      <c r="CB798" s="320"/>
      <c r="CC798" s="321"/>
      <c r="CD798" s="321"/>
      <c r="CE798" s="321"/>
      <c r="CF798" s="321"/>
      <c r="CG798" s="321"/>
      <c r="CH798" s="322"/>
      <c r="CI798" s="52">
        <f t="shared" si="39"/>
        <v>0</v>
      </c>
    </row>
    <row r="799" spans="1:87" ht="35.1" customHeight="1" x14ac:dyDescent="0.25">
      <c r="A799" s="31">
        <f t="shared" si="40"/>
        <v>787</v>
      </c>
      <c r="B799" s="308"/>
      <c r="C799" s="308"/>
      <c r="D799" s="309"/>
      <c r="E799" s="309"/>
      <c r="F799" s="309"/>
      <c r="G799" s="310"/>
      <c r="H799" s="311"/>
      <c r="I799" s="40"/>
      <c r="J799" s="59"/>
      <c r="K799" s="312"/>
      <c r="L799" s="312"/>
      <c r="M799" s="313"/>
      <c r="N799" s="313"/>
      <c r="O799" s="314"/>
      <c r="P799" s="314"/>
      <c r="Q799" s="315"/>
      <c r="R799" s="315"/>
      <c r="S799" s="306"/>
      <c r="T799" s="307"/>
      <c r="U799" s="306"/>
      <c r="V799" s="307"/>
      <c r="W799" s="304"/>
      <c r="X799" s="305"/>
      <c r="Y799" s="304"/>
      <c r="Z799" s="305"/>
      <c r="AA799" s="306"/>
      <c r="AB799" s="307"/>
      <c r="AC799" s="306"/>
      <c r="AD799" s="307"/>
      <c r="AE799" s="304"/>
      <c r="AF799" s="305"/>
      <c r="AG799" s="304"/>
      <c r="AH799" s="305"/>
      <c r="AI799" s="306"/>
      <c r="AJ799" s="307"/>
      <c r="AK799" s="306"/>
      <c r="AL799" s="307"/>
      <c r="AM799" s="304"/>
      <c r="AN799" s="305"/>
      <c r="AO799" s="304"/>
      <c r="AP799" s="305"/>
      <c r="AQ799" s="306"/>
      <c r="AR799" s="307"/>
      <c r="AS799" s="306"/>
      <c r="AT799" s="307"/>
      <c r="AU799" s="304"/>
      <c r="AV799" s="305"/>
      <c r="AW799" s="304"/>
      <c r="AX799" s="305"/>
      <c r="AY799" s="306"/>
      <c r="AZ799" s="307"/>
      <c r="BA799" s="306"/>
      <c r="BB799" s="307"/>
      <c r="BC799" s="304"/>
      <c r="BD799" s="305"/>
      <c r="BE799" s="304"/>
      <c r="BF799" s="305"/>
      <c r="BG799" s="306"/>
      <c r="BH799" s="307"/>
      <c r="BI799" s="306"/>
      <c r="BJ799" s="307"/>
      <c r="BK799" s="304"/>
      <c r="BL799" s="305"/>
      <c r="BM799" s="304"/>
      <c r="BN799" s="305"/>
      <c r="BO799" s="316"/>
      <c r="BP799" s="316"/>
      <c r="BQ799" s="316"/>
      <c r="BR799" s="55"/>
      <c r="BS799" s="317"/>
      <c r="BT799" s="318"/>
      <c r="BU799" s="319"/>
      <c r="BV799" s="319"/>
      <c r="BW799" s="319"/>
      <c r="BX799" s="319"/>
      <c r="BY799" s="319"/>
      <c r="BZ799" s="319"/>
      <c r="CA799" s="319"/>
      <c r="CB799" s="320"/>
      <c r="CC799" s="321"/>
      <c r="CD799" s="321"/>
      <c r="CE799" s="321"/>
      <c r="CF799" s="321"/>
      <c r="CG799" s="321"/>
      <c r="CH799" s="322"/>
      <c r="CI799" s="52">
        <f t="shared" si="39"/>
        <v>0</v>
      </c>
    </row>
    <row r="800" spans="1:87" ht="35.1" customHeight="1" x14ac:dyDescent="0.25">
      <c r="A800" s="31">
        <f t="shared" si="40"/>
        <v>788</v>
      </c>
      <c r="B800" s="323"/>
      <c r="C800" s="323"/>
      <c r="D800" s="308"/>
      <c r="E800" s="308"/>
      <c r="F800" s="308"/>
      <c r="G800" s="324"/>
      <c r="H800" s="325"/>
      <c r="I800" s="40"/>
      <c r="J800" s="60"/>
      <c r="K800" s="312"/>
      <c r="L800" s="312"/>
      <c r="M800" s="326"/>
      <c r="N800" s="326"/>
      <c r="O800" s="314"/>
      <c r="P800" s="314"/>
      <c r="Q800" s="327"/>
      <c r="R800" s="327"/>
      <c r="S800" s="306"/>
      <c r="T800" s="307"/>
      <c r="U800" s="306"/>
      <c r="V800" s="307"/>
      <c r="W800" s="328"/>
      <c r="X800" s="329"/>
      <c r="Y800" s="328"/>
      <c r="Z800" s="329"/>
      <c r="AA800" s="306"/>
      <c r="AB800" s="307"/>
      <c r="AC800" s="306"/>
      <c r="AD800" s="307"/>
      <c r="AE800" s="328"/>
      <c r="AF800" s="329"/>
      <c r="AG800" s="328"/>
      <c r="AH800" s="329"/>
      <c r="AI800" s="306"/>
      <c r="AJ800" s="307"/>
      <c r="AK800" s="306"/>
      <c r="AL800" s="307"/>
      <c r="AM800" s="328"/>
      <c r="AN800" s="329"/>
      <c r="AO800" s="328"/>
      <c r="AP800" s="329"/>
      <c r="AQ800" s="306"/>
      <c r="AR800" s="307"/>
      <c r="AS800" s="306"/>
      <c r="AT800" s="307"/>
      <c r="AU800" s="328"/>
      <c r="AV800" s="329"/>
      <c r="AW800" s="328"/>
      <c r="AX800" s="329"/>
      <c r="AY800" s="306"/>
      <c r="AZ800" s="307"/>
      <c r="BA800" s="306"/>
      <c r="BB800" s="307"/>
      <c r="BC800" s="328"/>
      <c r="BD800" s="329"/>
      <c r="BE800" s="328"/>
      <c r="BF800" s="329"/>
      <c r="BG800" s="306"/>
      <c r="BH800" s="307"/>
      <c r="BI800" s="306"/>
      <c r="BJ800" s="307"/>
      <c r="BK800" s="328"/>
      <c r="BL800" s="329"/>
      <c r="BM800" s="328"/>
      <c r="BN800" s="329"/>
      <c r="BO800" s="316"/>
      <c r="BP800" s="316"/>
      <c r="BQ800" s="316"/>
      <c r="BR800" s="55"/>
      <c r="BS800" s="330"/>
      <c r="BT800" s="331"/>
      <c r="BU800" s="319"/>
      <c r="BV800" s="319"/>
      <c r="BW800" s="319"/>
      <c r="BX800" s="319"/>
      <c r="BY800" s="319"/>
      <c r="BZ800" s="319"/>
      <c r="CA800" s="319"/>
      <c r="CB800" s="320"/>
      <c r="CC800" s="321"/>
      <c r="CD800" s="321"/>
      <c r="CE800" s="321"/>
      <c r="CF800" s="321"/>
      <c r="CG800" s="321"/>
      <c r="CH800" s="322"/>
      <c r="CI800" s="52">
        <f t="shared" si="39"/>
        <v>0</v>
      </c>
    </row>
    <row r="801" spans="1:87" ht="35.1" customHeight="1" x14ac:dyDescent="0.25">
      <c r="A801" s="31">
        <f t="shared" si="40"/>
        <v>789</v>
      </c>
      <c r="B801" s="308"/>
      <c r="C801" s="308"/>
      <c r="D801" s="309"/>
      <c r="E801" s="309"/>
      <c r="F801" s="309"/>
      <c r="G801" s="310"/>
      <c r="H801" s="311"/>
      <c r="I801" s="40"/>
      <c r="J801" s="59"/>
      <c r="K801" s="312"/>
      <c r="L801" s="312"/>
      <c r="M801" s="313"/>
      <c r="N801" s="313"/>
      <c r="O801" s="314"/>
      <c r="P801" s="314"/>
      <c r="Q801" s="315"/>
      <c r="R801" s="315"/>
      <c r="S801" s="306"/>
      <c r="T801" s="307"/>
      <c r="U801" s="306"/>
      <c r="V801" s="307"/>
      <c r="W801" s="304"/>
      <c r="X801" s="305"/>
      <c r="Y801" s="304"/>
      <c r="Z801" s="305"/>
      <c r="AA801" s="306"/>
      <c r="AB801" s="307"/>
      <c r="AC801" s="306"/>
      <c r="AD801" s="307"/>
      <c r="AE801" s="304"/>
      <c r="AF801" s="305"/>
      <c r="AG801" s="304"/>
      <c r="AH801" s="305"/>
      <c r="AI801" s="306"/>
      <c r="AJ801" s="307"/>
      <c r="AK801" s="306"/>
      <c r="AL801" s="307"/>
      <c r="AM801" s="304"/>
      <c r="AN801" s="305"/>
      <c r="AO801" s="304"/>
      <c r="AP801" s="305"/>
      <c r="AQ801" s="306"/>
      <c r="AR801" s="307"/>
      <c r="AS801" s="306"/>
      <c r="AT801" s="307"/>
      <c r="AU801" s="304"/>
      <c r="AV801" s="305"/>
      <c r="AW801" s="304"/>
      <c r="AX801" s="305"/>
      <c r="AY801" s="306"/>
      <c r="AZ801" s="307"/>
      <c r="BA801" s="306"/>
      <c r="BB801" s="307"/>
      <c r="BC801" s="304"/>
      <c r="BD801" s="305"/>
      <c r="BE801" s="304"/>
      <c r="BF801" s="305"/>
      <c r="BG801" s="306"/>
      <c r="BH801" s="307"/>
      <c r="BI801" s="306"/>
      <c r="BJ801" s="307"/>
      <c r="BK801" s="304"/>
      <c r="BL801" s="305"/>
      <c r="BM801" s="304"/>
      <c r="BN801" s="305"/>
      <c r="BO801" s="316"/>
      <c r="BP801" s="316"/>
      <c r="BQ801" s="316"/>
      <c r="BR801" s="55"/>
      <c r="BS801" s="317"/>
      <c r="BT801" s="318"/>
      <c r="BU801" s="319"/>
      <c r="BV801" s="319"/>
      <c r="BW801" s="319"/>
      <c r="BX801" s="319"/>
      <c r="BY801" s="319"/>
      <c r="BZ801" s="319"/>
      <c r="CA801" s="319"/>
      <c r="CB801" s="320"/>
      <c r="CC801" s="321"/>
      <c r="CD801" s="321"/>
      <c r="CE801" s="321"/>
      <c r="CF801" s="321"/>
      <c r="CG801" s="321"/>
      <c r="CH801" s="322"/>
      <c r="CI801" s="52">
        <f t="shared" si="39"/>
        <v>0</v>
      </c>
    </row>
    <row r="802" spans="1:87" ht="35.1" customHeight="1" x14ac:dyDescent="0.25">
      <c r="A802" s="31">
        <f t="shared" si="40"/>
        <v>790</v>
      </c>
      <c r="B802" s="323"/>
      <c r="C802" s="323"/>
      <c r="D802" s="308"/>
      <c r="E802" s="308"/>
      <c r="F802" s="308"/>
      <c r="G802" s="324"/>
      <c r="H802" s="325"/>
      <c r="I802" s="40"/>
      <c r="J802" s="60"/>
      <c r="K802" s="312"/>
      <c r="L802" s="312"/>
      <c r="M802" s="326"/>
      <c r="N802" s="326"/>
      <c r="O802" s="314"/>
      <c r="P802" s="314"/>
      <c r="Q802" s="327"/>
      <c r="R802" s="327"/>
      <c r="S802" s="306"/>
      <c r="T802" s="307"/>
      <c r="U802" s="306"/>
      <c r="V802" s="307"/>
      <c r="W802" s="328"/>
      <c r="X802" s="329"/>
      <c r="Y802" s="328"/>
      <c r="Z802" s="329"/>
      <c r="AA802" s="306"/>
      <c r="AB802" s="307"/>
      <c r="AC802" s="306"/>
      <c r="AD802" s="307"/>
      <c r="AE802" s="328"/>
      <c r="AF802" s="329"/>
      <c r="AG802" s="328"/>
      <c r="AH802" s="329"/>
      <c r="AI802" s="306"/>
      <c r="AJ802" s="307"/>
      <c r="AK802" s="306"/>
      <c r="AL802" s="307"/>
      <c r="AM802" s="328"/>
      <c r="AN802" s="329"/>
      <c r="AO802" s="328"/>
      <c r="AP802" s="329"/>
      <c r="AQ802" s="306"/>
      <c r="AR802" s="307"/>
      <c r="AS802" s="306"/>
      <c r="AT802" s="307"/>
      <c r="AU802" s="328"/>
      <c r="AV802" s="329"/>
      <c r="AW802" s="328"/>
      <c r="AX802" s="329"/>
      <c r="AY802" s="306"/>
      <c r="AZ802" s="307"/>
      <c r="BA802" s="306"/>
      <c r="BB802" s="307"/>
      <c r="BC802" s="328"/>
      <c r="BD802" s="329"/>
      <c r="BE802" s="328"/>
      <c r="BF802" s="329"/>
      <c r="BG802" s="306"/>
      <c r="BH802" s="307"/>
      <c r="BI802" s="306"/>
      <c r="BJ802" s="307"/>
      <c r="BK802" s="328"/>
      <c r="BL802" s="329"/>
      <c r="BM802" s="328"/>
      <c r="BN802" s="329"/>
      <c r="BO802" s="316"/>
      <c r="BP802" s="316"/>
      <c r="BQ802" s="316"/>
      <c r="BR802" s="55"/>
      <c r="BS802" s="330"/>
      <c r="BT802" s="331"/>
      <c r="BU802" s="319"/>
      <c r="BV802" s="319"/>
      <c r="BW802" s="319"/>
      <c r="BX802" s="319"/>
      <c r="BY802" s="319"/>
      <c r="BZ802" s="319"/>
      <c r="CA802" s="319"/>
      <c r="CB802" s="320"/>
      <c r="CC802" s="321"/>
      <c r="CD802" s="321"/>
      <c r="CE802" s="321"/>
      <c r="CF802" s="321"/>
      <c r="CG802" s="321"/>
      <c r="CH802" s="322"/>
      <c r="CI802" s="52">
        <f t="shared" si="39"/>
        <v>0</v>
      </c>
    </row>
    <row r="803" spans="1:87" ht="35.1" customHeight="1" x14ac:dyDescent="0.25">
      <c r="A803" s="31">
        <f t="shared" si="40"/>
        <v>791</v>
      </c>
      <c r="B803" s="308"/>
      <c r="C803" s="308"/>
      <c r="D803" s="309"/>
      <c r="E803" s="309"/>
      <c r="F803" s="309"/>
      <c r="G803" s="310"/>
      <c r="H803" s="311"/>
      <c r="I803" s="40"/>
      <c r="J803" s="59"/>
      <c r="K803" s="312"/>
      <c r="L803" s="312"/>
      <c r="M803" s="313"/>
      <c r="N803" s="313"/>
      <c r="O803" s="314"/>
      <c r="P803" s="314"/>
      <c r="Q803" s="315"/>
      <c r="R803" s="315"/>
      <c r="S803" s="306"/>
      <c r="T803" s="307"/>
      <c r="U803" s="306"/>
      <c r="V803" s="307"/>
      <c r="W803" s="304"/>
      <c r="X803" s="305"/>
      <c r="Y803" s="304"/>
      <c r="Z803" s="305"/>
      <c r="AA803" s="306"/>
      <c r="AB803" s="307"/>
      <c r="AC803" s="306"/>
      <c r="AD803" s="307"/>
      <c r="AE803" s="304"/>
      <c r="AF803" s="305"/>
      <c r="AG803" s="304"/>
      <c r="AH803" s="305"/>
      <c r="AI803" s="306"/>
      <c r="AJ803" s="307"/>
      <c r="AK803" s="306"/>
      <c r="AL803" s="307"/>
      <c r="AM803" s="304"/>
      <c r="AN803" s="305"/>
      <c r="AO803" s="304"/>
      <c r="AP803" s="305"/>
      <c r="AQ803" s="306"/>
      <c r="AR803" s="307"/>
      <c r="AS803" s="306"/>
      <c r="AT803" s="307"/>
      <c r="AU803" s="304"/>
      <c r="AV803" s="305"/>
      <c r="AW803" s="304"/>
      <c r="AX803" s="305"/>
      <c r="AY803" s="306"/>
      <c r="AZ803" s="307"/>
      <c r="BA803" s="306"/>
      <c r="BB803" s="307"/>
      <c r="BC803" s="304"/>
      <c r="BD803" s="305"/>
      <c r="BE803" s="304"/>
      <c r="BF803" s="305"/>
      <c r="BG803" s="306"/>
      <c r="BH803" s="307"/>
      <c r="BI803" s="306"/>
      <c r="BJ803" s="307"/>
      <c r="BK803" s="304"/>
      <c r="BL803" s="305"/>
      <c r="BM803" s="304"/>
      <c r="BN803" s="305"/>
      <c r="BO803" s="316"/>
      <c r="BP803" s="316"/>
      <c r="BQ803" s="316"/>
      <c r="BR803" s="55"/>
      <c r="BS803" s="317"/>
      <c r="BT803" s="318"/>
      <c r="BU803" s="319"/>
      <c r="BV803" s="319"/>
      <c r="BW803" s="319"/>
      <c r="BX803" s="319"/>
      <c r="BY803" s="319"/>
      <c r="BZ803" s="319"/>
      <c r="CA803" s="319"/>
      <c r="CB803" s="320"/>
      <c r="CC803" s="321"/>
      <c r="CD803" s="321"/>
      <c r="CE803" s="321"/>
      <c r="CF803" s="321"/>
      <c r="CG803" s="321"/>
      <c r="CH803" s="322"/>
      <c r="CI803" s="52">
        <f t="shared" si="39"/>
        <v>0</v>
      </c>
    </row>
    <row r="804" spans="1:87" ht="35.1" customHeight="1" x14ac:dyDescent="0.25">
      <c r="A804" s="31">
        <f t="shared" si="40"/>
        <v>792</v>
      </c>
      <c r="B804" s="323"/>
      <c r="C804" s="323"/>
      <c r="D804" s="308"/>
      <c r="E804" s="308"/>
      <c r="F804" s="308"/>
      <c r="G804" s="324"/>
      <c r="H804" s="325"/>
      <c r="I804" s="40"/>
      <c r="J804" s="60"/>
      <c r="K804" s="312"/>
      <c r="L804" s="312"/>
      <c r="M804" s="326"/>
      <c r="N804" s="326"/>
      <c r="O804" s="314"/>
      <c r="P804" s="314"/>
      <c r="Q804" s="327"/>
      <c r="R804" s="327"/>
      <c r="S804" s="306"/>
      <c r="T804" s="307"/>
      <c r="U804" s="306"/>
      <c r="V804" s="307"/>
      <c r="W804" s="328"/>
      <c r="X804" s="329"/>
      <c r="Y804" s="328"/>
      <c r="Z804" s="329"/>
      <c r="AA804" s="306"/>
      <c r="AB804" s="307"/>
      <c r="AC804" s="306"/>
      <c r="AD804" s="307"/>
      <c r="AE804" s="328"/>
      <c r="AF804" s="329"/>
      <c r="AG804" s="328"/>
      <c r="AH804" s="329"/>
      <c r="AI804" s="306"/>
      <c r="AJ804" s="307"/>
      <c r="AK804" s="306"/>
      <c r="AL804" s="307"/>
      <c r="AM804" s="328"/>
      <c r="AN804" s="329"/>
      <c r="AO804" s="328"/>
      <c r="AP804" s="329"/>
      <c r="AQ804" s="306"/>
      <c r="AR804" s="307"/>
      <c r="AS804" s="306"/>
      <c r="AT804" s="307"/>
      <c r="AU804" s="328"/>
      <c r="AV804" s="329"/>
      <c r="AW804" s="328"/>
      <c r="AX804" s="329"/>
      <c r="AY804" s="306"/>
      <c r="AZ804" s="307"/>
      <c r="BA804" s="306"/>
      <c r="BB804" s="307"/>
      <c r="BC804" s="328"/>
      <c r="BD804" s="329"/>
      <c r="BE804" s="328"/>
      <c r="BF804" s="329"/>
      <c r="BG804" s="306"/>
      <c r="BH804" s="307"/>
      <c r="BI804" s="306"/>
      <c r="BJ804" s="307"/>
      <c r="BK804" s="328"/>
      <c r="BL804" s="329"/>
      <c r="BM804" s="328"/>
      <c r="BN804" s="329"/>
      <c r="BO804" s="316"/>
      <c r="BP804" s="316"/>
      <c r="BQ804" s="316"/>
      <c r="BR804" s="55"/>
      <c r="BS804" s="330"/>
      <c r="BT804" s="331"/>
      <c r="BU804" s="319"/>
      <c r="BV804" s="319"/>
      <c r="BW804" s="319"/>
      <c r="BX804" s="319"/>
      <c r="BY804" s="319"/>
      <c r="BZ804" s="319"/>
      <c r="CA804" s="319"/>
      <c r="CB804" s="320"/>
      <c r="CC804" s="321"/>
      <c r="CD804" s="321"/>
      <c r="CE804" s="321"/>
      <c r="CF804" s="321"/>
      <c r="CG804" s="321"/>
      <c r="CH804" s="322"/>
      <c r="CI804" s="52">
        <f t="shared" si="39"/>
        <v>0</v>
      </c>
    </row>
    <row r="805" spans="1:87" ht="35.1" customHeight="1" x14ac:dyDescent="0.25">
      <c r="A805" s="31">
        <f t="shared" si="40"/>
        <v>793</v>
      </c>
      <c r="B805" s="308"/>
      <c r="C805" s="308"/>
      <c r="D805" s="309"/>
      <c r="E805" s="309"/>
      <c r="F805" s="309"/>
      <c r="G805" s="310"/>
      <c r="H805" s="311"/>
      <c r="I805" s="40"/>
      <c r="J805" s="59"/>
      <c r="K805" s="312"/>
      <c r="L805" s="312"/>
      <c r="M805" s="313"/>
      <c r="N805" s="313"/>
      <c r="O805" s="314"/>
      <c r="P805" s="314"/>
      <c r="Q805" s="315"/>
      <c r="R805" s="315"/>
      <c r="S805" s="306"/>
      <c r="T805" s="307"/>
      <c r="U805" s="306"/>
      <c r="V805" s="307"/>
      <c r="W805" s="304"/>
      <c r="X805" s="305"/>
      <c r="Y805" s="304"/>
      <c r="Z805" s="305"/>
      <c r="AA805" s="306"/>
      <c r="AB805" s="307"/>
      <c r="AC805" s="306"/>
      <c r="AD805" s="307"/>
      <c r="AE805" s="304"/>
      <c r="AF805" s="305"/>
      <c r="AG805" s="304"/>
      <c r="AH805" s="305"/>
      <c r="AI805" s="306"/>
      <c r="AJ805" s="307"/>
      <c r="AK805" s="306"/>
      <c r="AL805" s="307"/>
      <c r="AM805" s="304"/>
      <c r="AN805" s="305"/>
      <c r="AO805" s="304"/>
      <c r="AP805" s="305"/>
      <c r="AQ805" s="306"/>
      <c r="AR805" s="307"/>
      <c r="AS805" s="306"/>
      <c r="AT805" s="307"/>
      <c r="AU805" s="304"/>
      <c r="AV805" s="305"/>
      <c r="AW805" s="304"/>
      <c r="AX805" s="305"/>
      <c r="AY805" s="306"/>
      <c r="AZ805" s="307"/>
      <c r="BA805" s="306"/>
      <c r="BB805" s="307"/>
      <c r="BC805" s="304"/>
      <c r="BD805" s="305"/>
      <c r="BE805" s="304"/>
      <c r="BF805" s="305"/>
      <c r="BG805" s="306"/>
      <c r="BH805" s="307"/>
      <c r="BI805" s="306"/>
      <c r="BJ805" s="307"/>
      <c r="BK805" s="304"/>
      <c r="BL805" s="305"/>
      <c r="BM805" s="304"/>
      <c r="BN805" s="305"/>
      <c r="BO805" s="316"/>
      <c r="BP805" s="316"/>
      <c r="BQ805" s="316"/>
      <c r="BR805" s="55"/>
      <c r="BS805" s="317"/>
      <c r="BT805" s="318"/>
      <c r="BU805" s="319"/>
      <c r="BV805" s="319"/>
      <c r="BW805" s="319"/>
      <c r="BX805" s="319"/>
      <c r="BY805" s="319"/>
      <c r="BZ805" s="319"/>
      <c r="CA805" s="319"/>
      <c r="CB805" s="320"/>
      <c r="CC805" s="321"/>
      <c r="CD805" s="321"/>
      <c r="CE805" s="321"/>
      <c r="CF805" s="321"/>
      <c r="CG805" s="321"/>
      <c r="CH805" s="322"/>
      <c r="CI805" s="52">
        <f t="shared" si="39"/>
        <v>0</v>
      </c>
    </row>
    <row r="806" spans="1:87" ht="35.1" customHeight="1" x14ac:dyDescent="0.25">
      <c r="A806" s="31">
        <f t="shared" si="40"/>
        <v>794</v>
      </c>
      <c r="B806" s="323"/>
      <c r="C806" s="323"/>
      <c r="D806" s="308"/>
      <c r="E806" s="308"/>
      <c r="F806" s="308"/>
      <c r="G806" s="324"/>
      <c r="H806" s="325"/>
      <c r="I806" s="40"/>
      <c r="J806" s="60"/>
      <c r="K806" s="312"/>
      <c r="L806" s="312"/>
      <c r="M806" s="326"/>
      <c r="N806" s="326"/>
      <c r="O806" s="314"/>
      <c r="P806" s="314"/>
      <c r="Q806" s="327"/>
      <c r="R806" s="327"/>
      <c r="S806" s="306"/>
      <c r="T806" s="307"/>
      <c r="U806" s="306"/>
      <c r="V806" s="307"/>
      <c r="W806" s="328"/>
      <c r="X806" s="329"/>
      <c r="Y806" s="328"/>
      <c r="Z806" s="329"/>
      <c r="AA806" s="306"/>
      <c r="AB806" s="307"/>
      <c r="AC806" s="306"/>
      <c r="AD806" s="307"/>
      <c r="AE806" s="328"/>
      <c r="AF806" s="329"/>
      <c r="AG806" s="328"/>
      <c r="AH806" s="329"/>
      <c r="AI806" s="306"/>
      <c r="AJ806" s="307"/>
      <c r="AK806" s="306"/>
      <c r="AL806" s="307"/>
      <c r="AM806" s="328"/>
      <c r="AN806" s="329"/>
      <c r="AO806" s="328"/>
      <c r="AP806" s="329"/>
      <c r="AQ806" s="306"/>
      <c r="AR806" s="307"/>
      <c r="AS806" s="306"/>
      <c r="AT806" s="307"/>
      <c r="AU806" s="328"/>
      <c r="AV806" s="329"/>
      <c r="AW806" s="328"/>
      <c r="AX806" s="329"/>
      <c r="AY806" s="306"/>
      <c r="AZ806" s="307"/>
      <c r="BA806" s="306"/>
      <c r="BB806" s="307"/>
      <c r="BC806" s="328"/>
      <c r="BD806" s="329"/>
      <c r="BE806" s="328"/>
      <c r="BF806" s="329"/>
      <c r="BG806" s="306"/>
      <c r="BH806" s="307"/>
      <c r="BI806" s="306"/>
      <c r="BJ806" s="307"/>
      <c r="BK806" s="328"/>
      <c r="BL806" s="329"/>
      <c r="BM806" s="328"/>
      <c r="BN806" s="329"/>
      <c r="BO806" s="316"/>
      <c r="BP806" s="316"/>
      <c r="BQ806" s="316"/>
      <c r="BR806" s="55"/>
      <c r="BS806" s="330"/>
      <c r="BT806" s="331"/>
      <c r="BU806" s="319"/>
      <c r="BV806" s="319"/>
      <c r="BW806" s="319"/>
      <c r="BX806" s="319"/>
      <c r="BY806" s="319"/>
      <c r="BZ806" s="319"/>
      <c r="CA806" s="319"/>
      <c r="CB806" s="320"/>
      <c r="CC806" s="321"/>
      <c r="CD806" s="321"/>
      <c r="CE806" s="321"/>
      <c r="CF806" s="321"/>
      <c r="CG806" s="321"/>
      <c r="CH806" s="322"/>
      <c r="CI806" s="52">
        <f t="shared" si="39"/>
        <v>0</v>
      </c>
    </row>
    <row r="807" spans="1:87" ht="35.1" customHeight="1" x14ac:dyDescent="0.25">
      <c r="A807" s="31">
        <f t="shared" si="40"/>
        <v>795</v>
      </c>
      <c r="B807" s="308"/>
      <c r="C807" s="308"/>
      <c r="D807" s="309"/>
      <c r="E807" s="309"/>
      <c r="F807" s="309"/>
      <c r="G807" s="310"/>
      <c r="H807" s="311"/>
      <c r="I807" s="40"/>
      <c r="J807" s="59"/>
      <c r="K807" s="312"/>
      <c r="L807" s="312"/>
      <c r="M807" s="313"/>
      <c r="N807" s="313"/>
      <c r="O807" s="314"/>
      <c r="P807" s="314"/>
      <c r="Q807" s="315"/>
      <c r="R807" s="315"/>
      <c r="S807" s="306"/>
      <c r="T807" s="307"/>
      <c r="U807" s="306"/>
      <c r="V807" s="307"/>
      <c r="W807" s="304"/>
      <c r="X807" s="305"/>
      <c r="Y807" s="304"/>
      <c r="Z807" s="305"/>
      <c r="AA807" s="306"/>
      <c r="AB807" s="307"/>
      <c r="AC807" s="306"/>
      <c r="AD807" s="307"/>
      <c r="AE807" s="304"/>
      <c r="AF807" s="305"/>
      <c r="AG807" s="304"/>
      <c r="AH807" s="305"/>
      <c r="AI807" s="306"/>
      <c r="AJ807" s="307"/>
      <c r="AK807" s="306"/>
      <c r="AL807" s="307"/>
      <c r="AM807" s="304"/>
      <c r="AN807" s="305"/>
      <c r="AO807" s="304"/>
      <c r="AP807" s="305"/>
      <c r="AQ807" s="306"/>
      <c r="AR807" s="307"/>
      <c r="AS807" s="306"/>
      <c r="AT807" s="307"/>
      <c r="AU807" s="304"/>
      <c r="AV807" s="305"/>
      <c r="AW807" s="304"/>
      <c r="AX807" s="305"/>
      <c r="AY807" s="306"/>
      <c r="AZ807" s="307"/>
      <c r="BA807" s="306"/>
      <c r="BB807" s="307"/>
      <c r="BC807" s="304"/>
      <c r="BD807" s="305"/>
      <c r="BE807" s="304"/>
      <c r="BF807" s="305"/>
      <c r="BG807" s="306"/>
      <c r="BH807" s="307"/>
      <c r="BI807" s="306"/>
      <c r="BJ807" s="307"/>
      <c r="BK807" s="304"/>
      <c r="BL807" s="305"/>
      <c r="BM807" s="304"/>
      <c r="BN807" s="305"/>
      <c r="BO807" s="316"/>
      <c r="BP807" s="316"/>
      <c r="BQ807" s="316"/>
      <c r="BR807" s="55"/>
      <c r="BS807" s="317"/>
      <c r="BT807" s="318"/>
      <c r="BU807" s="319"/>
      <c r="BV807" s="319"/>
      <c r="BW807" s="319"/>
      <c r="BX807" s="319"/>
      <c r="BY807" s="319"/>
      <c r="BZ807" s="319"/>
      <c r="CA807" s="319"/>
      <c r="CB807" s="320"/>
      <c r="CC807" s="321"/>
      <c r="CD807" s="321"/>
      <c r="CE807" s="321"/>
      <c r="CF807" s="321"/>
      <c r="CG807" s="321"/>
      <c r="CH807" s="322"/>
      <c r="CI807" s="52">
        <f t="shared" si="39"/>
        <v>0</v>
      </c>
    </row>
    <row r="808" spans="1:87" ht="35.1" customHeight="1" x14ac:dyDescent="0.25">
      <c r="A808" s="31">
        <f t="shared" si="40"/>
        <v>796</v>
      </c>
      <c r="B808" s="323"/>
      <c r="C808" s="323"/>
      <c r="D808" s="308"/>
      <c r="E808" s="308"/>
      <c r="F808" s="308"/>
      <c r="G808" s="324"/>
      <c r="H808" s="325"/>
      <c r="I808" s="40"/>
      <c r="J808" s="60"/>
      <c r="K808" s="312"/>
      <c r="L808" s="312"/>
      <c r="M808" s="326"/>
      <c r="N808" s="326"/>
      <c r="O808" s="314"/>
      <c r="P808" s="314"/>
      <c r="Q808" s="327"/>
      <c r="R808" s="327"/>
      <c r="S808" s="306"/>
      <c r="T808" s="307"/>
      <c r="U808" s="306"/>
      <c r="V808" s="307"/>
      <c r="W808" s="328"/>
      <c r="X808" s="329"/>
      <c r="Y808" s="328"/>
      <c r="Z808" s="329"/>
      <c r="AA808" s="306"/>
      <c r="AB808" s="307"/>
      <c r="AC808" s="306"/>
      <c r="AD808" s="307"/>
      <c r="AE808" s="328"/>
      <c r="AF808" s="329"/>
      <c r="AG808" s="328"/>
      <c r="AH808" s="329"/>
      <c r="AI808" s="306"/>
      <c r="AJ808" s="307"/>
      <c r="AK808" s="306"/>
      <c r="AL808" s="307"/>
      <c r="AM808" s="328"/>
      <c r="AN808" s="329"/>
      <c r="AO808" s="328"/>
      <c r="AP808" s="329"/>
      <c r="AQ808" s="306"/>
      <c r="AR808" s="307"/>
      <c r="AS808" s="306"/>
      <c r="AT808" s="307"/>
      <c r="AU808" s="328"/>
      <c r="AV808" s="329"/>
      <c r="AW808" s="328"/>
      <c r="AX808" s="329"/>
      <c r="AY808" s="306"/>
      <c r="AZ808" s="307"/>
      <c r="BA808" s="306"/>
      <c r="BB808" s="307"/>
      <c r="BC808" s="328"/>
      <c r="BD808" s="329"/>
      <c r="BE808" s="328"/>
      <c r="BF808" s="329"/>
      <c r="BG808" s="306"/>
      <c r="BH808" s="307"/>
      <c r="BI808" s="306"/>
      <c r="BJ808" s="307"/>
      <c r="BK808" s="328"/>
      <c r="BL808" s="329"/>
      <c r="BM808" s="328"/>
      <c r="BN808" s="329"/>
      <c r="BO808" s="316"/>
      <c r="BP808" s="316"/>
      <c r="BQ808" s="316"/>
      <c r="BR808" s="55"/>
      <c r="BS808" s="330"/>
      <c r="BT808" s="331"/>
      <c r="BU808" s="319"/>
      <c r="BV808" s="319"/>
      <c r="BW808" s="319"/>
      <c r="BX808" s="319"/>
      <c r="BY808" s="319"/>
      <c r="BZ808" s="319"/>
      <c r="CA808" s="319"/>
      <c r="CB808" s="320"/>
      <c r="CC808" s="321"/>
      <c r="CD808" s="321"/>
      <c r="CE808" s="321"/>
      <c r="CF808" s="321"/>
      <c r="CG808" s="321"/>
      <c r="CH808" s="322"/>
      <c r="CI808" s="52">
        <f t="shared" si="39"/>
        <v>0</v>
      </c>
    </row>
    <row r="809" spans="1:87" ht="35.1" customHeight="1" x14ac:dyDescent="0.25">
      <c r="A809" s="31">
        <f t="shared" si="40"/>
        <v>797</v>
      </c>
      <c r="B809" s="308"/>
      <c r="C809" s="308"/>
      <c r="D809" s="309"/>
      <c r="E809" s="309"/>
      <c r="F809" s="309"/>
      <c r="G809" s="310"/>
      <c r="H809" s="311"/>
      <c r="I809" s="40"/>
      <c r="J809" s="59"/>
      <c r="K809" s="312"/>
      <c r="L809" s="312"/>
      <c r="M809" s="313"/>
      <c r="N809" s="313"/>
      <c r="O809" s="314"/>
      <c r="P809" s="314"/>
      <c r="Q809" s="315"/>
      <c r="R809" s="315"/>
      <c r="S809" s="306"/>
      <c r="T809" s="307"/>
      <c r="U809" s="306"/>
      <c r="V809" s="307"/>
      <c r="W809" s="304"/>
      <c r="X809" s="305"/>
      <c r="Y809" s="304"/>
      <c r="Z809" s="305"/>
      <c r="AA809" s="306"/>
      <c r="AB809" s="307"/>
      <c r="AC809" s="306"/>
      <c r="AD809" s="307"/>
      <c r="AE809" s="304"/>
      <c r="AF809" s="305"/>
      <c r="AG809" s="304"/>
      <c r="AH809" s="305"/>
      <c r="AI809" s="306"/>
      <c r="AJ809" s="307"/>
      <c r="AK809" s="306"/>
      <c r="AL809" s="307"/>
      <c r="AM809" s="304"/>
      <c r="AN809" s="305"/>
      <c r="AO809" s="304"/>
      <c r="AP809" s="305"/>
      <c r="AQ809" s="306"/>
      <c r="AR809" s="307"/>
      <c r="AS809" s="306"/>
      <c r="AT809" s="307"/>
      <c r="AU809" s="304"/>
      <c r="AV809" s="305"/>
      <c r="AW809" s="304"/>
      <c r="AX809" s="305"/>
      <c r="AY809" s="306"/>
      <c r="AZ809" s="307"/>
      <c r="BA809" s="306"/>
      <c r="BB809" s="307"/>
      <c r="BC809" s="304"/>
      <c r="BD809" s="305"/>
      <c r="BE809" s="304"/>
      <c r="BF809" s="305"/>
      <c r="BG809" s="306"/>
      <c r="BH809" s="307"/>
      <c r="BI809" s="306"/>
      <c r="BJ809" s="307"/>
      <c r="BK809" s="304"/>
      <c r="BL809" s="305"/>
      <c r="BM809" s="304"/>
      <c r="BN809" s="305"/>
      <c r="BO809" s="316"/>
      <c r="BP809" s="316"/>
      <c r="BQ809" s="316"/>
      <c r="BR809" s="55"/>
      <c r="BS809" s="317"/>
      <c r="BT809" s="318"/>
      <c r="BU809" s="319"/>
      <c r="BV809" s="319"/>
      <c r="BW809" s="319"/>
      <c r="BX809" s="319"/>
      <c r="BY809" s="319"/>
      <c r="BZ809" s="319"/>
      <c r="CA809" s="319"/>
      <c r="CB809" s="320"/>
      <c r="CC809" s="321"/>
      <c r="CD809" s="321"/>
      <c r="CE809" s="321"/>
      <c r="CF809" s="321"/>
      <c r="CG809" s="321"/>
      <c r="CH809" s="322"/>
      <c r="CI809" s="52">
        <f t="shared" si="39"/>
        <v>0</v>
      </c>
    </row>
    <row r="810" spans="1:87" ht="35.1" customHeight="1" x14ac:dyDescent="0.25">
      <c r="A810" s="31">
        <f t="shared" si="40"/>
        <v>798</v>
      </c>
      <c r="B810" s="323"/>
      <c r="C810" s="323"/>
      <c r="D810" s="308"/>
      <c r="E810" s="308"/>
      <c r="F810" s="308"/>
      <c r="G810" s="324"/>
      <c r="H810" s="325"/>
      <c r="I810" s="40"/>
      <c r="J810" s="60"/>
      <c r="K810" s="312"/>
      <c r="L810" s="312"/>
      <c r="M810" s="326"/>
      <c r="N810" s="326"/>
      <c r="O810" s="314"/>
      <c r="P810" s="314"/>
      <c r="Q810" s="327"/>
      <c r="R810" s="327"/>
      <c r="S810" s="306"/>
      <c r="T810" s="307"/>
      <c r="U810" s="306"/>
      <c r="V810" s="307"/>
      <c r="W810" s="328"/>
      <c r="X810" s="329"/>
      <c r="Y810" s="328"/>
      <c r="Z810" s="329"/>
      <c r="AA810" s="306"/>
      <c r="AB810" s="307"/>
      <c r="AC810" s="306"/>
      <c r="AD810" s="307"/>
      <c r="AE810" s="328"/>
      <c r="AF810" s="329"/>
      <c r="AG810" s="328"/>
      <c r="AH810" s="329"/>
      <c r="AI810" s="306"/>
      <c r="AJ810" s="307"/>
      <c r="AK810" s="306"/>
      <c r="AL810" s="307"/>
      <c r="AM810" s="328"/>
      <c r="AN810" s="329"/>
      <c r="AO810" s="328"/>
      <c r="AP810" s="329"/>
      <c r="AQ810" s="306"/>
      <c r="AR810" s="307"/>
      <c r="AS810" s="306"/>
      <c r="AT810" s="307"/>
      <c r="AU810" s="328"/>
      <c r="AV810" s="329"/>
      <c r="AW810" s="328"/>
      <c r="AX810" s="329"/>
      <c r="AY810" s="306"/>
      <c r="AZ810" s="307"/>
      <c r="BA810" s="306"/>
      <c r="BB810" s="307"/>
      <c r="BC810" s="328"/>
      <c r="BD810" s="329"/>
      <c r="BE810" s="328"/>
      <c r="BF810" s="329"/>
      <c r="BG810" s="306"/>
      <c r="BH810" s="307"/>
      <c r="BI810" s="306"/>
      <c r="BJ810" s="307"/>
      <c r="BK810" s="328"/>
      <c r="BL810" s="329"/>
      <c r="BM810" s="328"/>
      <c r="BN810" s="329"/>
      <c r="BO810" s="316"/>
      <c r="BP810" s="316"/>
      <c r="BQ810" s="316"/>
      <c r="BR810" s="55"/>
      <c r="BS810" s="330"/>
      <c r="BT810" s="331"/>
      <c r="BU810" s="319"/>
      <c r="BV810" s="319"/>
      <c r="BW810" s="319"/>
      <c r="BX810" s="319"/>
      <c r="BY810" s="319"/>
      <c r="BZ810" s="319"/>
      <c r="CA810" s="319"/>
      <c r="CB810" s="320"/>
      <c r="CC810" s="321"/>
      <c r="CD810" s="321"/>
      <c r="CE810" s="321"/>
      <c r="CF810" s="321"/>
      <c r="CG810" s="321"/>
      <c r="CH810" s="322"/>
      <c r="CI810" s="52">
        <f t="shared" si="39"/>
        <v>0</v>
      </c>
    </row>
    <row r="811" spans="1:87" ht="35.1" customHeight="1" x14ac:dyDescent="0.25">
      <c r="A811" s="31">
        <f>ROW(A799)</f>
        <v>799</v>
      </c>
      <c r="B811" s="308"/>
      <c r="C811" s="308"/>
      <c r="D811" s="309"/>
      <c r="E811" s="309"/>
      <c r="F811" s="309"/>
      <c r="G811" s="310"/>
      <c r="H811" s="311"/>
      <c r="I811" s="40"/>
      <c r="J811" s="59"/>
      <c r="K811" s="312"/>
      <c r="L811" s="312"/>
      <c r="M811" s="313"/>
      <c r="N811" s="313"/>
      <c r="O811" s="314"/>
      <c r="P811" s="314"/>
      <c r="Q811" s="315"/>
      <c r="R811" s="315"/>
      <c r="S811" s="306"/>
      <c r="T811" s="307"/>
      <c r="U811" s="306"/>
      <c r="V811" s="307"/>
      <c r="W811" s="304"/>
      <c r="X811" s="305"/>
      <c r="Y811" s="304"/>
      <c r="Z811" s="305"/>
      <c r="AA811" s="306"/>
      <c r="AB811" s="307"/>
      <c r="AC811" s="306"/>
      <c r="AD811" s="307"/>
      <c r="AE811" s="304"/>
      <c r="AF811" s="305"/>
      <c r="AG811" s="304"/>
      <c r="AH811" s="305"/>
      <c r="AI811" s="306"/>
      <c r="AJ811" s="307"/>
      <c r="AK811" s="306"/>
      <c r="AL811" s="307"/>
      <c r="AM811" s="304"/>
      <c r="AN811" s="305"/>
      <c r="AO811" s="304"/>
      <c r="AP811" s="305"/>
      <c r="AQ811" s="306"/>
      <c r="AR811" s="307"/>
      <c r="AS811" s="306"/>
      <c r="AT811" s="307"/>
      <c r="AU811" s="304"/>
      <c r="AV811" s="305"/>
      <c r="AW811" s="304"/>
      <c r="AX811" s="305"/>
      <c r="AY811" s="306"/>
      <c r="AZ811" s="307"/>
      <c r="BA811" s="306"/>
      <c r="BB811" s="307"/>
      <c r="BC811" s="304"/>
      <c r="BD811" s="305"/>
      <c r="BE811" s="304"/>
      <c r="BF811" s="305"/>
      <c r="BG811" s="306"/>
      <c r="BH811" s="307"/>
      <c r="BI811" s="306"/>
      <c r="BJ811" s="307"/>
      <c r="BK811" s="304"/>
      <c r="BL811" s="305"/>
      <c r="BM811" s="304"/>
      <c r="BN811" s="305"/>
      <c r="BO811" s="332"/>
      <c r="BP811" s="333"/>
      <c r="BQ811" s="334"/>
      <c r="BR811" s="55"/>
      <c r="BS811" s="317"/>
      <c r="BT811" s="318"/>
      <c r="BU811" s="319"/>
      <c r="BV811" s="319"/>
      <c r="BW811" s="319"/>
      <c r="BX811" s="319"/>
      <c r="BY811" s="319"/>
      <c r="BZ811" s="319"/>
      <c r="CA811" s="319"/>
      <c r="CB811" s="320"/>
      <c r="CC811" s="321"/>
      <c r="CD811" s="321"/>
      <c r="CE811" s="321"/>
      <c r="CF811" s="321"/>
      <c r="CG811" s="321"/>
      <c r="CH811" s="322"/>
      <c r="CI811" s="52">
        <f t="shared" si="39"/>
        <v>0</v>
      </c>
    </row>
    <row r="812" spans="1:87" ht="35.1" customHeight="1" x14ac:dyDescent="0.25">
      <c r="A812" s="31">
        <f t="shared" si="40"/>
        <v>800</v>
      </c>
      <c r="B812" s="323"/>
      <c r="C812" s="323"/>
      <c r="D812" s="308"/>
      <c r="E812" s="308"/>
      <c r="F812" s="308"/>
      <c r="G812" s="324"/>
      <c r="H812" s="325"/>
      <c r="I812" s="40"/>
      <c r="J812" s="60"/>
      <c r="K812" s="312"/>
      <c r="L812" s="312"/>
      <c r="M812" s="326"/>
      <c r="N812" s="326"/>
      <c r="O812" s="314"/>
      <c r="P812" s="314"/>
      <c r="Q812" s="327"/>
      <c r="R812" s="327"/>
      <c r="S812" s="306"/>
      <c r="T812" s="307"/>
      <c r="U812" s="306"/>
      <c r="V812" s="307"/>
      <c r="W812" s="328"/>
      <c r="X812" s="329"/>
      <c r="Y812" s="328"/>
      <c r="Z812" s="329"/>
      <c r="AA812" s="306"/>
      <c r="AB812" s="307"/>
      <c r="AC812" s="306"/>
      <c r="AD812" s="307"/>
      <c r="AE812" s="328"/>
      <c r="AF812" s="329"/>
      <c r="AG812" s="328"/>
      <c r="AH812" s="329"/>
      <c r="AI812" s="306"/>
      <c r="AJ812" s="307"/>
      <c r="AK812" s="306"/>
      <c r="AL812" s="307"/>
      <c r="AM812" s="328"/>
      <c r="AN812" s="329"/>
      <c r="AO812" s="328"/>
      <c r="AP812" s="329"/>
      <c r="AQ812" s="306"/>
      <c r="AR812" s="307"/>
      <c r="AS812" s="306"/>
      <c r="AT812" s="307"/>
      <c r="AU812" s="328"/>
      <c r="AV812" s="329"/>
      <c r="AW812" s="328"/>
      <c r="AX812" s="329"/>
      <c r="AY812" s="306"/>
      <c r="AZ812" s="307"/>
      <c r="BA812" s="306"/>
      <c r="BB812" s="307"/>
      <c r="BC812" s="328"/>
      <c r="BD812" s="329"/>
      <c r="BE812" s="328"/>
      <c r="BF812" s="329"/>
      <c r="BG812" s="306"/>
      <c r="BH812" s="307"/>
      <c r="BI812" s="306"/>
      <c r="BJ812" s="307"/>
      <c r="BK812" s="328"/>
      <c r="BL812" s="329"/>
      <c r="BM812" s="328"/>
      <c r="BN812" s="329"/>
      <c r="BO812" s="316"/>
      <c r="BP812" s="316"/>
      <c r="BQ812" s="316"/>
      <c r="BR812" s="55"/>
      <c r="BS812" s="330"/>
      <c r="BT812" s="331"/>
      <c r="BU812" s="319"/>
      <c r="BV812" s="319"/>
      <c r="BW812" s="319"/>
      <c r="BX812" s="319"/>
      <c r="BY812" s="319"/>
      <c r="BZ812" s="319"/>
      <c r="CA812" s="319"/>
      <c r="CB812" s="320"/>
      <c r="CC812" s="321"/>
      <c r="CD812" s="321"/>
      <c r="CE812" s="321"/>
      <c r="CF812" s="321"/>
      <c r="CG812" s="321"/>
      <c r="CH812" s="322"/>
      <c r="CI812" s="52">
        <f t="shared" si="39"/>
        <v>0</v>
      </c>
    </row>
    <row r="813" spans="1:87" ht="35.1" customHeight="1" x14ac:dyDescent="0.25">
      <c r="A813" s="31">
        <f t="shared" si="40"/>
        <v>801</v>
      </c>
      <c r="B813" s="308"/>
      <c r="C813" s="308"/>
      <c r="D813" s="309"/>
      <c r="E813" s="309"/>
      <c r="F813" s="309"/>
      <c r="G813" s="310"/>
      <c r="H813" s="311"/>
      <c r="I813" s="40"/>
      <c r="J813" s="59"/>
      <c r="K813" s="312"/>
      <c r="L813" s="312"/>
      <c r="M813" s="313"/>
      <c r="N813" s="313"/>
      <c r="O813" s="314"/>
      <c r="P813" s="314"/>
      <c r="Q813" s="315"/>
      <c r="R813" s="315"/>
      <c r="S813" s="306"/>
      <c r="T813" s="307"/>
      <c r="U813" s="306"/>
      <c r="V813" s="307"/>
      <c r="W813" s="304"/>
      <c r="X813" s="305"/>
      <c r="Y813" s="304"/>
      <c r="Z813" s="305"/>
      <c r="AA813" s="306"/>
      <c r="AB813" s="307"/>
      <c r="AC813" s="306"/>
      <c r="AD813" s="307"/>
      <c r="AE813" s="304"/>
      <c r="AF813" s="305"/>
      <c r="AG813" s="304"/>
      <c r="AH813" s="305"/>
      <c r="AI813" s="306"/>
      <c r="AJ813" s="307"/>
      <c r="AK813" s="306"/>
      <c r="AL813" s="307"/>
      <c r="AM813" s="304"/>
      <c r="AN813" s="305"/>
      <c r="AO813" s="304"/>
      <c r="AP813" s="305"/>
      <c r="AQ813" s="306"/>
      <c r="AR813" s="307"/>
      <c r="AS813" s="306"/>
      <c r="AT813" s="307"/>
      <c r="AU813" s="304"/>
      <c r="AV813" s="305"/>
      <c r="AW813" s="304"/>
      <c r="AX813" s="305"/>
      <c r="AY813" s="306"/>
      <c r="AZ813" s="307"/>
      <c r="BA813" s="306"/>
      <c r="BB813" s="307"/>
      <c r="BC813" s="304"/>
      <c r="BD813" s="305"/>
      <c r="BE813" s="304"/>
      <c r="BF813" s="305"/>
      <c r="BG813" s="306"/>
      <c r="BH813" s="307"/>
      <c r="BI813" s="306"/>
      <c r="BJ813" s="307"/>
      <c r="BK813" s="304"/>
      <c r="BL813" s="305"/>
      <c r="BM813" s="304"/>
      <c r="BN813" s="305"/>
      <c r="BO813" s="316"/>
      <c r="BP813" s="316"/>
      <c r="BQ813" s="316"/>
      <c r="BR813" s="55"/>
      <c r="BS813" s="317"/>
      <c r="BT813" s="318"/>
      <c r="BU813" s="319"/>
      <c r="BV813" s="319"/>
      <c r="BW813" s="319"/>
      <c r="BX813" s="319"/>
      <c r="BY813" s="319"/>
      <c r="BZ813" s="319"/>
      <c r="CA813" s="319"/>
      <c r="CB813" s="320"/>
      <c r="CC813" s="321"/>
      <c r="CD813" s="321"/>
      <c r="CE813" s="321"/>
      <c r="CF813" s="321"/>
      <c r="CG813" s="321"/>
      <c r="CH813" s="322"/>
      <c r="CI813" s="52">
        <f t="shared" si="39"/>
        <v>0</v>
      </c>
    </row>
    <row r="814" spans="1:87" ht="35.1" customHeight="1" x14ac:dyDescent="0.25">
      <c r="A814" s="31">
        <f t="shared" si="40"/>
        <v>802</v>
      </c>
      <c r="B814" s="323"/>
      <c r="C814" s="323"/>
      <c r="D814" s="308"/>
      <c r="E814" s="308"/>
      <c r="F814" s="308"/>
      <c r="G814" s="324"/>
      <c r="H814" s="325"/>
      <c r="I814" s="40"/>
      <c r="J814" s="60"/>
      <c r="K814" s="312"/>
      <c r="L814" s="312"/>
      <c r="M814" s="326"/>
      <c r="N814" s="326"/>
      <c r="O814" s="314"/>
      <c r="P814" s="314"/>
      <c r="Q814" s="327"/>
      <c r="R814" s="327"/>
      <c r="S814" s="306"/>
      <c r="T814" s="307"/>
      <c r="U814" s="306"/>
      <c r="V814" s="307"/>
      <c r="W814" s="328"/>
      <c r="X814" s="329"/>
      <c r="Y814" s="328"/>
      <c r="Z814" s="329"/>
      <c r="AA814" s="306"/>
      <c r="AB814" s="307"/>
      <c r="AC814" s="306"/>
      <c r="AD814" s="307"/>
      <c r="AE814" s="328"/>
      <c r="AF814" s="329"/>
      <c r="AG814" s="328"/>
      <c r="AH814" s="329"/>
      <c r="AI814" s="306"/>
      <c r="AJ814" s="307"/>
      <c r="AK814" s="306"/>
      <c r="AL814" s="307"/>
      <c r="AM814" s="328"/>
      <c r="AN814" s="329"/>
      <c r="AO814" s="328"/>
      <c r="AP814" s="329"/>
      <c r="AQ814" s="306"/>
      <c r="AR814" s="307"/>
      <c r="AS814" s="306"/>
      <c r="AT814" s="307"/>
      <c r="AU814" s="328"/>
      <c r="AV814" s="329"/>
      <c r="AW814" s="328"/>
      <c r="AX814" s="329"/>
      <c r="AY814" s="306"/>
      <c r="AZ814" s="307"/>
      <c r="BA814" s="306"/>
      <c r="BB814" s="307"/>
      <c r="BC814" s="328"/>
      <c r="BD814" s="329"/>
      <c r="BE814" s="328"/>
      <c r="BF814" s="329"/>
      <c r="BG814" s="306"/>
      <c r="BH814" s="307"/>
      <c r="BI814" s="306"/>
      <c r="BJ814" s="307"/>
      <c r="BK814" s="328"/>
      <c r="BL814" s="329"/>
      <c r="BM814" s="328"/>
      <c r="BN814" s="329"/>
      <c r="BO814" s="316"/>
      <c r="BP814" s="316"/>
      <c r="BQ814" s="316"/>
      <c r="BR814" s="55"/>
      <c r="BS814" s="330"/>
      <c r="BT814" s="331"/>
      <c r="BU814" s="319"/>
      <c r="BV814" s="319"/>
      <c r="BW814" s="319"/>
      <c r="BX814" s="319"/>
      <c r="BY814" s="319"/>
      <c r="BZ814" s="319"/>
      <c r="CA814" s="319"/>
      <c r="CB814" s="320"/>
      <c r="CC814" s="321"/>
      <c r="CD814" s="321"/>
      <c r="CE814" s="321"/>
      <c r="CF814" s="321"/>
      <c r="CG814" s="321"/>
      <c r="CH814" s="322"/>
      <c r="CI814" s="52">
        <f t="shared" si="39"/>
        <v>0</v>
      </c>
    </row>
    <row r="815" spans="1:87" ht="35.1" customHeight="1" x14ac:dyDescent="0.25">
      <c r="A815" s="31">
        <f t="shared" si="40"/>
        <v>803</v>
      </c>
      <c r="B815" s="308"/>
      <c r="C815" s="308"/>
      <c r="D815" s="309"/>
      <c r="E815" s="309"/>
      <c r="F815" s="309"/>
      <c r="G815" s="310"/>
      <c r="H815" s="311"/>
      <c r="I815" s="40"/>
      <c r="J815" s="59"/>
      <c r="K815" s="312"/>
      <c r="L815" s="312"/>
      <c r="M815" s="313"/>
      <c r="N815" s="313"/>
      <c r="O815" s="314"/>
      <c r="P815" s="314"/>
      <c r="Q815" s="315"/>
      <c r="R815" s="315"/>
      <c r="S815" s="306"/>
      <c r="T815" s="307"/>
      <c r="U815" s="306"/>
      <c r="V815" s="307"/>
      <c r="W815" s="304"/>
      <c r="X815" s="305"/>
      <c r="Y815" s="304"/>
      <c r="Z815" s="305"/>
      <c r="AA815" s="306"/>
      <c r="AB815" s="307"/>
      <c r="AC815" s="306"/>
      <c r="AD815" s="307"/>
      <c r="AE815" s="304"/>
      <c r="AF815" s="305"/>
      <c r="AG815" s="304"/>
      <c r="AH815" s="305"/>
      <c r="AI815" s="306"/>
      <c r="AJ815" s="307"/>
      <c r="AK815" s="306"/>
      <c r="AL815" s="307"/>
      <c r="AM815" s="304"/>
      <c r="AN815" s="305"/>
      <c r="AO815" s="304"/>
      <c r="AP815" s="305"/>
      <c r="AQ815" s="306"/>
      <c r="AR815" s="307"/>
      <c r="AS815" s="306"/>
      <c r="AT815" s="307"/>
      <c r="AU815" s="304"/>
      <c r="AV815" s="305"/>
      <c r="AW815" s="304"/>
      <c r="AX815" s="305"/>
      <c r="AY815" s="306"/>
      <c r="AZ815" s="307"/>
      <c r="BA815" s="306"/>
      <c r="BB815" s="307"/>
      <c r="BC815" s="304"/>
      <c r="BD815" s="305"/>
      <c r="BE815" s="304"/>
      <c r="BF815" s="305"/>
      <c r="BG815" s="306"/>
      <c r="BH815" s="307"/>
      <c r="BI815" s="306"/>
      <c r="BJ815" s="307"/>
      <c r="BK815" s="304"/>
      <c r="BL815" s="305"/>
      <c r="BM815" s="304"/>
      <c r="BN815" s="305"/>
      <c r="BO815" s="316"/>
      <c r="BP815" s="316"/>
      <c r="BQ815" s="316"/>
      <c r="BR815" s="55"/>
      <c r="BS815" s="317"/>
      <c r="BT815" s="318"/>
      <c r="BU815" s="319"/>
      <c r="BV815" s="319"/>
      <c r="BW815" s="319"/>
      <c r="BX815" s="319"/>
      <c r="BY815" s="319"/>
      <c r="BZ815" s="319"/>
      <c r="CA815" s="319"/>
      <c r="CB815" s="320"/>
      <c r="CC815" s="321"/>
      <c r="CD815" s="321"/>
      <c r="CE815" s="321"/>
      <c r="CF815" s="321"/>
      <c r="CG815" s="321"/>
      <c r="CH815" s="322"/>
      <c r="CI815" s="52">
        <f t="shared" si="39"/>
        <v>0</v>
      </c>
    </row>
    <row r="816" spans="1:87" ht="35.1" customHeight="1" x14ac:dyDescent="0.25">
      <c r="A816" s="31">
        <f t="shared" si="40"/>
        <v>804</v>
      </c>
      <c r="B816" s="323"/>
      <c r="C816" s="323"/>
      <c r="D816" s="308"/>
      <c r="E816" s="308"/>
      <c r="F816" s="308"/>
      <c r="G816" s="324"/>
      <c r="H816" s="325"/>
      <c r="I816" s="40"/>
      <c r="J816" s="60"/>
      <c r="K816" s="312"/>
      <c r="L816" s="312"/>
      <c r="M816" s="326"/>
      <c r="N816" s="326"/>
      <c r="O816" s="314"/>
      <c r="P816" s="314"/>
      <c r="Q816" s="327"/>
      <c r="R816" s="327"/>
      <c r="S816" s="306"/>
      <c r="T816" s="307"/>
      <c r="U816" s="306"/>
      <c r="V816" s="307"/>
      <c r="W816" s="328"/>
      <c r="X816" s="329"/>
      <c r="Y816" s="328"/>
      <c r="Z816" s="329"/>
      <c r="AA816" s="306"/>
      <c r="AB816" s="307"/>
      <c r="AC816" s="306"/>
      <c r="AD816" s="307"/>
      <c r="AE816" s="328"/>
      <c r="AF816" s="329"/>
      <c r="AG816" s="328"/>
      <c r="AH816" s="329"/>
      <c r="AI816" s="306"/>
      <c r="AJ816" s="307"/>
      <c r="AK816" s="306"/>
      <c r="AL816" s="307"/>
      <c r="AM816" s="328"/>
      <c r="AN816" s="329"/>
      <c r="AO816" s="328"/>
      <c r="AP816" s="329"/>
      <c r="AQ816" s="306"/>
      <c r="AR816" s="307"/>
      <c r="AS816" s="306"/>
      <c r="AT816" s="307"/>
      <c r="AU816" s="328"/>
      <c r="AV816" s="329"/>
      <c r="AW816" s="328"/>
      <c r="AX816" s="329"/>
      <c r="AY816" s="306"/>
      <c r="AZ816" s="307"/>
      <c r="BA816" s="306"/>
      <c r="BB816" s="307"/>
      <c r="BC816" s="328"/>
      <c r="BD816" s="329"/>
      <c r="BE816" s="328"/>
      <c r="BF816" s="329"/>
      <c r="BG816" s="306"/>
      <c r="BH816" s="307"/>
      <c r="BI816" s="306"/>
      <c r="BJ816" s="307"/>
      <c r="BK816" s="328"/>
      <c r="BL816" s="329"/>
      <c r="BM816" s="328"/>
      <c r="BN816" s="329"/>
      <c r="BO816" s="316"/>
      <c r="BP816" s="316"/>
      <c r="BQ816" s="316"/>
      <c r="BR816" s="55"/>
      <c r="BS816" s="330"/>
      <c r="BT816" s="331"/>
      <c r="BU816" s="319"/>
      <c r="BV816" s="319"/>
      <c r="BW816" s="319"/>
      <c r="BX816" s="319"/>
      <c r="BY816" s="319"/>
      <c r="BZ816" s="319"/>
      <c r="CA816" s="319"/>
      <c r="CB816" s="320"/>
      <c r="CC816" s="321"/>
      <c r="CD816" s="321"/>
      <c r="CE816" s="321"/>
      <c r="CF816" s="321"/>
      <c r="CG816" s="321"/>
      <c r="CH816" s="322"/>
      <c r="CI816" s="52">
        <f t="shared" si="39"/>
        <v>0</v>
      </c>
    </row>
    <row r="817" spans="1:87" ht="35.1" customHeight="1" x14ac:dyDescent="0.25">
      <c r="A817" s="31">
        <f t="shared" si="40"/>
        <v>805</v>
      </c>
      <c r="B817" s="308"/>
      <c r="C817" s="308"/>
      <c r="D817" s="309"/>
      <c r="E817" s="309"/>
      <c r="F817" s="309"/>
      <c r="G817" s="310"/>
      <c r="H817" s="311"/>
      <c r="I817" s="40"/>
      <c r="J817" s="59"/>
      <c r="K817" s="312"/>
      <c r="L817" s="312"/>
      <c r="M817" s="313"/>
      <c r="N817" s="313"/>
      <c r="O817" s="314"/>
      <c r="P817" s="314"/>
      <c r="Q817" s="315"/>
      <c r="R817" s="315"/>
      <c r="S817" s="306"/>
      <c r="T817" s="307"/>
      <c r="U817" s="306"/>
      <c r="V817" s="307"/>
      <c r="W817" s="304"/>
      <c r="X817" s="305"/>
      <c r="Y817" s="304"/>
      <c r="Z817" s="305"/>
      <c r="AA817" s="306"/>
      <c r="AB817" s="307"/>
      <c r="AC817" s="306"/>
      <c r="AD817" s="307"/>
      <c r="AE817" s="304"/>
      <c r="AF817" s="305"/>
      <c r="AG817" s="304"/>
      <c r="AH817" s="305"/>
      <c r="AI817" s="306"/>
      <c r="AJ817" s="307"/>
      <c r="AK817" s="306"/>
      <c r="AL817" s="307"/>
      <c r="AM817" s="304"/>
      <c r="AN817" s="305"/>
      <c r="AO817" s="304"/>
      <c r="AP817" s="305"/>
      <c r="AQ817" s="306"/>
      <c r="AR817" s="307"/>
      <c r="AS817" s="306"/>
      <c r="AT817" s="307"/>
      <c r="AU817" s="304"/>
      <c r="AV817" s="305"/>
      <c r="AW817" s="304"/>
      <c r="AX817" s="305"/>
      <c r="AY817" s="306"/>
      <c r="AZ817" s="307"/>
      <c r="BA817" s="306"/>
      <c r="BB817" s="307"/>
      <c r="BC817" s="304"/>
      <c r="BD817" s="305"/>
      <c r="BE817" s="304"/>
      <c r="BF817" s="305"/>
      <c r="BG817" s="306"/>
      <c r="BH817" s="307"/>
      <c r="BI817" s="306"/>
      <c r="BJ817" s="307"/>
      <c r="BK817" s="304"/>
      <c r="BL817" s="305"/>
      <c r="BM817" s="304"/>
      <c r="BN817" s="305"/>
      <c r="BO817" s="316"/>
      <c r="BP817" s="316"/>
      <c r="BQ817" s="316"/>
      <c r="BR817" s="55"/>
      <c r="BS817" s="317"/>
      <c r="BT817" s="318"/>
      <c r="BU817" s="319"/>
      <c r="BV817" s="319"/>
      <c r="BW817" s="319"/>
      <c r="BX817" s="319"/>
      <c r="BY817" s="319"/>
      <c r="BZ817" s="319"/>
      <c r="CA817" s="319"/>
      <c r="CB817" s="320"/>
      <c r="CC817" s="321"/>
      <c r="CD817" s="321"/>
      <c r="CE817" s="321"/>
      <c r="CF817" s="321"/>
      <c r="CG817" s="321"/>
      <c r="CH817" s="322"/>
      <c r="CI817" s="52">
        <f t="shared" si="39"/>
        <v>0</v>
      </c>
    </row>
    <row r="818" spans="1:87" ht="35.1" customHeight="1" x14ac:dyDescent="0.25">
      <c r="A818" s="31">
        <f t="shared" si="40"/>
        <v>806</v>
      </c>
      <c r="B818" s="323"/>
      <c r="C818" s="323"/>
      <c r="D818" s="308"/>
      <c r="E818" s="308"/>
      <c r="F818" s="308"/>
      <c r="G818" s="324"/>
      <c r="H818" s="325"/>
      <c r="I818" s="40"/>
      <c r="J818" s="60"/>
      <c r="K818" s="312"/>
      <c r="L818" s="312"/>
      <c r="M818" s="326"/>
      <c r="N818" s="326"/>
      <c r="O818" s="314"/>
      <c r="P818" s="314"/>
      <c r="Q818" s="327"/>
      <c r="R818" s="327"/>
      <c r="S818" s="306"/>
      <c r="T818" s="307"/>
      <c r="U818" s="306"/>
      <c r="V818" s="307"/>
      <c r="W818" s="328"/>
      <c r="X818" s="329"/>
      <c r="Y818" s="328"/>
      <c r="Z818" s="329"/>
      <c r="AA818" s="306"/>
      <c r="AB818" s="307"/>
      <c r="AC818" s="306"/>
      <c r="AD818" s="307"/>
      <c r="AE818" s="328"/>
      <c r="AF818" s="329"/>
      <c r="AG818" s="328"/>
      <c r="AH818" s="329"/>
      <c r="AI818" s="306"/>
      <c r="AJ818" s="307"/>
      <c r="AK818" s="306"/>
      <c r="AL818" s="307"/>
      <c r="AM818" s="328"/>
      <c r="AN818" s="329"/>
      <c r="AO818" s="328"/>
      <c r="AP818" s="329"/>
      <c r="AQ818" s="306"/>
      <c r="AR818" s="307"/>
      <c r="AS818" s="306"/>
      <c r="AT818" s="307"/>
      <c r="AU818" s="328"/>
      <c r="AV818" s="329"/>
      <c r="AW818" s="328"/>
      <c r="AX818" s="329"/>
      <c r="AY818" s="306"/>
      <c r="AZ818" s="307"/>
      <c r="BA818" s="306"/>
      <c r="BB818" s="307"/>
      <c r="BC818" s="328"/>
      <c r="BD818" s="329"/>
      <c r="BE818" s="328"/>
      <c r="BF818" s="329"/>
      <c r="BG818" s="306"/>
      <c r="BH818" s="307"/>
      <c r="BI818" s="306"/>
      <c r="BJ818" s="307"/>
      <c r="BK818" s="328"/>
      <c r="BL818" s="329"/>
      <c r="BM818" s="328"/>
      <c r="BN818" s="329"/>
      <c r="BO818" s="316"/>
      <c r="BP818" s="316"/>
      <c r="BQ818" s="316"/>
      <c r="BR818" s="55"/>
      <c r="BS818" s="330"/>
      <c r="BT818" s="331"/>
      <c r="BU818" s="319"/>
      <c r="BV818" s="319"/>
      <c r="BW818" s="319"/>
      <c r="BX818" s="319"/>
      <c r="BY818" s="319"/>
      <c r="BZ818" s="319"/>
      <c r="CA818" s="319"/>
      <c r="CB818" s="320"/>
      <c r="CC818" s="321"/>
      <c r="CD818" s="321"/>
      <c r="CE818" s="321"/>
      <c r="CF818" s="321"/>
      <c r="CG818" s="321"/>
      <c r="CH818" s="322"/>
      <c r="CI818" s="52">
        <f t="shared" si="39"/>
        <v>0</v>
      </c>
    </row>
    <row r="819" spans="1:87" ht="35.1" customHeight="1" x14ac:dyDescent="0.25">
      <c r="A819" s="31">
        <f t="shared" si="40"/>
        <v>807</v>
      </c>
      <c r="B819" s="308"/>
      <c r="C819" s="308"/>
      <c r="D819" s="309"/>
      <c r="E819" s="309"/>
      <c r="F819" s="309"/>
      <c r="G819" s="310"/>
      <c r="H819" s="311"/>
      <c r="I819" s="40"/>
      <c r="J819" s="59"/>
      <c r="K819" s="312"/>
      <c r="L819" s="312"/>
      <c r="M819" s="313"/>
      <c r="N819" s="313"/>
      <c r="O819" s="314"/>
      <c r="P819" s="314"/>
      <c r="Q819" s="315"/>
      <c r="R819" s="315"/>
      <c r="S819" s="306"/>
      <c r="T819" s="307"/>
      <c r="U819" s="306"/>
      <c r="V819" s="307"/>
      <c r="W819" s="304"/>
      <c r="X819" s="305"/>
      <c r="Y819" s="304"/>
      <c r="Z819" s="305"/>
      <c r="AA819" s="306"/>
      <c r="AB819" s="307"/>
      <c r="AC819" s="306"/>
      <c r="AD819" s="307"/>
      <c r="AE819" s="304"/>
      <c r="AF819" s="305"/>
      <c r="AG819" s="304"/>
      <c r="AH819" s="305"/>
      <c r="AI819" s="306"/>
      <c r="AJ819" s="307"/>
      <c r="AK819" s="306"/>
      <c r="AL819" s="307"/>
      <c r="AM819" s="304"/>
      <c r="AN819" s="305"/>
      <c r="AO819" s="304"/>
      <c r="AP819" s="305"/>
      <c r="AQ819" s="306"/>
      <c r="AR819" s="307"/>
      <c r="AS819" s="306"/>
      <c r="AT819" s="307"/>
      <c r="AU819" s="304"/>
      <c r="AV819" s="305"/>
      <c r="AW819" s="304"/>
      <c r="AX819" s="305"/>
      <c r="AY819" s="306"/>
      <c r="AZ819" s="307"/>
      <c r="BA819" s="306"/>
      <c r="BB819" s="307"/>
      <c r="BC819" s="304"/>
      <c r="BD819" s="305"/>
      <c r="BE819" s="304"/>
      <c r="BF819" s="305"/>
      <c r="BG819" s="306"/>
      <c r="BH819" s="307"/>
      <c r="BI819" s="306"/>
      <c r="BJ819" s="307"/>
      <c r="BK819" s="304"/>
      <c r="BL819" s="305"/>
      <c r="BM819" s="304"/>
      <c r="BN819" s="305"/>
      <c r="BO819" s="316"/>
      <c r="BP819" s="316"/>
      <c r="BQ819" s="316"/>
      <c r="BR819" s="55"/>
      <c r="BS819" s="317"/>
      <c r="BT819" s="318"/>
      <c r="BU819" s="319"/>
      <c r="BV819" s="319"/>
      <c r="BW819" s="319"/>
      <c r="BX819" s="319"/>
      <c r="BY819" s="319"/>
      <c r="BZ819" s="319"/>
      <c r="CA819" s="319"/>
      <c r="CB819" s="320"/>
      <c r="CC819" s="321"/>
      <c r="CD819" s="321"/>
      <c r="CE819" s="321"/>
      <c r="CF819" s="321"/>
      <c r="CG819" s="321"/>
      <c r="CH819" s="322"/>
      <c r="CI819" s="52">
        <f t="shared" si="39"/>
        <v>0</v>
      </c>
    </row>
    <row r="820" spans="1:87" ht="35.1" customHeight="1" x14ac:dyDescent="0.25">
      <c r="A820" s="31">
        <f t="shared" si="40"/>
        <v>808</v>
      </c>
      <c r="B820" s="323"/>
      <c r="C820" s="323"/>
      <c r="D820" s="308"/>
      <c r="E820" s="308"/>
      <c r="F820" s="308"/>
      <c r="G820" s="324"/>
      <c r="H820" s="325"/>
      <c r="I820" s="40"/>
      <c r="J820" s="60"/>
      <c r="K820" s="312"/>
      <c r="L820" s="312"/>
      <c r="M820" s="326"/>
      <c r="N820" s="326"/>
      <c r="O820" s="314"/>
      <c r="P820" s="314"/>
      <c r="Q820" s="327"/>
      <c r="R820" s="327"/>
      <c r="S820" s="306"/>
      <c r="T820" s="307"/>
      <c r="U820" s="306"/>
      <c r="V820" s="307"/>
      <c r="W820" s="328"/>
      <c r="X820" s="329"/>
      <c r="Y820" s="328"/>
      <c r="Z820" s="329"/>
      <c r="AA820" s="306"/>
      <c r="AB820" s="307"/>
      <c r="AC820" s="306"/>
      <c r="AD820" s="307"/>
      <c r="AE820" s="328"/>
      <c r="AF820" s="329"/>
      <c r="AG820" s="328"/>
      <c r="AH820" s="329"/>
      <c r="AI820" s="306"/>
      <c r="AJ820" s="307"/>
      <c r="AK820" s="306"/>
      <c r="AL820" s="307"/>
      <c r="AM820" s="328"/>
      <c r="AN820" s="329"/>
      <c r="AO820" s="328"/>
      <c r="AP820" s="329"/>
      <c r="AQ820" s="306"/>
      <c r="AR820" s="307"/>
      <c r="AS820" s="306"/>
      <c r="AT820" s="307"/>
      <c r="AU820" s="328"/>
      <c r="AV820" s="329"/>
      <c r="AW820" s="328"/>
      <c r="AX820" s="329"/>
      <c r="AY820" s="306"/>
      <c r="AZ820" s="307"/>
      <c r="BA820" s="306"/>
      <c r="BB820" s="307"/>
      <c r="BC820" s="328"/>
      <c r="BD820" s="329"/>
      <c r="BE820" s="328"/>
      <c r="BF820" s="329"/>
      <c r="BG820" s="306"/>
      <c r="BH820" s="307"/>
      <c r="BI820" s="306"/>
      <c r="BJ820" s="307"/>
      <c r="BK820" s="328"/>
      <c r="BL820" s="329"/>
      <c r="BM820" s="328"/>
      <c r="BN820" s="329"/>
      <c r="BO820" s="316"/>
      <c r="BP820" s="316"/>
      <c r="BQ820" s="316"/>
      <c r="BR820" s="55"/>
      <c r="BS820" s="330"/>
      <c r="BT820" s="331"/>
      <c r="BU820" s="319"/>
      <c r="BV820" s="319"/>
      <c r="BW820" s="319"/>
      <c r="BX820" s="319"/>
      <c r="BY820" s="319"/>
      <c r="BZ820" s="319"/>
      <c r="CA820" s="319"/>
      <c r="CB820" s="320"/>
      <c r="CC820" s="321"/>
      <c r="CD820" s="321"/>
      <c r="CE820" s="321"/>
      <c r="CF820" s="321"/>
      <c r="CG820" s="321"/>
      <c r="CH820" s="322"/>
      <c r="CI820" s="52">
        <f t="shared" si="39"/>
        <v>0</v>
      </c>
    </row>
    <row r="821" spans="1:87" ht="35.1" customHeight="1" x14ac:dyDescent="0.25">
      <c r="A821" s="31">
        <f t="shared" si="40"/>
        <v>809</v>
      </c>
      <c r="B821" s="308"/>
      <c r="C821" s="308"/>
      <c r="D821" s="309"/>
      <c r="E821" s="309"/>
      <c r="F821" s="309"/>
      <c r="G821" s="310"/>
      <c r="H821" s="311"/>
      <c r="I821" s="40"/>
      <c r="J821" s="59"/>
      <c r="K821" s="312"/>
      <c r="L821" s="312"/>
      <c r="M821" s="313"/>
      <c r="N821" s="313"/>
      <c r="O821" s="314"/>
      <c r="P821" s="314"/>
      <c r="Q821" s="315"/>
      <c r="R821" s="315"/>
      <c r="S821" s="306"/>
      <c r="T821" s="307"/>
      <c r="U821" s="306"/>
      <c r="V821" s="307"/>
      <c r="W821" s="304"/>
      <c r="X821" s="305"/>
      <c r="Y821" s="304"/>
      <c r="Z821" s="305"/>
      <c r="AA821" s="306"/>
      <c r="AB821" s="307"/>
      <c r="AC821" s="306"/>
      <c r="AD821" s="307"/>
      <c r="AE821" s="304"/>
      <c r="AF821" s="305"/>
      <c r="AG821" s="304"/>
      <c r="AH821" s="305"/>
      <c r="AI821" s="306"/>
      <c r="AJ821" s="307"/>
      <c r="AK821" s="306"/>
      <c r="AL821" s="307"/>
      <c r="AM821" s="304"/>
      <c r="AN821" s="305"/>
      <c r="AO821" s="304"/>
      <c r="AP821" s="305"/>
      <c r="AQ821" s="306"/>
      <c r="AR821" s="307"/>
      <c r="AS821" s="306"/>
      <c r="AT821" s="307"/>
      <c r="AU821" s="304"/>
      <c r="AV821" s="305"/>
      <c r="AW821" s="304"/>
      <c r="AX821" s="305"/>
      <c r="AY821" s="306"/>
      <c r="AZ821" s="307"/>
      <c r="BA821" s="306"/>
      <c r="BB821" s="307"/>
      <c r="BC821" s="304"/>
      <c r="BD821" s="305"/>
      <c r="BE821" s="304"/>
      <c r="BF821" s="305"/>
      <c r="BG821" s="306"/>
      <c r="BH821" s="307"/>
      <c r="BI821" s="306"/>
      <c r="BJ821" s="307"/>
      <c r="BK821" s="304"/>
      <c r="BL821" s="305"/>
      <c r="BM821" s="304"/>
      <c r="BN821" s="305"/>
      <c r="BO821" s="316"/>
      <c r="BP821" s="316"/>
      <c r="BQ821" s="316"/>
      <c r="BR821" s="55"/>
      <c r="BS821" s="317"/>
      <c r="BT821" s="318"/>
      <c r="BU821" s="319"/>
      <c r="BV821" s="319"/>
      <c r="BW821" s="319"/>
      <c r="BX821" s="319"/>
      <c r="BY821" s="319"/>
      <c r="BZ821" s="319"/>
      <c r="CA821" s="319"/>
      <c r="CB821" s="320"/>
      <c r="CC821" s="321"/>
      <c r="CD821" s="321"/>
      <c r="CE821" s="321"/>
      <c r="CF821" s="321"/>
      <c r="CG821" s="321"/>
      <c r="CH821" s="322"/>
      <c r="CI821" s="52">
        <f t="shared" si="39"/>
        <v>0</v>
      </c>
    </row>
    <row r="822" spans="1:87" ht="35.1" customHeight="1" x14ac:dyDescent="0.25">
      <c r="A822" s="31">
        <f t="shared" si="40"/>
        <v>810</v>
      </c>
      <c r="B822" s="323"/>
      <c r="C822" s="323"/>
      <c r="D822" s="308"/>
      <c r="E822" s="308"/>
      <c r="F822" s="308"/>
      <c r="G822" s="324"/>
      <c r="H822" s="325"/>
      <c r="I822" s="40"/>
      <c r="J822" s="60"/>
      <c r="K822" s="312"/>
      <c r="L822" s="312"/>
      <c r="M822" s="326"/>
      <c r="N822" s="326"/>
      <c r="O822" s="314"/>
      <c r="P822" s="314"/>
      <c r="Q822" s="327"/>
      <c r="R822" s="327"/>
      <c r="S822" s="306"/>
      <c r="T822" s="307"/>
      <c r="U822" s="306"/>
      <c r="V822" s="307"/>
      <c r="W822" s="328"/>
      <c r="X822" s="329"/>
      <c r="Y822" s="328"/>
      <c r="Z822" s="329"/>
      <c r="AA822" s="306"/>
      <c r="AB822" s="307"/>
      <c r="AC822" s="306"/>
      <c r="AD822" s="307"/>
      <c r="AE822" s="328"/>
      <c r="AF822" s="329"/>
      <c r="AG822" s="328"/>
      <c r="AH822" s="329"/>
      <c r="AI822" s="306"/>
      <c r="AJ822" s="307"/>
      <c r="AK822" s="306"/>
      <c r="AL822" s="307"/>
      <c r="AM822" s="328"/>
      <c r="AN822" s="329"/>
      <c r="AO822" s="328"/>
      <c r="AP822" s="329"/>
      <c r="AQ822" s="306"/>
      <c r="AR822" s="307"/>
      <c r="AS822" s="306"/>
      <c r="AT822" s="307"/>
      <c r="AU822" s="328"/>
      <c r="AV822" s="329"/>
      <c r="AW822" s="328"/>
      <c r="AX822" s="329"/>
      <c r="AY822" s="306"/>
      <c r="AZ822" s="307"/>
      <c r="BA822" s="306"/>
      <c r="BB822" s="307"/>
      <c r="BC822" s="328"/>
      <c r="BD822" s="329"/>
      <c r="BE822" s="328"/>
      <c r="BF822" s="329"/>
      <c r="BG822" s="306"/>
      <c r="BH822" s="307"/>
      <c r="BI822" s="306"/>
      <c r="BJ822" s="307"/>
      <c r="BK822" s="328"/>
      <c r="BL822" s="329"/>
      <c r="BM822" s="328"/>
      <c r="BN822" s="329"/>
      <c r="BO822" s="316"/>
      <c r="BP822" s="316"/>
      <c r="BQ822" s="316"/>
      <c r="BR822" s="55"/>
      <c r="BS822" s="330"/>
      <c r="BT822" s="331"/>
      <c r="BU822" s="319"/>
      <c r="BV822" s="319"/>
      <c r="BW822" s="319"/>
      <c r="BX822" s="319"/>
      <c r="BY822" s="319"/>
      <c r="BZ822" s="319"/>
      <c r="CA822" s="319"/>
      <c r="CB822" s="320"/>
      <c r="CC822" s="321"/>
      <c r="CD822" s="321"/>
      <c r="CE822" s="321"/>
      <c r="CF822" s="321"/>
      <c r="CG822" s="321"/>
      <c r="CH822" s="322"/>
      <c r="CI822" s="52">
        <f t="shared" si="39"/>
        <v>0</v>
      </c>
    </row>
    <row r="823" spans="1:87" ht="35.1" customHeight="1" x14ac:dyDescent="0.25">
      <c r="A823" s="31">
        <f t="shared" si="40"/>
        <v>811</v>
      </c>
      <c r="B823" s="308"/>
      <c r="C823" s="308"/>
      <c r="D823" s="309"/>
      <c r="E823" s="309"/>
      <c r="F823" s="309"/>
      <c r="G823" s="310"/>
      <c r="H823" s="311"/>
      <c r="I823" s="40"/>
      <c r="J823" s="59"/>
      <c r="K823" s="312"/>
      <c r="L823" s="312"/>
      <c r="M823" s="313"/>
      <c r="N823" s="313"/>
      <c r="O823" s="314"/>
      <c r="P823" s="314"/>
      <c r="Q823" s="315"/>
      <c r="R823" s="315"/>
      <c r="S823" s="306"/>
      <c r="T823" s="307"/>
      <c r="U823" s="306"/>
      <c r="V823" s="307"/>
      <c r="W823" s="304"/>
      <c r="X823" s="305"/>
      <c r="Y823" s="304"/>
      <c r="Z823" s="305"/>
      <c r="AA823" s="306"/>
      <c r="AB823" s="307"/>
      <c r="AC823" s="306"/>
      <c r="AD823" s="307"/>
      <c r="AE823" s="304"/>
      <c r="AF823" s="305"/>
      <c r="AG823" s="304"/>
      <c r="AH823" s="305"/>
      <c r="AI823" s="306"/>
      <c r="AJ823" s="307"/>
      <c r="AK823" s="306"/>
      <c r="AL823" s="307"/>
      <c r="AM823" s="304"/>
      <c r="AN823" s="305"/>
      <c r="AO823" s="304"/>
      <c r="AP823" s="305"/>
      <c r="AQ823" s="306"/>
      <c r="AR823" s="307"/>
      <c r="AS823" s="306"/>
      <c r="AT823" s="307"/>
      <c r="AU823" s="304"/>
      <c r="AV823" s="305"/>
      <c r="AW823" s="304"/>
      <c r="AX823" s="305"/>
      <c r="AY823" s="306"/>
      <c r="AZ823" s="307"/>
      <c r="BA823" s="306"/>
      <c r="BB823" s="307"/>
      <c r="BC823" s="304"/>
      <c r="BD823" s="305"/>
      <c r="BE823" s="304"/>
      <c r="BF823" s="305"/>
      <c r="BG823" s="306"/>
      <c r="BH823" s="307"/>
      <c r="BI823" s="306"/>
      <c r="BJ823" s="307"/>
      <c r="BK823" s="304"/>
      <c r="BL823" s="305"/>
      <c r="BM823" s="304"/>
      <c r="BN823" s="305"/>
      <c r="BO823" s="316"/>
      <c r="BP823" s="316"/>
      <c r="BQ823" s="316"/>
      <c r="BR823" s="55"/>
      <c r="BS823" s="317"/>
      <c r="BT823" s="318"/>
      <c r="BU823" s="319"/>
      <c r="BV823" s="319"/>
      <c r="BW823" s="319"/>
      <c r="BX823" s="319"/>
      <c r="BY823" s="319"/>
      <c r="BZ823" s="319"/>
      <c r="CA823" s="319"/>
      <c r="CB823" s="320"/>
      <c r="CC823" s="321"/>
      <c r="CD823" s="321"/>
      <c r="CE823" s="321"/>
      <c r="CF823" s="321"/>
      <c r="CG823" s="321"/>
      <c r="CH823" s="322"/>
      <c r="CI823" s="52">
        <f t="shared" si="39"/>
        <v>0</v>
      </c>
    </row>
    <row r="824" spans="1:87" ht="35.1" customHeight="1" x14ac:dyDescent="0.25">
      <c r="A824" s="31">
        <f t="shared" si="40"/>
        <v>812</v>
      </c>
      <c r="B824" s="323"/>
      <c r="C824" s="323"/>
      <c r="D824" s="308"/>
      <c r="E824" s="308"/>
      <c r="F824" s="308"/>
      <c r="G824" s="324"/>
      <c r="H824" s="325"/>
      <c r="I824" s="40"/>
      <c r="J824" s="60"/>
      <c r="K824" s="312"/>
      <c r="L824" s="312"/>
      <c r="M824" s="326"/>
      <c r="N824" s="326"/>
      <c r="O824" s="314"/>
      <c r="P824" s="314"/>
      <c r="Q824" s="327"/>
      <c r="R824" s="327"/>
      <c r="S824" s="306"/>
      <c r="T824" s="307"/>
      <c r="U824" s="306"/>
      <c r="V824" s="307"/>
      <c r="W824" s="328"/>
      <c r="X824" s="329"/>
      <c r="Y824" s="328"/>
      <c r="Z824" s="329"/>
      <c r="AA824" s="306"/>
      <c r="AB824" s="307"/>
      <c r="AC824" s="306"/>
      <c r="AD824" s="307"/>
      <c r="AE824" s="328"/>
      <c r="AF824" s="329"/>
      <c r="AG824" s="328"/>
      <c r="AH824" s="329"/>
      <c r="AI824" s="306"/>
      <c r="AJ824" s="307"/>
      <c r="AK824" s="306"/>
      <c r="AL824" s="307"/>
      <c r="AM824" s="328"/>
      <c r="AN824" s="329"/>
      <c r="AO824" s="328"/>
      <c r="AP824" s="329"/>
      <c r="AQ824" s="306"/>
      <c r="AR824" s="307"/>
      <c r="AS824" s="306"/>
      <c r="AT824" s="307"/>
      <c r="AU824" s="328"/>
      <c r="AV824" s="329"/>
      <c r="AW824" s="328"/>
      <c r="AX824" s="329"/>
      <c r="AY824" s="306"/>
      <c r="AZ824" s="307"/>
      <c r="BA824" s="306"/>
      <c r="BB824" s="307"/>
      <c r="BC824" s="328"/>
      <c r="BD824" s="329"/>
      <c r="BE824" s="328"/>
      <c r="BF824" s="329"/>
      <c r="BG824" s="306"/>
      <c r="BH824" s="307"/>
      <c r="BI824" s="306"/>
      <c r="BJ824" s="307"/>
      <c r="BK824" s="328"/>
      <c r="BL824" s="329"/>
      <c r="BM824" s="328"/>
      <c r="BN824" s="329"/>
      <c r="BO824" s="316"/>
      <c r="BP824" s="316"/>
      <c r="BQ824" s="316"/>
      <c r="BR824" s="55"/>
      <c r="BS824" s="330"/>
      <c r="BT824" s="331"/>
      <c r="BU824" s="319"/>
      <c r="BV824" s="319"/>
      <c r="BW824" s="319"/>
      <c r="BX824" s="319"/>
      <c r="BY824" s="319"/>
      <c r="BZ824" s="319"/>
      <c r="CA824" s="319"/>
      <c r="CB824" s="320"/>
      <c r="CC824" s="321"/>
      <c r="CD824" s="321"/>
      <c r="CE824" s="321"/>
      <c r="CF824" s="321"/>
      <c r="CG824" s="321"/>
      <c r="CH824" s="322"/>
      <c r="CI824" s="52">
        <f t="shared" si="39"/>
        <v>0</v>
      </c>
    </row>
    <row r="825" spans="1:87" ht="35.1" customHeight="1" x14ac:dyDescent="0.25">
      <c r="A825" s="31">
        <f>ROW(A813)</f>
        <v>813</v>
      </c>
      <c r="B825" s="308"/>
      <c r="C825" s="308"/>
      <c r="D825" s="309"/>
      <c r="E825" s="309"/>
      <c r="F825" s="309"/>
      <c r="G825" s="310"/>
      <c r="H825" s="311"/>
      <c r="I825" s="40"/>
      <c r="J825" s="59"/>
      <c r="K825" s="312"/>
      <c r="L825" s="312"/>
      <c r="M825" s="313"/>
      <c r="N825" s="313"/>
      <c r="O825" s="314"/>
      <c r="P825" s="314"/>
      <c r="Q825" s="315"/>
      <c r="R825" s="315"/>
      <c r="S825" s="306"/>
      <c r="T825" s="307"/>
      <c r="U825" s="306"/>
      <c r="V825" s="307"/>
      <c r="W825" s="304"/>
      <c r="X825" s="305"/>
      <c r="Y825" s="304"/>
      <c r="Z825" s="305"/>
      <c r="AA825" s="306"/>
      <c r="AB825" s="307"/>
      <c r="AC825" s="306"/>
      <c r="AD825" s="307"/>
      <c r="AE825" s="304"/>
      <c r="AF825" s="305"/>
      <c r="AG825" s="304"/>
      <c r="AH825" s="305"/>
      <c r="AI825" s="306"/>
      <c r="AJ825" s="307"/>
      <c r="AK825" s="306"/>
      <c r="AL825" s="307"/>
      <c r="AM825" s="304"/>
      <c r="AN825" s="305"/>
      <c r="AO825" s="304"/>
      <c r="AP825" s="305"/>
      <c r="AQ825" s="306"/>
      <c r="AR825" s="307"/>
      <c r="AS825" s="306"/>
      <c r="AT825" s="307"/>
      <c r="AU825" s="304"/>
      <c r="AV825" s="305"/>
      <c r="AW825" s="304"/>
      <c r="AX825" s="305"/>
      <c r="AY825" s="306"/>
      <c r="AZ825" s="307"/>
      <c r="BA825" s="306"/>
      <c r="BB825" s="307"/>
      <c r="BC825" s="304"/>
      <c r="BD825" s="305"/>
      <c r="BE825" s="304"/>
      <c r="BF825" s="305"/>
      <c r="BG825" s="306"/>
      <c r="BH825" s="307"/>
      <c r="BI825" s="306"/>
      <c r="BJ825" s="307"/>
      <c r="BK825" s="304"/>
      <c r="BL825" s="305"/>
      <c r="BM825" s="304"/>
      <c r="BN825" s="305"/>
      <c r="BO825" s="332"/>
      <c r="BP825" s="333"/>
      <c r="BQ825" s="334"/>
      <c r="BR825" s="55"/>
      <c r="BS825" s="317"/>
      <c r="BT825" s="318"/>
      <c r="BU825" s="319"/>
      <c r="BV825" s="319"/>
      <c r="BW825" s="319"/>
      <c r="BX825" s="319"/>
      <c r="BY825" s="319"/>
      <c r="BZ825" s="319"/>
      <c r="CA825" s="319"/>
      <c r="CB825" s="320"/>
      <c r="CC825" s="321"/>
      <c r="CD825" s="321"/>
      <c r="CE825" s="321"/>
      <c r="CF825" s="321"/>
      <c r="CG825" s="321"/>
      <c r="CH825" s="322"/>
      <c r="CI825" s="52">
        <f t="shared" si="39"/>
        <v>0</v>
      </c>
    </row>
    <row r="826" spans="1:87" ht="35.1" customHeight="1" x14ac:dyDescent="0.25">
      <c r="A826" s="31">
        <f t="shared" ref="A826:A852" si="41">ROW(A814)</f>
        <v>814</v>
      </c>
      <c r="B826" s="323"/>
      <c r="C826" s="323"/>
      <c r="D826" s="308"/>
      <c r="E826" s="308"/>
      <c r="F826" s="308"/>
      <c r="G826" s="324"/>
      <c r="H826" s="325"/>
      <c r="I826" s="40"/>
      <c r="J826" s="60"/>
      <c r="K826" s="312"/>
      <c r="L826" s="312"/>
      <c r="M826" s="326"/>
      <c r="N826" s="326"/>
      <c r="O826" s="314"/>
      <c r="P826" s="314"/>
      <c r="Q826" s="327"/>
      <c r="R826" s="327"/>
      <c r="S826" s="306"/>
      <c r="T826" s="307"/>
      <c r="U826" s="306"/>
      <c r="V826" s="307"/>
      <c r="W826" s="328"/>
      <c r="X826" s="329"/>
      <c r="Y826" s="328"/>
      <c r="Z826" s="329"/>
      <c r="AA826" s="306"/>
      <c r="AB826" s="307"/>
      <c r="AC826" s="306"/>
      <c r="AD826" s="307"/>
      <c r="AE826" s="328"/>
      <c r="AF826" s="329"/>
      <c r="AG826" s="328"/>
      <c r="AH826" s="329"/>
      <c r="AI826" s="306"/>
      <c r="AJ826" s="307"/>
      <c r="AK826" s="306"/>
      <c r="AL826" s="307"/>
      <c r="AM826" s="328"/>
      <c r="AN826" s="329"/>
      <c r="AO826" s="328"/>
      <c r="AP826" s="329"/>
      <c r="AQ826" s="306"/>
      <c r="AR826" s="307"/>
      <c r="AS826" s="306"/>
      <c r="AT826" s="307"/>
      <c r="AU826" s="328"/>
      <c r="AV826" s="329"/>
      <c r="AW826" s="328"/>
      <c r="AX826" s="329"/>
      <c r="AY826" s="306"/>
      <c r="AZ826" s="307"/>
      <c r="BA826" s="306"/>
      <c r="BB826" s="307"/>
      <c r="BC826" s="328"/>
      <c r="BD826" s="329"/>
      <c r="BE826" s="328"/>
      <c r="BF826" s="329"/>
      <c r="BG826" s="306"/>
      <c r="BH826" s="307"/>
      <c r="BI826" s="306"/>
      <c r="BJ826" s="307"/>
      <c r="BK826" s="328"/>
      <c r="BL826" s="329"/>
      <c r="BM826" s="328"/>
      <c r="BN826" s="329"/>
      <c r="BO826" s="316"/>
      <c r="BP826" s="316"/>
      <c r="BQ826" s="316"/>
      <c r="BR826" s="55"/>
      <c r="BS826" s="330"/>
      <c r="BT826" s="331"/>
      <c r="BU826" s="319"/>
      <c r="BV826" s="319"/>
      <c r="BW826" s="319"/>
      <c r="BX826" s="319"/>
      <c r="BY826" s="319"/>
      <c r="BZ826" s="319"/>
      <c r="CA826" s="319"/>
      <c r="CB826" s="320"/>
      <c r="CC826" s="321"/>
      <c r="CD826" s="321"/>
      <c r="CE826" s="321"/>
      <c r="CF826" s="321"/>
      <c r="CG826" s="321"/>
      <c r="CH826" s="322"/>
      <c r="CI826" s="52">
        <f t="shared" si="39"/>
        <v>0</v>
      </c>
    </row>
    <row r="827" spans="1:87" ht="35.1" customHeight="1" x14ac:dyDescent="0.25">
      <c r="A827" s="31">
        <f t="shared" si="41"/>
        <v>815</v>
      </c>
      <c r="B827" s="308"/>
      <c r="C827" s="308"/>
      <c r="D827" s="309"/>
      <c r="E827" s="309"/>
      <c r="F827" s="309"/>
      <c r="G827" s="310"/>
      <c r="H827" s="311"/>
      <c r="I827" s="40"/>
      <c r="J827" s="59"/>
      <c r="K827" s="312"/>
      <c r="L827" s="312"/>
      <c r="M827" s="313"/>
      <c r="N827" s="313"/>
      <c r="O827" s="314"/>
      <c r="P827" s="314"/>
      <c r="Q827" s="315"/>
      <c r="R827" s="315"/>
      <c r="S827" s="306"/>
      <c r="T827" s="307"/>
      <c r="U827" s="306"/>
      <c r="V827" s="307"/>
      <c r="W827" s="304"/>
      <c r="X827" s="305"/>
      <c r="Y827" s="304"/>
      <c r="Z827" s="305"/>
      <c r="AA827" s="306"/>
      <c r="AB827" s="307"/>
      <c r="AC827" s="306"/>
      <c r="AD827" s="307"/>
      <c r="AE827" s="304"/>
      <c r="AF827" s="305"/>
      <c r="AG827" s="304"/>
      <c r="AH827" s="305"/>
      <c r="AI827" s="306"/>
      <c r="AJ827" s="307"/>
      <c r="AK827" s="306"/>
      <c r="AL827" s="307"/>
      <c r="AM827" s="304"/>
      <c r="AN827" s="305"/>
      <c r="AO827" s="304"/>
      <c r="AP827" s="305"/>
      <c r="AQ827" s="306"/>
      <c r="AR827" s="307"/>
      <c r="AS827" s="306"/>
      <c r="AT827" s="307"/>
      <c r="AU827" s="304"/>
      <c r="AV827" s="305"/>
      <c r="AW827" s="304"/>
      <c r="AX827" s="305"/>
      <c r="AY827" s="306"/>
      <c r="AZ827" s="307"/>
      <c r="BA827" s="306"/>
      <c r="BB827" s="307"/>
      <c r="BC827" s="304"/>
      <c r="BD827" s="305"/>
      <c r="BE827" s="304"/>
      <c r="BF827" s="305"/>
      <c r="BG827" s="306"/>
      <c r="BH827" s="307"/>
      <c r="BI827" s="306"/>
      <c r="BJ827" s="307"/>
      <c r="BK827" s="304"/>
      <c r="BL827" s="305"/>
      <c r="BM827" s="304"/>
      <c r="BN827" s="305"/>
      <c r="BO827" s="316"/>
      <c r="BP827" s="316"/>
      <c r="BQ827" s="316"/>
      <c r="BR827" s="55"/>
      <c r="BS827" s="317"/>
      <c r="BT827" s="318"/>
      <c r="BU827" s="319"/>
      <c r="BV827" s="319"/>
      <c r="BW827" s="319"/>
      <c r="BX827" s="319"/>
      <c r="BY827" s="319"/>
      <c r="BZ827" s="319"/>
      <c r="CA827" s="319"/>
      <c r="CB827" s="320"/>
      <c r="CC827" s="321"/>
      <c r="CD827" s="321"/>
      <c r="CE827" s="321"/>
      <c r="CF827" s="321"/>
      <c r="CG827" s="321"/>
      <c r="CH827" s="322"/>
      <c r="CI827" s="52">
        <f t="shared" si="39"/>
        <v>0</v>
      </c>
    </row>
    <row r="828" spans="1:87" ht="35.1" customHeight="1" x14ac:dyDescent="0.25">
      <c r="A828" s="31">
        <f t="shared" si="41"/>
        <v>816</v>
      </c>
      <c r="B828" s="323"/>
      <c r="C828" s="323"/>
      <c r="D828" s="308"/>
      <c r="E828" s="308"/>
      <c r="F828" s="308"/>
      <c r="G828" s="324"/>
      <c r="H828" s="325"/>
      <c r="I828" s="40"/>
      <c r="J828" s="60"/>
      <c r="K828" s="312"/>
      <c r="L828" s="312"/>
      <c r="M828" s="326"/>
      <c r="N828" s="326"/>
      <c r="O828" s="314"/>
      <c r="P828" s="314"/>
      <c r="Q828" s="327"/>
      <c r="R828" s="327"/>
      <c r="S828" s="306"/>
      <c r="T828" s="307"/>
      <c r="U828" s="306"/>
      <c r="V828" s="307"/>
      <c r="W828" s="328"/>
      <c r="X828" s="329"/>
      <c r="Y828" s="328"/>
      <c r="Z828" s="329"/>
      <c r="AA828" s="306"/>
      <c r="AB828" s="307"/>
      <c r="AC828" s="306"/>
      <c r="AD828" s="307"/>
      <c r="AE828" s="328"/>
      <c r="AF828" s="329"/>
      <c r="AG828" s="328"/>
      <c r="AH828" s="329"/>
      <c r="AI828" s="306"/>
      <c r="AJ828" s="307"/>
      <c r="AK828" s="306"/>
      <c r="AL828" s="307"/>
      <c r="AM828" s="328"/>
      <c r="AN828" s="329"/>
      <c r="AO828" s="328"/>
      <c r="AP828" s="329"/>
      <c r="AQ828" s="306"/>
      <c r="AR828" s="307"/>
      <c r="AS828" s="306"/>
      <c r="AT828" s="307"/>
      <c r="AU828" s="328"/>
      <c r="AV828" s="329"/>
      <c r="AW828" s="328"/>
      <c r="AX828" s="329"/>
      <c r="AY828" s="306"/>
      <c r="AZ828" s="307"/>
      <c r="BA828" s="306"/>
      <c r="BB828" s="307"/>
      <c r="BC828" s="328"/>
      <c r="BD828" s="329"/>
      <c r="BE828" s="328"/>
      <c r="BF828" s="329"/>
      <c r="BG828" s="306"/>
      <c r="BH828" s="307"/>
      <c r="BI828" s="306"/>
      <c r="BJ828" s="307"/>
      <c r="BK828" s="328"/>
      <c r="BL828" s="329"/>
      <c r="BM828" s="328"/>
      <c r="BN828" s="329"/>
      <c r="BO828" s="316"/>
      <c r="BP828" s="316"/>
      <c r="BQ828" s="316"/>
      <c r="BR828" s="55"/>
      <c r="BS828" s="330"/>
      <c r="BT828" s="331"/>
      <c r="BU828" s="319"/>
      <c r="BV828" s="319"/>
      <c r="BW828" s="319"/>
      <c r="BX828" s="319"/>
      <c r="BY828" s="319"/>
      <c r="BZ828" s="319"/>
      <c r="CA828" s="319"/>
      <c r="CB828" s="320"/>
      <c r="CC828" s="321"/>
      <c r="CD828" s="321"/>
      <c r="CE828" s="321"/>
      <c r="CF828" s="321"/>
      <c r="CG828" s="321"/>
      <c r="CH828" s="322"/>
      <c r="CI828" s="52">
        <f t="shared" si="39"/>
        <v>0</v>
      </c>
    </row>
    <row r="829" spans="1:87" ht="35.1" customHeight="1" x14ac:dyDescent="0.25">
      <c r="A829" s="31">
        <f t="shared" si="41"/>
        <v>817</v>
      </c>
      <c r="B829" s="308"/>
      <c r="C829" s="308"/>
      <c r="D829" s="309"/>
      <c r="E829" s="309"/>
      <c r="F829" s="309"/>
      <c r="G829" s="310"/>
      <c r="H829" s="311"/>
      <c r="I829" s="40"/>
      <c r="J829" s="59"/>
      <c r="K829" s="312"/>
      <c r="L829" s="312"/>
      <c r="M829" s="313"/>
      <c r="N829" s="313"/>
      <c r="O829" s="314"/>
      <c r="P829" s="314"/>
      <c r="Q829" s="315"/>
      <c r="R829" s="315"/>
      <c r="S829" s="306"/>
      <c r="T829" s="307"/>
      <c r="U829" s="306"/>
      <c r="V829" s="307"/>
      <c r="W829" s="304"/>
      <c r="X829" s="305"/>
      <c r="Y829" s="304"/>
      <c r="Z829" s="305"/>
      <c r="AA829" s="306"/>
      <c r="AB829" s="307"/>
      <c r="AC829" s="306"/>
      <c r="AD829" s="307"/>
      <c r="AE829" s="304"/>
      <c r="AF829" s="305"/>
      <c r="AG829" s="304"/>
      <c r="AH829" s="305"/>
      <c r="AI829" s="306"/>
      <c r="AJ829" s="307"/>
      <c r="AK829" s="306"/>
      <c r="AL829" s="307"/>
      <c r="AM829" s="304"/>
      <c r="AN829" s="305"/>
      <c r="AO829" s="304"/>
      <c r="AP829" s="305"/>
      <c r="AQ829" s="306"/>
      <c r="AR829" s="307"/>
      <c r="AS829" s="306"/>
      <c r="AT829" s="307"/>
      <c r="AU829" s="304"/>
      <c r="AV829" s="305"/>
      <c r="AW829" s="304"/>
      <c r="AX829" s="305"/>
      <c r="AY829" s="306"/>
      <c r="AZ829" s="307"/>
      <c r="BA829" s="306"/>
      <c r="BB829" s="307"/>
      <c r="BC829" s="304"/>
      <c r="BD829" s="305"/>
      <c r="BE829" s="304"/>
      <c r="BF829" s="305"/>
      <c r="BG829" s="306"/>
      <c r="BH829" s="307"/>
      <c r="BI829" s="306"/>
      <c r="BJ829" s="307"/>
      <c r="BK829" s="304"/>
      <c r="BL829" s="305"/>
      <c r="BM829" s="304"/>
      <c r="BN829" s="305"/>
      <c r="BO829" s="316"/>
      <c r="BP829" s="316"/>
      <c r="BQ829" s="316"/>
      <c r="BR829" s="55"/>
      <c r="BS829" s="317"/>
      <c r="BT829" s="318"/>
      <c r="BU829" s="319"/>
      <c r="BV829" s="319"/>
      <c r="BW829" s="319"/>
      <c r="BX829" s="319"/>
      <c r="BY829" s="319"/>
      <c r="BZ829" s="319"/>
      <c r="CA829" s="319"/>
      <c r="CB829" s="320"/>
      <c r="CC829" s="321"/>
      <c r="CD829" s="321"/>
      <c r="CE829" s="321"/>
      <c r="CF829" s="321"/>
      <c r="CG829" s="321"/>
      <c r="CH829" s="322"/>
      <c r="CI829" s="52">
        <f t="shared" si="39"/>
        <v>0</v>
      </c>
    </row>
    <row r="830" spans="1:87" ht="35.1" customHeight="1" x14ac:dyDescent="0.25">
      <c r="A830" s="31">
        <f t="shared" si="41"/>
        <v>818</v>
      </c>
      <c r="B830" s="323"/>
      <c r="C830" s="323"/>
      <c r="D830" s="308"/>
      <c r="E830" s="308"/>
      <c r="F830" s="308"/>
      <c r="G830" s="324"/>
      <c r="H830" s="325"/>
      <c r="I830" s="40"/>
      <c r="J830" s="60"/>
      <c r="K830" s="312"/>
      <c r="L830" s="312"/>
      <c r="M830" s="326"/>
      <c r="N830" s="326"/>
      <c r="O830" s="314"/>
      <c r="P830" s="314"/>
      <c r="Q830" s="327"/>
      <c r="R830" s="327"/>
      <c r="S830" s="306"/>
      <c r="T830" s="307"/>
      <c r="U830" s="306"/>
      <c r="V830" s="307"/>
      <c r="W830" s="328"/>
      <c r="X830" s="329"/>
      <c r="Y830" s="328"/>
      <c r="Z830" s="329"/>
      <c r="AA830" s="306"/>
      <c r="AB830" s="307"/>
      <c r="AC830" s="306"/>
      <c r="AD830" s="307"/>
      <c r="AE830" s="328"/>
      <c r="AF830" s="329"/>
      <c r="AG830" s="328"/>
      <c r="AH830" s="329"/>
      <c r="AI830" s="306"/>
      <c r="AJ830" s="307"/>
      <c r="AK830" s="306"/>
      <c r="AL830" s="307"/>
      <c r="AM830" s="328"/>
      <c r="AN830" s="329"/>
      <c r="AO830" s="328"/>
      <c r="AP830" s="329"/>
      <c r="AQ830" s="306"/>
      <c r="AR830" s="307"/>
      <c r="AS830" s="306"/>
      <c r="AT830" s="307"/>
      <c r="AU830" s="328"/>
      <c r="AV830" s="329"/>
      <c r="AW830" s="328"/>
      <c r="AX830" s="329"/>
      <c r="AY830" s="306"/>
      <c r="AZ830" s="307"/>
      <c r="BA830" s="306"/>
      <c r="BB830" s="307"/>
      <c r="BC830" s="328"/>
      <c r="BD830" s="329"/>
      <c r="BE830" s="328"/>
      <c r="BF830" s="329"/>
      <c r="BG830" s="306"/>
      <c r="BH830" s="307"/>
      <c r="BI830" s="306"/>
      <c r="BJ830" s="307"/>
      <c r="BK830" s="328"/>
      <c r="BL830" s="329"/>
      <c r="BM830" s="328"/>
      <c r="BN830" s="329"/>
      <c r="BO830" s="316"/>
      <c r="BP830" s="316"/>
      <c r="BQ830" s="316"/>
      <c r="BR830" s="55"/>
      <c r="BS830" s="330"/>
      <c r="BT830" s="331"/>
      <c r="BU830" s="319"/>
      <c r="BV830" s="319"/>
      <c r="BW830" s="319"/>
      <c r="BX830" s="319"/>
      <c r="BY830" s="319"/>
      <c r="BZ830" s="319"/>
      <c r="CA830" s="319"/>
      <c r="CB830" s="320"/>
      <c r="CC830" s="321"/>
      <c r="CD830" s="321"/>
      <c r="CE830" s="321"/>
      <c r="CF830" s="321"/>
      <c r="CG830" s="321"/>
      <c r="CH830" s="322"/>
      <c r="CI830" s="52">
        <f t="shared" si="39"/>
        <v>0</v>
      </c>
    </row>
    <row r="831" spans="1:87" ht="35.1" customHeight="1" x14ac:dyDescent="0.25">
      <c r="A831" s="31">
        <f t="shared" si="41"/>
        <v>819</v>
      </c>
      <c r="B831" s="308"/>
      <c r="C831" s="308"/>
      <c r="D831" s="309"/>
      <c r="E831" s="309"/>
      <c r="F831" s="309"/>
      <c r="G831" s="310"/>
      <c r="H831" s="311"/>
      <c r="I831" s="40"/>
      <c r="J831" s="59"/>
      <c r="K831" s="312"/>
      <c r="L831" s="312"/>
      <c r="M831" s="313"/>
      <c r="N831" s="313"/>
      <c r="O831" s="314"/>
      <c r="P831" s="314"/>
      <c r="Q831" s="315"/>
      <c r="R831" s="315"/>
      <c r="S831" s="306"/>
      <c r="T831" s="307"/>
      <c r="U831" s="306"/>
      <c r="V831" s="307"/>
      <c r="W831" s="304"/>
      <c r="X831" s="305"/>
      <c r="Y831" s="304"/>
      <c r="Z831" s="305"/>
      <c r="AA831" s="306"/>
      <c r="AB831" s="307"/>
      <c r="AC831" s="306"/>
      <c r="AD831" s="307"/>
      <c r="AE831" s="304"/>
      <c r="AF831" s="305"/>
      <c r="AG831" s="304"/>
      <c r="AH831" s="305"/>
      <c r="AI831" s="306"/>
      <c r="AJ831" s="307"/>
      <c r="AK831" s="306"/>
      <c r="AL831" s="307"/>
      <c r="AM831" s="304"/>
      <c r="AN831" s="305"/>
      <c r="AO831" s="304"/>
      <c r="AP831" s="305"/>
      <c r="AQ831" s="306"/>
      <c r="AR831" s="307"/>
      <c r="AS831" s="306"/>
      <c r="AT831" s="307"/>
      <c r="AU831" s="304"/>
      <c r="AV831" s="305"/>
      <c r="AW831" s="304"/>
      <c r="AX831" s="305"/>
      <c r="AY831" s="306"/>
      <c r="AZ831" s="307"/>
      <c r="BA831" s="306"/>
      <c r="BB831" s="307"/>
      <c r="BC831" s="304"/>
      <c r="BD831" s="305"/>
      <c r="BE831" s="304"/>
      <c r="BF831" s="305"/>
      <c r="BG831" s="306"/>
      <c r="BH831" s="307"/>
      <c r="BI831" s="306"/>
      <c r="BJ831" s="307"/>
      <c r="BK831" s="304"/>
      <c r="BL831" s="305"/>
      <c r="BM831" s="304"/>
      <c r="BN831" s="305"/>
      <c r="BO831" s="316"/>
      <c r="BP831" s="316"/>
      <c r="BQ831" s="316"/>
      <c r="BR831" s="55"/>
      <c r="BS831" s="317"/>
      <c r="BT831" s="318"/>
      <c r="BU831" s="319"/>
      <c r="BV831" s="319"/>
      <c r="BW831" s="319"/>
      <c r="BX831" s="319"/>
      <c r="BY831" s="319"/>
      <c r="BZ831" s="319"/>
      <c r="CA831" s="319"/>
      <c r="CB831" s="320"/>
      <c r="CC831" s="321"/>
      <c r="CD831" s="321"/>
      <c r="CE831" s="321"/>
      <c r="CF831" s="321"/>
      <c r="CG831" s="321"/>
      <c r="CH831" s="322"/>
      <c r="CI831" s="52">
        <f t="shared" si="39"/>
        <v>0</v>
      </c>
    </row>
    <row r="832" spans="1:87" ht="35.1" customHeight="1" x14ac:dyDescent="0.25">
      <c r="A832" s="31">
        <f t="shared" si="41"/>
        <v>820</v>
      </c>
      <c r="B832" s="323"/>
      <c r="C832" s="323"/>
      <c r="D832" s="308"/>
      <c r="E832" s="308"/>
      <c r="F832" s="308"/>
      <c r="G832" s="324"/>
      <c r="H832" s="325"/>
      <c r="I832" s="40"/>
      <c r="J832" s="60"/>
      <c r="K832" s="312"/>
      <c r="L832" s="312"/>
      <c r="M832" s="326"/>
      <c r="N832" s="326"/>
      <c r="O832" s="314"/>
      <c r="P832" s="314"/>
      <c r="Q832" s="327"/>
      <c r="R832" s="327"/>
      <c r="S832" s="306"/>
      <c r="T832" s="307"/>
      <c r="U832" s="306"/>
      <c r="V832" s="307"/>
      <c r="W832" s="328"/>
      <c r="X832" s="329"/>
      <c r="Y832" s="328"/>
      <c r="Z832" s="329"/>
      <c r="AA832" s="306"/>
      <c r="AB832" s="307"/>
      <c r="AC832" s="306"/>
      <c r="AD832" s="307"/>
      <c r="AE832" s="328"/>
      <c r="AF832" s="329"/>
      <c r="AG832" s="328"/>
      <c r="AH832" s="329"/>
      <c r="AI832" s="306"/>
      <c r="AJ832" s="307"/>
      <c r="AK832" s="306"/>
      <c r="AL832" s="307"/>
      <c r="AM832" s="328"/>
      <c r="AN832" s="329"/>
      <c r="AO832" s="328"/>
      <c r="AP832" s="329"/>
      <c r="AQ832" s="306"/>
      <c r="AR832" s="307"/>
      <c r="AS832" s="306"/>
      <c r="AT832" s="307"/>
      <c r="AU832" s="328"/>
      <c r="AV832" s="329"/>
      <c r="AW832" s="328"/>
      <c r="AX832" s="329"/>
      <c r="AY832" s="306"/>
      <c r="AZ832" s="307"/>
      <c r="BA832" s="306"/>
      <c r="BB832" s="307"/>
      <c r="BC832" s="328"/>
      <c r="BD832" s="329"/>
      <c r="BE832" s="328"/>
      <c r="BF832" s="329"/>
      <c r="BG832" s="306"/>
      <c r="BH832" s="307"/>
      <c r="BI832" s="306"/>
      <c r="BJ832" s="307"/>
      <c r="BK832" s="328"/>
      <c r="BL832" s="329"/>
      <c r="BM832" s="328"/>
      <c r="BN832" s="329"/>
      <c r="BO832" s="316"/>
      <c r="BP832" s="316"/>
      <c r="BQ832" s="316"/>
      <c r="BR832" s="55"/>
      <c r="BS832" s="330"/>
      <c r="BT832" s="331"/>
      <c r="BU832" s="319"/>
      <c r="BV832" s="319"/>
      <c r="BW832" s="319"/>
      <c r="BX832" s="319"/>
      <c r="BY832" s="319"/>
      <c r="BZ832" s="319"/>
      <c r="CA832" s="319"/>
      <c r="CB832" s="320"/>
      <c r="CC832" s="321"/>
      <c r="CD832" s="321"/>
      <c r="CE832" s="321"/>
      <c r="CF832" s="321"/>
      <c r="CG832" s="321"/>
      <c r="CH832" s="322"/>
      <c r="CI832" s="52">
        <f t="shared" si="39"/>
        <v>0</v>
      </c>
    </row>
    <row r="833" spans="1:87" ht="35.1" customHeight="1" x14ac:dyDescent="0.25">
      <c r="A833" s="31">
        <f t="shared" si="41"/>
        <v>821</v>
      </c>
      <c r="B833" s="308"/>
      <c r="C833" s="308"/>
      <c r="D833" s="309"/>
      <c r="E833" s="309"/>
      <c r="F833" s="309"/>
      <c r="G833" s="310"/>
      <c r="H833" s="311"/>
      <c r="I833" s="40"/>
      <c r="J833" s="59"/>
      <c r="K833" s="312"/>
      <c r="L833" s="312"/>
      <c r="M833" s="313"/>
      <c r="N833" s="313"/>
      <c r="O833" s="314"/>
      <c r="P833" s="314"/>
      <c r="Q833" s="315"/>
      <c r="R833" s="315"/>
      <c r="S833" s="306"/>
      <c r="T833" s="307"/>
      <c r="U833" s="306"/>
      <c r="V833" s="307"/>
      <c r="W833" s="304"/>
      <c r="X833" s="305"/>
      <c r="Y833" s="304"/>
      <c r="Z833" s="305"/>
      <c r="AA833" s="306"/>
      <c r="AB833" s="307"/>
      <c r="AC833" s="306"/>
      <c r="AD833" s="307"/>
      <c r="AE833" s="304"/>
      <c r="AF833" s="305"/>
      <c r="AG833" s="304"/>
      <c r="AH833" s="305"/>
      <c r="AI833" s="306"/>
      <c r="AJ833" s="307"/>
      <c r="AK833" s="306"/>
      <c r="AL833" s="307"/>
      <c r="AM833" s="304"/>
      <c r="AN833" s="305"/>
      <c r="AO833" s="304"/>
      <c r="AP833" s="305"/>
      <c r="AQ833" s="306"/>
      <c r="AR833" s="307"/>
      <c r="AS833" s="306"/>
      <c r="AT833" s="307"/>
      <c r="AU833" s="304"/>
      <c r="AV833" s="305"/>
      <c r="AW833" s="304"/>
      <c r="AX833" s="305"/>
      <c r="AY833" s="306"/>
      <c r="AZ833" s="307"/>
      <c r="BA833" s="306"/>
      <c r="BB833" s="307"/>
      <c r="BC833" s="304"/>
      <c r="BD833" s="305"/>
      <c r="BE833" s="304"/>
      <c r="BF833" s="305"/>
      <c r="BG833" s="306"/>
      <c r="BH833" s="307"/>
      <c r="BI833" s="306"/>
      <c r="BJ833" s="307"/>
      <c r="BK833" s="304"/>
      <c r="BL833" s="305"/>
      <c r="BM833" s="304"/>
      <c r="BN833" s="305"/>
      <c r="BO833" s="316"/>
      <c r="BP833" s="316"/>
      <c r="BQ833" s="316"/>
      <c r="BR833" s="55"/>
      <c r="BS833" s="317"/>
      <c r="BT833" s="318"/>
      <c r="BU833" s="319"/>
      <c r="BV833" s="319"/>
      <c r="BW833" s="319"/>
      <c r="BX833" s="319"/>
      <c r="BY833" s="319"/>
      <c r="BZ833" s="319"/>
      <c r="CA833" s="319"/>
      <c r="CB833" s="320"/>
      <c r="CC833" s="321"/>
      <c r="CD833" s="321"/>
      <c r="CE833" s="321"/>
      <c r="CF833" s="321"/>
      <c r="CG833" s="321"/>
      <c r="CH833" s="322"/>
      <c r="CI833" s="52">
        <f t="shared" si="39"/>
        <v>0</v>
      </c>
    </row>
    <row r="834" spans="1:87" ht="35.1" customHeight="1" x14ac:dyDescent="0.25">
      <c r="A834" s="31">
        <f t="shared" si="41"/>
        <v>822</v>
      </c>
      <c r="B834" s="323"/>
      <c r="C834" s="323"/>
      <c r="D834" s="308"/>
      <c r="E834" s="308"/>
      <c r="F834" s="308"/>
      <c r="G834" s="324"/>
      <c r="H834" s="325"/>
      <c r="I834" s="40"/>
      <c r="J834" s="60"/>
      <c r="K834" s="312"/>
      <c r="L834" s="312"/>
      <c r="M834" s="326"/>
      <c r="N834" s="326"/>
      <c r="O834" s="314"/>
      <c r="P834" s="314"/>
      <c r="Q834" s="327"/>
      <c r="R834" s="327"/>
      <c r="S834" s="306"/>
      <c r="T834" s="307"/>
      <c r="U834" s="306"/>
      <c r="V834" s="307"/>
      <c r="W834" s="328"/>
      <c r="X834" s="329"/>
      <c r="Y834" s="328"/>
      <c r="Z834" s="329"/>
      <c r="AA834" s="306"/>
      <c r="AB834" s="307"/>
      <c r="AC834" s="306"/>
      <c r="AD834" s="307"/>
      <c r="AE834" s="328"/>
      <c r="AF834" s="329"/>
      <c r="AG834" s="328"/>
      <c r="AH834" s="329"/>
      <c r="AI834" s="306"/>
      <c r="AJ834" s="307"/>
      <c r="AK834" s="306"/>
      <c r="AL834" s="307"/>
      <c r="AM834" s="328"/>
      <c r="AN834" s="329"/>
      <c r="AO834" s="328"/>
      <c r="AP834" s="329"/>
      <c r="AQ834" s="306"/>
      <c r="AR834" s="307"/>
      <c r="AS834" s="306"/>
      <c r="AT834" s="307"/>
      <c r="AU834" s="328"/>
      <c r="AV834" s="329"/>
      <c r="AW834" s="328"/>
      <c r="AX834" s="329"/>
      <c r="AY834" s="306"/>
      <c r="AZ834" s="307"/>
      <c r="BA834" s="306"/>
      <c r="BB834" s="307"/>
      <c r="BC834" s="328"/>
      <c r="BD834" s="329"/>
      <c r="BE834" s="328"/>
      <c r="BF834" s="329"/>
      <c r="BG834" s="306"/>
      <c r="BH834" s="307"/>
      <c r="BI834" s="306"/>
      <c r="BJ834" s="307"/>
      <c r="BK834" s="328"/>
      <c r="BL834" s="329"/>
      <c r="BM834" s="328"/>
      <c r="BN834" s="329"/>
      <c r="BO834" s="316"/>
      <c r="BP834" s="316"/>
      <c r="BQ834" s="316"/>
      <c r="BR834" s="55"/>
      <c r="BS834" s="330"/>
      <c r="BT834" s="331"/>
      <c r="BU834" s="319"/>
      <c r="BV834" s="319"/>
      <c r="BW834" s="319"/>
      <c r="BX834" s="319"/>
      <c r="BY834" s="319"/>
      <c r="BZ834" s="319"/>
      <c r="CA834" s="319"/>
      <c r="CB834" s="320"/>
      <c r="CC834" s="321"/>
      <c r="CD834" s="321"/>
      <c r="CE834" s="321"/>
      <c r="CF834" s="321"/>
      <c r="CG834" s="321"/>
      <c r="CH834" s="322"/>
      <c r="CI834" s="52">
        <f t="shared" si="39"/>
        <v>0</v>
      </c>
    </row>
    <row r="835" spans="1:87" ht="35.1" customHeight="1" x14ac:dyDescent="0.25">
      <c r="A835" s="31">
        <f t="shared" si="41"/>
        <v>823</v>
      </c>
      <c r="B835" s="308"/>
      <c r="C835" s="308"/>
      <c r="D835" s="309"/>
      <c r="E835" s="309"/>
      <c r="F835" s="309"/>
      <c r="G835" s="310"/>
      <c r="H835" s="311"/>
      <c r="I835" s="40"/>
      <c r="J835" s="59"/>
      <c r="K835" s="312"/>
      <c r="L835" s="312"/>
      <c r="M835" s="313"/>
      <c r="N835" s="313"/>
      <c r="O835" s="314"/>
      <c r="P835" s="314"/>
      <c r="Q835" s="315"/>
      <c r="R835" s="315"/>
      <c r="S835" s="306"/>
      <c r="T835" s="307"/>
      <c r="U835" s="306"/>
      <c r="V835" s="307"/>
      <c r="W835" s="304"/>
      <c r="X835" s="305"/>
      <c r="Y835" s="304"/>
      <c r="Z835" s="305"/>
      <c r="AA835" s="306"/>
      <c r="AB835" s="307"/>
      <c r="AC835" s="306"/>
      <c r="AD835" s="307"/>
      <c r="AE835" s="304"/>
      <c r="AF835" s="305"/>
      <c r="AG835" s="304"/>
      <c r="AH835" s="305"/>
      <c r="AI835" s="306"/>
      <c r="AJ835" s="307"/>
      <c r="AK835" s="306"/>
      <c r="AL835" s="307"/>
      <c r="AM835" s="304"/>
      <c r="AN835" s="305"/>
      <c r="AO835" s="304"/>
      <c r="AP835" s="305"/>
      <c r="AQ835" s="306"/>
      <c r="AR835" s="307"/>
      <c r="AS835" s="306"/>
      <c r="AT835" s="307"/>
      <c r="AU835" s="304"/>
      <c r="AV835" s="305"/>
      <c r="AW835" s="304"/>
      <c r="AX835" s="305"/>
      <c r="AY835" s="306"/>
      <c r="AZ835" s="307"/>
      <c r="BA835" s="306"/>
      <c r="BB835" s="307"/>
      <c r="BC835" s="304"/>
      <c r="BD835" s="305"/>
      <c r="BE835" s="304"/>
      <c r="BF835" s="305"/>
      <c r="BG835" s="306"/>
      <c r="BH835" s="307"/>
      <c r="BI835" s="306"/>
      <c r="BJ835" s="307"/>
      <c r="BK835" s="304"/>
      <c r="BL835" s="305"/>
      <c r="BM835" s="304"/>
      <c r="BN835" s="305"/>
      <c r="BO835" s="316"/>
      <c r="BP835" s="316"/>
      <c r="BQ835" s="316"/>
      <c r="BR835" s="55"/>
      <c r="BS835" s="317"/>
      <c r="BT835" s="318"/>
      <c r="BU835" s="319"/>
      <c r="BV835" s="319"/>
      <c r="BW835" s="319"/>
      <c r="BX835" s="319"/>
      <c r="BY835" s="319"/>
      <c r="BZ835" s="319"/>
      <c r="CA835" s="319"/>
      <c r="CB835" s="320"/>
      <c r="CC835" s="321"/>
      <c r="CD835" s="321"/>
      <c r="CE835" s="321"/>
      <c r="CF835" s="321"/>
      <c r="CG835" s="321"/>
      <c r="CH835" s="322"/>
      <c r="CI835" s="52">
        <f t="shared" si="39"/>
        <v>0</v>
      </c>
    </row>
    <row r="836" spans="1:87" ht="35.1" customHeight="1" x14ac:dyDescent="0.25">
      <c r="A836" s="31">
        <f t="shared" si="41"/>
        <v>824</v>
      </c>
      <c r="B836" s="323"/>
      <c r="C836" s="323"/>
      <c r="D836" s="308"/>
      <c r="E836" s="308"/>
      <c r="F836" s="308"/>
      <c r="G836" s="324"/>
      <c r="H836" s="325"/>
      <c r="I836" s="40"/>
      <c r="J836" s="60"/>
      <c r="K836" s="312"/>
      <c r="L836" s="312"/>
      <c r="M836" s="326"/>
      <c r="N836" s="326"/>
      <c r="O836" s="314"/>
      <c r="P836" s="314"/>
      <c r="Q836" s="327"/>
      <c r="R836" s="327"/>
      <c r="S836" s="306"/>
      <c r="T836" s="307"/>
      <c r="U836" s="306"/>
      <c r="V836" s="307"/>
      <c r="W836" s="328"/>
      <c r="X836" s="329"/>
      <c r="Y836" s="328"/>
      <c r="Z836" s="329"/>
      <c r="AA836" s="306"/>
      <c r="AB836" s="307"/>
      <c r="AC836" s="306"/>
      <c r="AD836" s="307"/>
      <c r="AE836" s="328"/>
      <c r="AF836" s="329"/>
      <c r="AG836" s="328"/>
      <c r="AH836" s="329"/>
      <c r="AI836" s="306"/>
      <c r="AJ836" s="307"/>
      <c r="AK836" s="306"/>
      <c r="AL836" s="307"/>
      <c r="AM836" s="328"/>
      <c r="AN836" s="329"/>
      <c r="AO836" s="328"/>
      <c r="AP836" s="329"/>
      <c r="AQ836" s="306"/>
      <c r="AR836" s="307"/>
      <c r="AS836" s="306"/>
      <c r="AT836" s="307"/>
      <c r="AU836" s="328"/>
      <c r="AV836" s="329"/>
      <c r="AW836" s="328"/>
      <c r="AX836" s="329"/>
      <c r="AY836" s="306"/>
      <c r="AZ836" s="307"/>
      <c r="BA836" s="306"/>
      <c r="BB836" s="307"/>
      <c r="BC836" s="328"/>
      <c r="BD836" s="329"/>
      <c r="BE836" s="328"/>
      <c r="BF836" s="329"/>
      <c r="BG836" s="306"/>
      <c r="BH836" s="307"/>
      <c r="BI836" s="306"/>
      <c r="BJ836" s="307"/>
      <c r="BK836" s="328"/>
      <c r="BL836" s="329"/>
      <c r="BM836" s="328"/>
      <c r="BN836" s="329"/>
      <c r="BO836" s="316"/>
      <c r="BP836" s="316"/>
      <c r="BQ836" s="316"/>
      <c r="BR836" s="55"/>
      <c r="BS836" s="330"/>
      <c r="BT836" s="331"/>
      <c r="BU836" s="319"/>
      <c r="BV836" s="319"/>
      <c r="BW836" s="319"/>
      <c r="BX836" s="319"/>
      <c r="BY836" s="319"/>
      <c r="BZ836" s="319"/>
      <c r="CA836" s="319"/>
      <c r="CB836" s="320"/>
      <c r="CC836" s="321"/>
      <c r="CD836" s="321"/>
      <c r="CE836" s="321"/>
      <c r="CF836" s="321"/>
      <c r="CG836" s="321"/>
      <c r="CH836" s="322"/>
      <c r="CI836" s="52">
        <f t="shared" si="39"/>
        <v>0</v>
      </c>
    </row>
    <row r="837" spans="1:87" ht="35.1" customHeight="1" x14ac:dyDescent="0.25">
      <c r="A837" s="31">
        <f t="shared" si="41"/>
        <v>825</v>
      </c>
      <c r="B837" s="308"/>
      <c r="C837" s="308"/>
      <c r="D837" s="309"/>
      <c r="E837" s="309"/>
      <c r="F837" s="309"/>
      <c r="G837" s="310"/>
      <c r="H837" s="311"/>
      <c r="I837" s="40"/>
      <c r="J837" s="59"/>
      <c r="K837" s="312"/>
      <c r="L837" s="312"/>
      <c r="M837" s="313"/>
      <c r="N837" s="313"/>
      <c r="O837" s="314"/>
      <c r="P837" s="314"/>
      <c r="Q837" s="315"/>
      <c r="R837" s="315"/>
      <c r="S837" s="306"/>
      <c r="T837" s="307"/>
      <c r="U837" s="306"/>
      <c r="V837" s="307"/>
      <c r="W837" s="304"/>
      <c r="X837" s="305"/>
      <c r="Y837" s="304"/>
      <c r="Z837" s="305"/>
      <c r="AA837" s="306"/>
      <c r="AB837" s="307"/>
      <c r="AC837" s="306"/>
      <c r="AD837" s="307"/>
      <c r="AE837" s="304"/>
      <c r="AF837" s="305"/>
      <c r="AG837" s="304"/>
      <c r="AH837" s="305"/>
      <c r="AI837" s="306"/>
      <c r="AJ837" s="307"/>
      <c r="AK837" s="306"/>
      <c r="AL837" s="307"/>
      <c r="AM837" s="304"/>
      <c r="AN837" s="305"/>
      <c r="AO837" s="304"/>
      <c r="AP837" s="305"/>
      <c r="AQ837" s="306"/>
      <c r="AR837" s="307"/>
      <c r="AS837" s="306"/>
      <c r="AT837" s="307"/>
      <c r="AU837" s="304"/>
      <c r="AV837" s="305"/>
      <c r="AW837" s="304"/>
      <c r="AX837" s="305"/>
      <c r="AY837" s="306"/>
      <c r="AZ837" s="307"/>
      <c r="BA837" s="306"/>
      <c r="BB837" s="307"/>
      <c r="BC837" s="304"/>
      <c r="BD837" s="305"/>
      <c r="BE837" s="304"/>
      <c r="BF837" s="305"/>
      <c r="BG837" s="306"/>
      <c r="BH837" s="307"/>
      <c r="BI837" s="306"/>
      <c r="BJ837" s="307"/>
      <c r="BK837" s="304"/>
      <c r="BL837" s="305"/>
      <c r="BM837" s="304"/>
      <c r="BN837" s="305"/>
      <c r="BO837" s="316"/>
      <c r="BP837" s="316"/>
      <c r="BQ837" s="316"/>
      <c r="BR837" s="55"/>
      <c r="BS837" s="317"/>
      <c r="BT837" s="318"/>
      <c r="BU837" s="319"/>
      <c r="BV837" s="319"/>
      <c r="BW837" s="319"/>
      <c r="BX837" s="319"/>
      <c r="BY837" s="319"/>
      <c r="BZ837" s="319"/>
      <c r="CA837" s="319"/>
      <c r="CB837" s="320"/>
      <c r="CC837" s="321"/>
      <c r="CD837" s="321"/>
      <c r="CE837" s="321"/>
      <c r="CF837" s="321"/>
      <c r="CG837" s="321"/>
      <c r="CH837" s="322"/>
      <c r="CI837" s="52">
        <f t="shared" si="39"/>
        <v>0</v>
      </c>
    </row>
    <row r="838" spans="1:87" ht="35.1" customHeight="1" x14ac:dyDescent="0.25">
      <c r="A838" s="31">
        <f t="shared" si="41"/>
        <v>826</v>
      </c>
      <c r="B838" s="323"/>
      <c r="C838" s="323"/>
      <c r="D838" s="308"/>
      <c r="E838" s="308"/>
      <c r="F838" s="308"/>
      <c r="G838" s="324"/>
      <c r="H838" s="325"/>
      <c r="I838" s="40"/>
      <c r="J838" s="60"/>
      <c r="K838" s="312"/>
      <c r="L838" s="312"/>
      <c r="M838" s="326"/>
      <c r="N838" s="326"/>
      <c r="O838" s="314"/>
      <c r="P838" s="314"/>
      <c r="Q838" s="327"/>
      <c r="R838" s="327"/>
      <c r="S838" s="306"/>
      <c r="T838" s="307"/>
      <c r="U838" s="306"/>
      <c r="V838" s="307"/>
      <c r="W838" s="328"/>
      <c r="X838" s="329"/>
      <c r="Y838" s="328"/>
      <c r="Z838" s="329"/>
      <c r="AA838" s="306"/>
      <c r="AB838" s="307"/>
      <c r="AC838" s="306"/>
      <c r="AD838" s="307"/>
      <c r="AE838" s="328"/>
      <c r="AF838" s="329"/>
      <c r="AG838" s="328"/>
      <c r="AH838" s="329"/>
      <c r="AI838" s="306"/>
      <c r="AJ838" s="307"/>
      <c r="AK838" s="306"/>
      <c r="AL838" s="307"/>
      <c r="AM838" s="328"/>
      <c r="AN838" s="329"/>
      <c r="AO838" s="328"/>
      <c r="AP838" s="329"/>
      <c r="AQ838" s="306"/>
      <c r="AR838" s="307"/>
      <c r="AS838" s="306"/>
      <c r="AT838" s="307"/>
      <c r="AU838" s="328"/>
      <c r="AV838" s="329"/>
      <c r="AW838" s="328"/>
      <c r="AX838" s="329"/>
      <c r="AY838" s="306"/>
      <c r="AZ838" s="307"/>
      <c r="BA838" s="306"/>
      <c r="BB838" s="307"/>
      <c r="BC838" s="328"/>
      <c r="BD838" s="329"/>
      <c r="BE838" s="328"/>
      <c r="BF838" s="329"/>
      <c r="BG838" s="306"/>
      <c r="BH838" s="307"/>
      <c r="BI838" s="306"/>
      <c r="BJ838" s="307"/>
      <c r="BK838" s="328"/>
      <c r="BL838" s="329"/>
      <c r="BM838" s="328"/>
      <c r="BN838" s="329"/>
      <c r="BO838" s="316"/>
      <c r="BP838" s="316"/>
      <c r="BQ838" s="316"/>
      <c r="BR838" s="55"/>
      <c r="BS838" s="330"/>
      <c r="BT838" s="331"/>
      <c r="BU838" s="319"/>
      <c r="BV838" s="319"/>
      <c r="BW838" s="319"/>
      <c r="BX838" s="319"/>
      <c r="BY838" s="319"/>
      <c r="BZ838" s="319"/>
      <c r="CA838" s="319"/>
      <c r="CB838" s="320"/>
      <c r="CC838" s="321"/>
      <c r="CD838" s="321"/>
      <c r="CE838" s="321"/>
      <c r="CF838" s="321"/>
      <c r="CG838" s="321"/>
      <c r="CH838" s="322"/>
      <c r="CI838" s="52">
        <f t="shared" si="39"/>
        <v>0</v>
      </c>
    </row>
    <row r="839" spans="1:87" ht="35.1" customHeight="1" x14ac:dyDescent="0.25">
      <c r="A839" s="31">
        <f>ROW(A827)</f>
        <v>827</v>
      </c>
      <c r="B839" s="308"/>
      <c r="C839" s="308"/>
      <c r="D839" s="309"/>
      <c r="E839" s="309"/>
      <c r="F839" s="309"/>
      <c r="G839" s="310"/>
      <c r="H839" s="311"/>
      <c r="I839" s="40"/>
      <c r="J839" s="59"/>
      <c r="K839" s="312"/>
      <c r="L839" s="312"/>
      <c r="M839" s="313"/>
      <c r="N839" s="313"/>
      <c r="O839" s="314"/>
      <c r="P839" s="314"/>
      <c r="Q839" s="315"/>
      <c r="R839" s="315"/>
      <c r="S839" s="306"/>
      <c r="T839" s="307"/>
      <c r="U839" s="306"/>
      <c r="V839" s="307"/>
      <c r="W839" s="304"/>
      <c r="X839" s="305"/>
      <c r="Y839" s="304"/>
      <c r="Z839" s="305"/>
      <c r="AA839" s="306"/>
      <c r="AB839" s="307"/>
      <c r="AC839" s="306"/>
      <c r="AD839" s="307"/>
      <c r="AE839" s="304"/>
      <c r="AF839" s="305"/>
      <c r="AG839" s="304"/>
      <c r="AH839" s="305"/>
      <c r="AI839" s="306"/>
      <c r="AJ839" s="307"/>
      <c r="AK839" s="306"/>
      <c r="AL839" s="307"/>
      <c r="AM839" s="304"/>
      <c r="AN839" s="305"/>
      <c r="AO839" s="304"/>
      <c r="AP839" s="305"/>
      <c r="AQ839" s="306"/>
      <c r="AR839" s="307"/>
      <c r="AS839" s="306"/>
      <c r="AT839" s="307"/>
      <c r="AU839" s="304"/>
      <c r="AV839" s="305"/>
      <c r="AW839" s="304"/>
      <c r="AX839" s="305"/>
      <c r="AY839" s="306"/>
      <c r="AZ839" s="307"/>
      <c r="BA839" s="306"/>
      <c r="BB839" s="307"/>
      <c r="BC839" s="304"/>
      <c r="BD839" s="305"/>
      <c r="BE839" s="304"/>
      <c r="BF839" s="305"/>
      <c r="BG839" s="306"/>
      <c r="BH839" s="307"/>
      <c r="BI839" s="306"/>
      <c r="BJ839" s="307"/>
      <c r="BK839" s="304"/>
      <c r="BL839" s="305"/>
      <c r="BM839" s="304"/>
      <c r="BN839" s="305"/>
      <c r="BO839" s="332"/>
      <c r="BP839" s="333"/>
      <c r="BQ839" s="334"/>
      <c r="BR839" s="55"/>
      <c r="BS839" s="317"/>
      <c r="BT839" s="318"/>
      <c r="BU839" s="319"/>
      <c r="BV839" s="319"/>
      <c r="BW839" s="319"/>
      <c r="BX839" s="319"/>
      <c r="BY839" s="319"/>
      <c r="BZ839" s="319"/>
      <c r="CA839" s="319"/>
      <c r="CB839" s="320"/>
      <c r="CC839" s="321"/>
      <c r="CD839" s="321"/>
      <c r="CE839" s="321"/>
      <c r="CF839" s="321"/>
      <c r="CG839" s="321"/>
      <c r="CH839" s="322"/>
      <c r="CI839" s="52">
        <f t="shared" si="39"/>
        <v>0</v>
      </c>
    </row>
    <row r="840" spans="1:87" ht="35.1" customHeight="1" x14ac:dyDescent="0.25">
      <c r="A840" s="31">
        <f t="shared" si="41"/>
        <v>828</v>
      </c>
      <c r="B840" s="323"/>
      <c r="C840" s="323"/>
      <c r="D840" s="308"/>
      <c r="E840" s="308"/>
      <c r="F840" s="308"/>
      <c r="G840" s="324"/>
      <c r="H840" s="325"/>
      <c r="I840" s="40"/>
      <c r="J840" s="60"/>
      <c r="K840" s="312"/>
      <c r="L840" s="312"/>
      <c r="M840" s="326"/>
      <c r="N840" s="326"/>
      <c r="O840" s="314"/>
      <c r="P840" s="314"/>
      <c r="Q840" s="327"/>
      <c r="R840" s="327"/>
      <c r="S840" s="306"/>
      <c r="T840" s="307"/>
      <c r="U840" s="306"/>
      <c r="V840" s="307"/>
      <c r="W840" s="328"/>
      <c r="X840" s="329"/>
      <c r="Y840" s="328"/>
      <c r="Z840" s="329"/>
      <c r="AA840" s="306"/>
      <c r="AB840" s="307"/>
      <c r="AC840" s="306"/>
      <c r="AD840" s="307"/>
      <c r="AE840" s="328"/>
      <c r="AF840" s="329"/>
      <c r="AG840" s="328"/>
      <c r="AH840" s="329"/>
      <c r="AI840" s="306"/>
      <c r="AJ840" s="307"/>
      <c r="AK840" s="306"/>
      <c r="AL840" s="307"/>
      <c r="AM840" s="328"/>
      <c r="AN840" s="329"/>
      <c r="AO840" s="328"/>
      <c r="AP840" s="329"/>
      <c r="AQ840" s="306"/>
      <c r="AR840" s="307"/>
      <c r="AS840" s="306"/>
      <c r="AT840" s="307"/>
      <c r="AU840" s="328"/>
      <c r="AV840" s="329"/>
      <c r="AW840" s="328"/>
      <c r="AX840" s="329"/>
      <c r="AY840" s="306"/>
      <c r="AZ840" s="307"/>
      <c r="BA840" s="306"/>
      <c r="BB840" s="307"/>
      <c r="BC840" s="328"/>
      <c r="BD840" s="329"/>
      <c r="BE840" s="328"/>
      <c r="BF840" s="329"/>
      <c r="BG840" s="306"/>
      <c r="BH840" s="307"/>
      <c r="BI840" s="306"/>
      <c r="BJ840" s="307"/>
      <c r="BK840" s="328"/>
      <c r="BL840" s="329"/>
      <c r="BM840" s="328"/>
      <c r="BN840" s="329"/>
      <c r="BO840" s="316"/>
      <c r="BP840" s="316"/>
      <c r="BQ840" s="316"/>
      <c r="BR840" s="55"/>
      <c r="BS840" s="330"/>
      <c r="BT840" s="331"/>
      <c r="BU840" s="319"/>
      <c r="BV840" s="319"/>
      <c r="BW840" s="319"/>
      <c r="BX840" s="319"/>
      <c r="BY840" s="319"/>
      <c r="BZ840" s="319"/>
      <c r="CA840" s="319"/>
      <c r="CB840" s="320"/>
      <c r="CC840" s="321"/>
      <c r="CD840" s="321"/>
      <c r="CE840" s="321"/>
      <c r="CF840" s="321"/>
      <c r="CG840" s="321"/>
      <c r="CH840" s="322"/>
      <c r="CI840" s="52">
        <f t="shared" si="39"/>
        <v>0</v>
      </c>
    </row>
    <row r="841" spans="1:87" ht="35.1" customHeight="1" x14ac:dyDescent="0.25">
      <c r="A841" s="31">
        <f t="shared" si="41"/>
        <v>829</v>
      </c>
      <c r="B841" s="308"/>
      <c r="C841" s="308"/>
      <c r="D841" s="309"/>
      <c r="E841" s="309"/>
      <c r="F841" s="309"/>
      <c r="G841" s="310"/>
      <c r="H841" s="311"/>
      <c r="I841" s="40"/>
      <c r="J841" s="59"/>
      <c r="K841" s="312"/>
      <c r="L841" s="312"/>
      <c r="M841" s="313"/>
      <c r="N841" s="313"/>
      <c r="O841" s="314"/>
      <c r="P841" s="314"/>
      <c r="Q841" s="315"/>
      <c r="R841" s="315"/>
      <c r="S841" s="306"/>
      <c r="T841" s="307"/>
      <c r="U841" s="306"/>
      <c r="V841" s="307"/>
      <c r="W841" s="304"/>
      <c r="X841" s="305"/>
      <c r="Y841" s="304"/>
      <c r="Z841" s="305"/>
      <c r="AA841" s="306"/>
      <c r="AB841" s="307"/>
      <c r="AC841" s="306"/>
      <c r="AD841" s="307"/>
      <c r="AE841" s="304"/>
      <c r="AF841" s="305"/>
      <c r="AG841" s="304"/>
      <c r="AH841" s="305"/>
      <c r="AI841" s="306"/>
      <c r="AJ841" s="307"/>
      <c r="AK841" s="306"/>
      <c r="AL841" s="307"/>
      <c r="AM841" s="304"/>
      <c r="AN841" s="305"/>
      <c r="AO841" s="304"/>
      <c r="AP841" s="305"/>
      <c r="AQ841" s="306"/>
      <c r="AR841" s="307"/>
      <c r="AS841" s="306"/>
      <c r="AT841" s="307"/>
      <c r="AU841" s="304"/>
      <c r="AV841" s="305"/>
      <c r="AW841" s="304"/>
      <c r="AX841" s="305"/>
      <c r="AY841" s="306"/>
      <c r="AZ841" s="307"/>
      <c r="BA841" s="306"/>
      <c r="BB841" s="307"/>
      <c r="BC841" s="304"/>
      <c r="BD841" s="305"/>
      <c r="BE841" s="304"/>
      <c r="BF841" s="305"/>
      <c r="BG841" s="306"/>
      <c r="BH841" s="307"/>
      <c r="BI841" s="306"/>
      <c r="BJ841" s="307"/>
      <c r="BK841" s="304"/>
      <c r="BL841" s="305"/>
      <c r="BM841" s="304"/>
      <c r="BN841" s="305"/>
      <c r="BO841" s="316"/>
      <c r="BP841" s="316"/>
      <c r="BQ841" s="316"/>
      <c r="BR841" s="55"/>
      <c r="BS841" s="317"/>
      <c r="BT841" s="318"/>
      <c r="BU841" s="319"/>
      <c r="BV841" s="319"/>
      <c r="BW841" s="319"/>
      <c r="BX841" s="319"/>
      <c r="BY841" s="319"/>
      <c r="BZ841" s="319"/>
      <c r="CA841" s="319"/>
      <c r="CB841" s="320"/>
      <c r="CC841" s="321"/>
      <c r="CD841" s="321"/>
      <c r="CE841" s="321"/>
      <c r="CF841" s="321"/>
      <c r="CG841" s="321"/>
      <c r="CH841" s="322"/>
      <c r="CI841" s="52">
        <f t="shared" si="39"/>
        <v>0</v>
      </c>
    </row>
    <row r="842" spans="1:87" ht="35.1" customHeight="1" x14ac:dyDescent="0.25">
      <c r="A842" s="31">
        <f t="shared" si="41"/>
        <v>830</v>
      </c>
      <c r="B842" s="323"/>
      <c r="C842" s="323"/>
      <c r="D842" s="308"/>
      <c r="E842" s="308"/>
      <c r="F842" s="308"/>
      <c r="G842" s="324"/>
      <c r="H842" s="325"/>
      <c r="I842" s="40"/>
      <c r="J842" s="60"/>
      <c r="K842" s="312"/>
      <c r="L842" s="312"/>
      <c r="M842" s="326"/>
      <c r="N842" s="326"/>
      <c r="O842" s="314"/>
      <c r="P842" s="314"/>
      <c r="Q842" s="327"/>
      <c r="R842" s="327"/>
      <c r="S842" s="306"/>
      <c r="T842" s="307"/>
      <c r="U842" s="306"/>
      <c r="V842" s="307"/>
      <c r="W842" s="328"/>
      <c r="X842" s="329"/>
      <c r="Y842" s="328"/>
      <c r="Z842" s="329"/>
      <c r="AA842" s="306"/>
      <c r="AB842" s="307"/>
      <c r="AC842" s="306"/>
      <c r="AD842" s="307"/>
      <c r="AE842" s="328"/>
      <c r="AF842" s="329"/>
      <c r="AG842" s="328"/>
      <c r="AH842" s="329"/>
      <c r="AI842" s="306"/>
      <c r="AJ842" s="307"/>
      <c r="AK842" s="306"/>
      <c r="AL842" s="307"/>
      <c r="AM842" s="328"/>
      <c r="AN842" s="329"/>
      <c r="AO842" s="328"/>
      <c r="AP842" s="329"/>
      <c r="AQ842" s="306"/>
      <c r="AR842" s="307"/>
      <c r="AS842" s="306"/>
      <c r="AT842" s="307"/>
      <c r="AU842" s="328"/>
      <c r="AV842" s="329"/>
      <c r="AW842" s="328"/>
      <c r="AX842" s="329"/>
      <c r="AY842" s="306"/>
      <c r="AZ842" s="307"/>
      <c r="BA842" s="306"/>
      <c r="BB842" s="307"/>
      <c r="BC842" s="328"/>
      <c r="BD842" s="329"/>
      <c r="BE842" s="328"/>
      <c r="BF842" s="329"/>
      <c r="BG842" s="306"/>
      <c r="BH842" s="307"/>
      <c r="BI842" s="306"/>
      <c r="BJ842" s="307"/>
      <c r="BK842" s="328"/>
      <c r="BL842" s="329"/>
      <c r="BM842" s="328"/>
      <c r="BN842" s="329"/>
      <c r="BO842" s="316"/>
      <c r="BP842" s="316"/>
      <c r="BQ842" s="316"/>
      <c r="BR842" s="55"/>
      <c r="BS842" s="330"/>
      <c r="BT842" s="331"/>
      <c r="BU842" s="319"/>
      <c r="BV842" s="319"/>
      <c r="BW842" s="319"/>
      <c r="BX842" s="319"/>
      <c r="BY842" s="319"/>
      <c r="BZ842" s="319"/>
      <c r="CA842" s="319"/>
      <c r="CB842" s="320"/>
      <c r="CC842" s="321"/>
      <c r="CD842" s="321"/>
      <c r="CE842" s="321"/>
      <c r="CF842" s="321"/>
      <c r="CG842" s="321"/>
      <c r="CH842" s="322"/>
      <c r="CI842" s="52">
        <f t="shared" si="39"/>
        <v>0</v>
      </c>
    </row>
    <row r="843" spans="1:87" ht="35.1" customHeight="1" x14ac:dyDescent="0.25">
      <c r="A843" s="31">
        <f t="shared" si="41"/>
        <v>831</v>
      </c>
      <c r="B843" s="308"/>
      <c r="C843" s="308"/>
      <c r="D843" s="309"/>
      <c r="E843" s="309"/>
      <c r="F843" s="309"/>
      <c r="G843" s="310"/>
      <c r="H843" s="311"/>
      <c r="I843" s="40"/>
      <c r="J843" s="59"/>
      <c r="K843" s="312"/>
      <c r="L843" s="312"/>
      <c r="M843" s="313"/>
      <c r="N843" s="313"/>
      <c r="O843" s="314"/>
      <c r="P843" s="314"/>
      <c r="Q843" s="315"/>
      <c r="R843" s="315"/>
      <c r="S843" s="306"/>
      <c r="T843" s="307"/>
      <c r="U843" s="306"/>
      <c r="V843" s="307"/>
      <c r="W843" s="304"/>
      <c r="X843" s="305"/>
      <c r="Y843" s="304"/>
      <c r="Z843" s="305"/>
      <c r="AA843" s="306"/>
      <c r="AB843" s="307"/>
      <c r="AC843" s="306"/>
      <c r="AD843" s="307"/>
      <c r="AE843" s="304"/>
      <c r="AF843" s="305"/>
      <c r="AG843" s="304"/>
      <c r="AH843" s="305"/>
      <c r="AI843" s="306"/>
      <c r="AJ843" s="307"/>
      <c r="AK843" s="306"/>
      <c r="AL843" s="307"/>
      <c r="AM843" s="304"/>
      <c r="AN843" s="305"/>
      <c r="AO843" s="304"/>
      <c r="AP843" s="305"/>
      <c r="AQ843" s="306"/>
      <c r="AR843" s="307"/>
      <c r="AS843" s="306"/>
      <c r="AT843" s="307"/>
      <c r="AU843" s="304"/>
      <c r="AV843" s="305"/>
      <c r="AW843" s="304"/>
      <c r="AX843" s="305"/>
      <c r="AY843" s="306"/>
      <c r="AZ843" s="307"/>
      <c r="BA843" s="306"/>
      <c r="BB843" s="307"/>
      <c r="BC843" s="304"/>
      <c r="BD843" s="305"/>
      <c r="BE843" s="304"/>
      <c r="BF843" s="305"/>
      <c r="BG843" s="306"/>
      <c r="BH843" s="307"/>
      <c r="BI843" s="306"/>
      <c r="BJ843" s="307"/>
      <c r="BK843" s="304"/>
      <c r="BL843" s="305"/>
      <c r="BM843" s="304"/>
      <c r="BN843" s="305"/>
      <c r="BO843" s="316"/>
      <c r="BP843" s="316"/>
      <c r="BQ843" s="316"/>
      <c r="BR843" s="55"/>
      <c r="BS843" s="317"/>
      <c r="BT843" s="318"/>
      <c r="BU843" s="319"/>
      <c r="BV843" s="319"/>
      <c r="BW843" s="319"/>
      <c r="BX843" s="319"/>
      <c r="BY843" s="319"/>
      <c r="BZ843" s="319"/>
      <c r="CA843" s="319"/>
      <c r="CB843" s="320"/>
      <c r="CC843" s="321"/>
      <c r="CD843" s="321"/>
      <c r="CE843" s="321"/>
      <c r="CF843" s="321"/>
      <c r="CG843" s="321"/>
      <c r="CH843" s="322"/>
      <c r="CI843" s="52">
        <f t="shared" si="39"/>
        <v>0</v>
      </c>
    </row>
    <row r="844" spans="1:87" ht="35.1" customHeight="1" x14ac:dyDescent="0.25">
      <c r="A844" s="31">
        <f t="shared" si="41"/>
        <v>832</v>
      </c>
      <c r="B844" s="323"/>
      <c r="C844" s="323"/>
      <c r="D844" s="308"/>
      <c r="E844" s="308"/>
      <c r="F844" s="308"/>
      <c r="G844" s="324"/>
      <c r="H844" s="325"/>
      <c r="I844" s="40"/>
      <c r="J844" s="60"/>
      <c r="K844" s="312"/>
      <c r="L844" s="312"/>
      <c r="M844" s="326"/>
      <c r="N844" s="326"/>
      <c r="O844" s="314"/>
      <c r="P844" s="314"/>
      <c r="Q844" s="327"/>
      <c r="R844" s="327"/>
      <c r="S844" s="306"/>
      <c r="T844" s="307"/>
      <c r="U844" s="306"/>
      <c r="V844" s="307"/>
      <c r="W844" s="328"/>
      <c r="X844" s="329"/>
      <c r="Y844" s="328"/>
      <c r="Z844" s="329"/>
      <c r="AA844" s="306"/>
      <c r="AB844" s="307"/>
      <c r="AC844" s="306"/>
      <c r="AD844" s="307"/>
      <c r="AE844" s="328"/>
      <c r="AF844" s="329"/>
      <c r="AG844" s="328"/>
      <c r="AH844" s="329"/>
      <c r="AI844" s="306"/>
      <c r="AJ844" s="307"/>
      <c r="AK844" s="306"/>
      <c r="AL844" s="307"/>
      <c r="AM844" s="328"/>
      <c r="AN844" s="329"/>
      <c r="AO844" s="328"/>
      <c r="AP844" s="329"/>
      <c r="AQ844" s="306"/>
      <c r="AR844" s="307"/>
      <c r="AS844" s="306"/>
      <c r="AT844" s="307"/>
      <c r="AU844" s="328"/>
      <c r="AV844" s="329"/>
      <c r="AW844" s="328"/>
      <c r="AX844" s="329"/>
      <c r="AY844" s="306"/>
      <c r="AZ844" s="307"/>
      <c r="BA844" s="306"/>
      <c r="BB844" s="307"/>
      <c r="BC844" s="328"/>
      <c r="BD844" s="329"/>
      <c r="BE844" s="328"/>
      <c r="BF844" s="329"/>
      <c r="BG844" s="306"/>
      <c r="BH844" s="307"/>
      <c r="BI844" s="306"/>
      <c r="BJ844" s="307"/>
      <c r="BK844" s="328"/>
      <c r="BL844" s="329"/>
      <c r="BM844" s="328"/>
      <c r="BN844" s="329"/>
      <c r="BO844" s="316"/>
      <c r="BP844" s="316"/>
      <c r="BQ844" s="316"/>
      <c r="BR844" s="55"/>
      <c r="BS844" s="330"/>
      <c r="BT844" s="331"/>
      <c r="BU844" s="319"/>
      <c r="BV844" s="319"/>
      <c r="BW844" s="319"/>
      <c r="BX844" s="319"/>
      <c r="BY844" s="319"/>
      <c r="BZ844" s="319"/>
      <c r="CA844" s="319"/>
      <c r="CB844" s="320"/>
      <c r="CC844" s="321"/>
      <c r="CD844" s="321"/>
      <c r="CE844" s="321"/>
      <c r="CF844" s="321"/>
      <c r="CG844" s="321"/>
      <c r="CH844" s="322"/>
      <c r="CI844" s="52">
        <f t="shared" si="39"/>
        <v>0</v>
      </c>
    </row>
    <row r="845" spans="1:87" ht="35.1" customHeight="1" x14ac:dyDescent="0.25">
      <c r="A845" s="31">
        <f t="shared" si="41"/>
        <v>833</v>
      </c>
      <c r="B845" s="308"/>
      <c r="C845" s="308"/>
      <c r="D845" s="309"/>
      <c r="E845" s="309"/>
      <c r="F845" s="309"/>
      <c r="G845" s="310"/>
      <c r="H845" s="311"/>
      <c r="I845" s="40"/>
      <c r="J845" s="59"/>
      <c r="K845" s="312"/>
      <c r="L845" s="312"/>
      <c r="M845" s="313"/>
      <c r="N845" s="313"/>
      <c r="O845" s="314"/>
      <c r="P845" s="314"/>
      <c r="Q845" s="315"/>
      <c r="R845" s="315"/>
      <c r="S845" s="306"/>
      <c r="T845" s="307"/>
      <c r="U845" s="306"/>
      <c r="V845" s="307"/>
      <c r="W845" s="304"/>
      <c r="X845" s="305"/>
      <c r="Y845" s="304"/>
      <c r="Z845" s="305"/>
      <c r="AA845" s="306"/>
      <c r="AB845" s="307"/>
      <c r="AC845" s="306"/>
      <c r="AD845" s="307"/>
      <c r="AE845" s="304"/>
      <c r="AF845" s="305"/>
      <c r="AG845" s="304"/>
      <c r="AH845" s="305"/>
      <c r="AI845" s="306"/>
      <c r="AJ845" s="307"/>
      <c r="AK845" s="306"/>
      <c r="AL845" s="307"/>
      <c r="AM845" s="304"/>
      <c r="AN845" s="305"/>
      <c r="AO845" s="304"/>
      <c r="AP845" s="305"/>
      <c r="AQ845" s="306"/>
      <c r="AR845" s="307"/>
      <c r="AS845" s="306"/>
      <c r="AT845" s="307"/>
      <c r="AU845" s="304"/>
      <c r="AV845" s="305"/>
      <c r="AW845" s="304"/>
      <c r="AX845" s="305"/>
      <c r="AY845" s="306"/>
      <c r="AZ845" s="307"/>
      <c r="BA845" s="306"/>
      <c r="BB845" s="307"/>
      <c r="BC845" s="304"/>
      <c r="BD845" s="305"/>
      <c r="BE845" s="304"/>
      <c r="BF845" s="305"/>
      <c r="BG845" s="306"/>
      <c r="BH845" s="307"/>
      <c r="BI845" s="306"/>
      <c r="BJ845" s="307"/>
      <c r="BK845" s="304"/>
      <c r="BL845" s="305"/>
      <c r="BM845" s="304"/>
      <c r="BN845" s="305"/>
      <c r="BO845" s="316"/>
      <c r="BP845" s="316"/>
      <c r="BQ845" s="316"/>
      <c r="BR845" s="55"/>
      <c r="BS845" s="317"/>
      <c r="BT845" s="318"/>
      <c r="BU845" s="319"/>
      <c r="BV845" s="319"/>
      <c r="BW845" s="319"/>
      <c r="BX845" s="319"/>
      <c r="BY845" s="319"/>
      <c r="BZ845" s="319"/>
      <c r="CA845" s="319"/>
      <c r="CB845" s="320"/>
      <c r="CC845" s="321"/>
      <c r="CD845" s="321"/>
      <c r="CE845" s="321"/>
      <c r="CF845" s="321"/>
      <c r="CG845" s="321"/>
      <c r="CH845" s="322"/>
      <c r="CI845" s="52">
        <f t="shared" si="39"/>
        <v>0</v>
      </c>
    </row>
    <row r="846" spans="1:87" ht="35.1" customHeight="1" x14ac:dyDescent="0.25">
      <c r="A846" s="31">
        <f t="shared" si="41"/>
        <v>834</v>
      </c>
      <c r="B846" s="323"/>
      <c r="C846" s="323"/>
      <c r="D846" s="308"/>
      <c r="E846" s="308"/>
      <c r="F846" s="308"/>
      <c r="G846" s="324"/>
      <c r="H846" s="325"/>
      <c r="I846" s="40"/>
      <c r="J846" s="60"/>
      <c r="K846" s="312"/>
      <c r="L846" s="312"/>
      <c r="M846" s="326"/>
      <c r="N846" s="326"/>
      <c r="O846" s="314"/>
      <c r="P846" s="314"/>
      <c r="Q846" s="327"/>
      <c r="R846" s="327"/>
      <c r="S846" s="306"/>
      <c r="T846" s="307"/>
      <c r="U846" s="306"/>
      <c r="V846" s="307"/>
      <c r="W846" s="328"/>
      <c r="X846" s="329"/>
      <c r="Y846" s="328"/>
      <c r="Z846" s="329"/>
      <c r="AA846" s="306"/>
      <c r="AB846" s="307"/>
      <c r="AC846" s="306"/>
      <c r="AD846" s="307"/>
      <c r="AE846" s="328"/>
      <c r="AF846" s="329"/>
      <c r="AG846" s="328"/>
      <c r="AH846" s="329"/>
      <c r="AI846" s="306"/>
      <c r="AJ846" s="307"/>
      <c r="AK846" s="306"/>
      <c r="AL846" s="307"/>
      <c r="AM846" s="328"/>
      <c r="AN846" s="329"/>
      <c r="AO846" s="328"/>
      <c r="AP846" s="329"/>
      <c r="AQ846" s="306"/>
      <c r="AR846" s="307"/>
      <c r="AS846" s="306"/>
      <c r="AT846" s="307"/>
      <c r="AU846" s="328"/>
      <c r="AV846" s="329"/>
      <c r="AW846" s="328"/>
      <c r="AX846" s="329"/>
      <c r="AY846" s="306"/>
      <c r="AZ846" s="307"/>
      <c r="BA846" s="306"/>
      <c r="BB846" s="307"/>
      <c r="BC846" s="328"/>
      <c r="BD846" s="329"/>
      <c r="BE846" s="328"/>
      <c r="BF846" s="329"/>
      <c r="BG846" s="306"/>
      <c r="BH846" s="307"/>
      <c r="BI846" s="306"/>
      <c r="BJ846" s="307"/>
      <c r="BK846" s="328"/>
      <c r="BL846" s="329"/>
      <c r="BM846" s="328"/>
      <c r="BN846" s="329"/>
      <c r="BO846" s="316"/>
      <c r="BP846" s="316"/>
      <c r="BQ846" s="316"/>
      <c r="BR846" s="55"/>
      <c r="BS846" s="330"/>
      <c r="BT846" s="331"/>
      <c r="BU846" s="319"/>
      <c r="BV846" s="319"/>
      <c r="BW846" s="319"/>
      <c r="BX846" s="319"/>
      <c r="BY846" s="319"/>
      <c r="BZ846" s="319"/>
      <c r="CA846" s="319"/>
      <c r="CB846" s="320"/>
      <c r="CC846" s="321"/>
      <c r="CD846" s="321"/>
      <c r="CE846" s="321"/>
      <c r="CF846" s="321"/>
      <c r="CG846" s="321"/>
      <c r="CH846" s="322"/>
      <c r="CI846" s="52">
        <f t="shared" ref="CI846:CI909" si="42">BS846-G846</f>
        <v>0</v>
      </c>
    </row>
    <row r="847" spans="1:87" ht="35.1" customHeight="1" x14ac:dyDescent="0.25">
      <c r="A847" s="31">
        <f t="shared" si="41"/>
        <v>835</v>
      </c>
      <c r="B847" s="308"/>
      <c r="C847" s="308"/>
      <c r="D847" s="309"/>
      <c r="E847" s="309"/>
      <c r="F847" s="309"/>
      <c r="G847" s="310"/>
      <c r="H847" s="311"/>
      <c r="I847" s="40"/>
      <c r="J847" s="59"/>
      <c r="K847" s="312"/>
      <c r="L847" s="312"/>
      <c r="M847" s="313"/>
      <c r="N847" s="313"/>
      <c r="O847" s="314"/>
      <c r="P847" s="314"/>
      <c r="Q847" s="315"/>
      <c r="R847" s="315"/>
      <c r="S847" s="306"/>
      <c r="T847" s="307"/>
      <c r="U847" s="306"/>
      <c r="V847" s="307"/>
      <c r="W847" s="304"/>
      <c r="X847" s="305"/>
      <c r="Y847" s="304"/>
      <c r="Z847" s="305"/>
      <c r="AA847" s="306"/>
      <c r="AB847" s="307"/>
      <c r="AC847" s="306"/>
      <c r="AD847" s="307"/>
      <c r="AE847" s="304"/>
      <c r="AF847" s="305"/>
      <c r="AG847" s="304"/>
      <c r="AH847" s="305"/>
      <c r="AI847" s="306"/>
      <c r="AJ847" s="307"/>
      <c r="AK847" s="306"/>
      <c r="AL847" s="307"/>
      <c r="AM847" s="304"/>
      <c r="AN847" s="305"/>
      <c r="AO847" s="304"/>
      <c r="AP847" s="305"/>
      <c r="AQ847" s="306"/>
      <c r="AR847" s="307"/>
      <c r="AS847" s="306"/>
      <c r="AT847" s="307"/>
      <c r="AU847" s="304"/>
      <c r="AV847" s="305"/>
      <c r="AW847" s="304"/>
      <c r="AX847" s="305"/>
      <c r="AY847" s="306"/>
      <c r="AZ847" s="307"/>
      <c r="BA847" s="306"/>
      <c r="BB847" s="307"/>
      <c r="BC847" s="304"/>
      <c r="BD847" s="305"/>
      <c r="BE847" s="304"/>
      <c r="BF847" s="305"/>
      <c r="BG847" s="306"/>
      <c r="BH847" s="307"/>
      <c r="BI847" s="306"/>
      <c r="BJ847" s="307"/>
      <c r="BK847" s="304"/>
      <c r="BL847" s="305"/>
      <c r="BM847" s="304"/>
      <c r="BN847" s="305"/>
      <c r="BO847" s="316"/>
      <c r="BP847" s="316"/>
      <c r="BQ847" s="316"/>
      <c r="BR847" s="55"/>
      <c r="BS847" s="317"/>
      <c r="BT847" s="318"/>
      <c r="BU847" s="319"/>
      <c r="BV847" s="319"/>
      <c r="BW847" s="319"/>
      <c r="BX847" s="319"/>
      <c r="BY847" s="319"/>
      <c r="BZ847" s="319"/>
      <c r="CA847" s="319"/>
      <c r="CB847" s="320"/>
      <c r="CC847" s="321"/>
      <c r="CD847" s="321"/>
      <c r="CE847" s="321"/>
      <c r="CF847" s="321"/>
      <c r="CG847" s="321"/>
      <c r="CH847" s="322"/>
      <c r="CI847" s="52">
        <f t="shared" si="42"/>
        <v>0</v>
      </c>
    </row>
    <row r="848" spans="1:87" ht="35.1" customHeight="1" x14ac:dyDescent="0.25">
      <c r="A848" s="31">
        <f t="shared" si="41"/>
        <v>836</v>
      </c>
      <c r="B848" s="323"/>
      <c r="C848" s="323"/>
      <c r="D848" s="308"/>
      <c r="E848" s="308"/>
      <c r="F848" s="308"/>
      <c r="G848" s="324"/>
      <c r="H848" s="325"/>
      <c r="I848" s="40"/>
      <c r="J848" s="60"/>
      <c r="K848" s="312"/>
      <c r="L848" s="312"/>
      <c r="M848" s="326"/>
      <c r="N848" s="326"/>
      <c r="O848" s="314"/>
      <c r="P848" s="314"/>
      <c r="Q848" s="327"/>
      <c r="R848" s="327"/>
      <c r="S848" s="306"/>
      <c r="T848" s="307"/>
      <c r="U848" s="306"/>
      <c r="V848" s="307"/>
      <c r="W848" s="328"/>
      <c r="X848" s="329"/>
      <c r="Y848" s="328"/>
      <c r="Z848" s="329"/>
      <c r="AA848" s="306"/>
      <c r="AB848" s="307"/>
      <c r="AC848" s="306"/>
      <c r="AD848" s="307"/>
      <c r="AE848" s="328"/>
      <c r="AF848" s="329"/>
      <c r="AG848" s="328"/>
      <c r="AH848" s="329"/>
      <c r="AI848" s="306"/>
      <c r="AJ848" s="307"/>
      <c r="AK848" s="306"/>
      <c r="AL848" s="307"/>
      <c r="AM848" s="328"/>
      <c r="AN848" s="329"/>
      <c r="AO848" s="328"/>
      <c r="AP848" s="329"/>
      <c r="AQ848" s="306"/>
      <c r="AR848" s="307"/>
      <c r="AS848" s="306"/>
      <c r="AT848" s="307"/>
      <c r="AU848" s="328"/>
      <c r="AV848" s="329"/>
      <c r="AW848" s="328"/>
      <c r="AX848" s="329"/>
      <c r="AY848" s="306"/>
      <c r="AZ848" s="307"/>
      <c r="BA848" s="306"/>
      <c r="BB848" s="307"/>
      <c r="BC848" s="328"/>
      <c r="BD848" s="329"/>
      <c r="BE848" s="328"/>
      <c r="BF848" s="329"/>
      <c r="BG848" s="306"/>
      <c r="BH848" s="307"/>
      <c r="BI848" s="306"/>
      <c r="BJ848" s="307"/>
      <c r="BK848" s="328"/>
      <c r="BL848" s="329"/>
      <c r="BM848" s="328"/>
      <c r="BN848" s="329"/>
      <c r="BO848" s="316"/>
      <c r="BP848" s="316"/>
      <c r="BQ848" s="316"/>
      <c r="BR848" s="55"/>
      <c r="BS848" s="330"/>
      <c r="BT848" s="331"/>
      <c r="BU848" s="319"/>
      <c r="BV848" s="319"/>
      <c r="BW848" s="319"/>
      <c r="BX848" s="319"/>
      <c r="BY848" s="319"/>
      <c r="BZ848" s="319"/>
      <c r="CA848" s="319"/>
      <c r="CB848" s="320"/>
      <c r="CC848" s="321"/>
      <c r="CD848" s="321"/>
      <c r="CE848" s="321"/>
      <c r="CF848" s="321"/>
      <c r="CG848" s="321"/>
      <c r="CH848" s="322"/>
      <c r="CI848" s="52">
        <f t="shared" si="42"/>
        <v>0</v>
      </c>
    </row>
    <row r="849" spans="1:87" ht="35.1" customHeight="1" x14ac:dyDescent="0.25">
      <c r="A849" s="31">
        <f t="shared" si="41"/>
        <v>837</v>
      </c>
      <c r="B849" s="308"/>
      <c r="C849" s="308"/>
      <c r="D849" s="309"/>
      <c r="E849" s="309"/>
      <c r="F849" s="309"/>
      <c r="G849" s="310"/>
      <c r="H849" s="311"/>
      <c r="I849" s="40"/>
      <c r="J849" s="59"/>
      <c r="K849" s="312"/>
      <c r="L849" s="312"/>
      <c r="M849" s="313"/>
      <c r="N849" s="313"/>
      <c r="O849" s="314"/>
      <c r="P849" s="314"/>
      <c r="Q849" s="315"/>
      <c r="R849" s="315"/>
      <c r="S849" s="306"/>
      <c r="T849" s="307"/>
      <c r="U849" s="306"/>
      <c r="V849" s="307"/>
      <c r="W849" s="304"/>
      <c r="X849" s="305"/>
      <c r="Y849" s="304"/>
      <c r="Z849" s="305"/>
      <c r="AA849" s="306"/>
      <c r="AB849" s="307"/>
      <c r="AC849" s="306"/>
      <c r="AD849" s="307"/>
      <c r="AE849" s="304"/>
      <c r="AF849" s="305"/>
      <c r="AG849" s="304"/>
      <c r="AH849" s="305"/>
      <c r="AI849" s="306"/>
      <c r="AJ849" s="307"/>
      <c r="AK849" s="306"/>
      <c r="AL849" s="307"/>
      <c r="AM849" s="304"/>
      <c r="AN849" s="305"/>
      <c r="AO849" s="304"/>
      <c r="AP849" s="305"/>
      <c r="AQ849" s="306"/>
      <c r="AR849" s="307"/>
      <c r="AS849" s="306"/>
      <c r="AT849" s="307"/>
      <c r="AU849" s="304"/>
      <c r="AV849" s="305"/>
      <c r="AW849" s="304"/>
      <c r="AX849" s="305"/>
      <c r="AY849" s="306"/>
      <c r="AZ849" s="307"/>
      <c r="BA849" s="306"/>
      <c r="BB849" s="307"/>
      <c r="BC849" s="304"/>
      <c r="BD849" s="305"/>
      <c r="BE849" s="304"/>
      <c r="BF849" s="305"/>
      <c r="BG849" s="306"/>
      <c r="BH849" s="307"/>
      <c r="BI849" s="306"/>
      <c r="BJ849" s="307"/>
      <c r="BK849" s="304"/>
      <c r="BL849" s="305"/>
      <c r="BM849" s="304"/>
      <c r="BN849" s="305"/>
      <c r="BO849" s="316"/>
      <c r="BP849" s="316"/>
      <c r="BQ849" s="316"/>
      <c r="BR849" s="55"/>
      <c r="BS849" s="317"/>
      <c r="BT849" s="318"/>
      <c r="BU849" s="319"/>
      <c r="BV849" s="319"/>
      <c r="BW849" s="319"/>
      <c r="BX849" s="319"/>
      <c r="BY849" s="319"/>
      <c r="BZ849" s="319"/>
      <c r="CA849" s="319"/>
      <c r="CB849" s="320"/>
      <c r="CC849" s="321"/>
      <c r="CD849" s="321"/>
      <c r="CE849" s="321"/>
      <c r="CF849" s="321"/>
      <c r="CG849" s="321"/>
      <c r="CH849" s="322"/>
      <c r="CI849" s="52">
        <f t="shared" si="42"/>
        <v>0</v>
      </c>
    </row>
    <row r="850" spans="1:87" ht="35.1" customHeight="1" x14ac:dyDescent="0.25">
      <c r="A850" s="31">
        <f t="shared" si="41"/>
        <v>838</v>
      </c>
      <c r="B850" s="323"/>
      <c r="C850" s="323"/>
      <c r="D850" s="308"/>
      <c r="E850" s="308"/>
      <c r="F850" s="308"/>
      <c r="G850" s="324"/>
      <c r="H850" s="325"/>
      <c r="I850" s="40"/>
      <c r="J850" s="60"/>
      <c r="K850" s="312"/>
      <c r="L850" s="312"/>
      <c r="M850" s="326"/>
      <c r="N850" s="326"/>
      <c r="O850" s="314"/>
      <c r="P850" s="314"/>
      <c r="Q850" s="327"/>
      <c r="R850" s="327"/>
      <c r="S850" s="306"/>
      <c r="T850" s="307"/>
      <c r="U850" s="306"/>
      <c r="V850" s="307"/>
      <c r="W850" s="328"/>
      <c r="X850" s="329"/>
      <c r="Y850" s="328"/>
      <c r="Z850" s="329"/>
      <c r="AA850" s="306"/>
      <c r="AB850" s="307"/>
      <c r="AC850" s="306"/>
      <c r="AD850" s="307"/>
      <c r="AE850" s="328"/>
      <c r="AF850" s="329"/>
      <c r="AG850" s="328"/>
      <c r="AH850" s="329"/>
      <c r="AI850" s="306"/>
      <c r="AJ850" s="307"/>
      <c r="AK850" s="306"/>
      <c r="AL850" s="307"/>
      <c r="AM850" s="328"/>
      <c r="AN850" s="329"/>
      <c r="AO850" s="328"/>
      <c r="AP850" s="329"/>
      <c r="AQ850" s="306"/>
      <c r="AR850" s="307"/>
      <c r="AS850" s="306"/>
      <c r="AT850" s="307"/>
      <c r="AU850" s="328"/>
      <c r="AV850" s="329"/>
      <c r="AW850" s="328"/>
      <c r="AX850" s="329"/>
      <c r="AY850" s="306"/>
      <c r="AZ850" s="307"/>
      <c r="BA850" s="306"/>
      <c r="BB850" s="307"/>
      <c r="BC850" s="328"/>
      <c r="BD850" s="329"/>
      <c r="BE850" s="328"/>
      <c r="BF850" s="329"/>
      <c r="BG850" s="306"/>
      <c r="BH850" s="307"/>
      <c r="BI850" s="306"/>
      <c r="BJ850" s="307"/>
      <c r="BK850" s="328"/>
      <c r="BL850" s="329"/>
      <c r="BM850" s="328"/>
      <c r="BN850" s="329"/>
      <c r="BO850" s="316"/>
      <c r="BP850" s="316"/>
      <c r="BQ850" s="316"/>
      <c r="BR850" s="55"/>
      <c r="BS850" s="330"/>
      <c r="BT850" s="331"/>
      <c r="BU850" s="319"/>
      <c r="BV850" s="319"/>
      <c r="BW850" s="319"/>
      <c r="BX850" s="319"/>
      <c r="BY850" s="319"/>
      <c r="BZ850" s="319"/>
      <c r="CA850" s="319"/>
      <c r="CB850" s="320"/>
      <c r="CC850" s="321"/>
      <c r="CD850" s="321"/>
      <c r="CE850" s="321"/>
      <c r="CF850" s="321"/>
      <c r="CG850" s="321"/>
      <c r="CH850" s="322"/>
      <c r="CI850" s="52">
        <f t="shared" si="42"/>
        <v>0</v>
      </c>
    </row>
    <row r="851" spans="1:87" ht="35.1" customHeight="1" x14ac:dyDescent="0.25">
      <c r="A851" s="31">
        <f t="shared" si="41"/>
        <v>839</v>
      </c>
      <c r="B851" s="308"/>
      <c r="C851" s="308"/>
      <c r="D851" s="309"/>
      <c r="E851" s="309"/>
      <c r="F851" s="309"/>
      <c r="G851" s="310"/>
      <c r="H851" s="311"/>
      <c r="I851" s="40"/>
      <c r="J851" s="59"/>
      <c r="K851" s="312"/>
      <c r="L851" s="312"/>
      <c r="M851" s="313"/>
      <c r="N851" s="313"/>
      <c r="O851" s="314"/>
      <c r="P851" s="314"/>
      <c r="Q851" s="315"/>
      <c r="R851" s="315"/>
      <c r="S851" s="306"/>
      <c r="T851" s="307"/>
      <c r="U851" s="306"/>
      <c r="V851" s="307"/>
      <c r="W851" s="304"/>
      <c r="X851" s="305"/>
      <c r="Y851" s="304"/>
      <c r="Z851" s="305"/>
      <c r="AA851" s="306"/>
      <c r="AB851" s="307"/>
      <c r="AC851" s="306"/>
      <c r="AD851" s="307"/>
      <c r="AE851" s="304"/>
      <c r="AF851" s="305"/>
      <c r="AG851" s="304"/>
      <c r="AH851" s="305"/>
      <c r="AI851" s="306"/>
      <c r="AJ851" s="307"/>
      <c r="AK851" s="306"/>
      <c r="AL851" s="307"/>
      <c r="AM851" s="304"/>
      <c r="AN851" s="305"/>
      <c r="AO851" s="304"/>
      <c r="AP851" s="305"/>
      <c r="AQ851" s="306"/>
      <c r="AR851" s="307"/>
      <c r="AS851" s="306"/>
      <c r="AT851" s="307"/>
      <c r="AU851" s="304"/>
      <c r="AV851" s="305"/>
      <c r="AW851" s="304"/>
      <c r="AX851" s="305"/>
      <c r="AY851" s="306"/>
      <c r="AZ851" s="307"/>
      <c r="BA851" s="306"/>
      <c r="BB851" s="307"/>
      <c r="BC851" s="304"/>
      <c r="BD851" s="305"/>
      <c r="BE851" s="304"/>
      <c r="BF851" s="305"/>
      <c r="BG851" s="306"/>
      <c r="BH851" s="307"/>
      <c r="BI851" s="306"/>
      <c r="BJ851" s="307"/>
      <c r="BK851" s="304"/>
      <c r="BL851" s="305"/>
      <c r="BM851" s="304"/>
      <c r="BN851" s="305"/>
      <c r="BO851" s="316"/>
      <c r="BP851" s="316"/>
      <c r="BQ851" s="316"/>
      <c r="BR851" s="55"/>
      <c r="BS851" s="317"/>
      <c r="BT851" s="318"/>
      <c r="BU851" s="319"/>
      <c r="BV851" s="319"/>
      <c r="BW851" s="319"/>
      <c r="BX851" s="319"/>
      <c r="BY851" s="319"/>
      <c r="BZ851" s="319"/>
      <c r="CA851" s="319"/>
      <c r="CB851" s="320"/>
      <c r="CC851" s="321"/>
      <c r="CD851" s="321"/>
      <c r="CE851" s="321"/>
      <c r="CF851" s="321"/>
      <c r="CG851" s="321"/>
      <c r="CH851" s="322"/>
      <c r="CI851" s="52">
        <f t="shared" si="42"/>
        <v>0</v>
      </c>
    </row>
    <row r="852" spans="1:87" ht="35.1" customHeight="1" x14ac:dyDescent="0.25">
      <c r="A852" s="31">
        <f t="shared" si="41"/>
        <v>840</v>
      </c>
      <c r="B852" s="323"/>
      <c r="C852" s="323"/>
      <c r="D852" s="308"/>
      <c r="E852" s="308"/>
      <c r="F852" s="308"/>
      <c r="G852" s="324"/>
      <c r="H852" s="325"/>
      <c r="I852" s="40"/>
      <c r="J852" s="60"/>
      <c r="K852" s="312"/>
      <c r="L852" s="312"/>
      <c r="M852" s="326"/>
      <c r="N852" s="326"/>
      <c r="O852" s="314"/>
      <c r="P852" s="314"/>
      <c r="Q852" s="327"/>
      <c r="R852" s="327"/>
      <c r="S852" s="306"/>
      <c r="T852" s="307"/>
      <c r="U852" s="306"/>
      <c r="V852" s="307"/>
      <c r="W852" s="328"/>
      <c r="X852" s="329"/>
      <c r="Y852" s="328"/>
      <c r="Z852" s="329"/>
      <c r="AA852" s="306"/>
      <c r="AB852" s="307"/>
      <c r="AC852" s="306"/>
      <c r="AD852" s="307"/>
      <c r="AE852" s="328"/>
      <c r="AF852" s="329"/>
      <c r="AG852" s="328"/>
      <c r="AH852" s="329"/>
      <c r="AI852" s="306"/>
      <c r="AJ852" s="307"/>
      <c r="AK852" s="306"/>
      <c r="AL852" s="307"/>
      <c r="AM852" s="328"/>
      <c r="AN852" s="329"/>
      <c r="AO852" s="328"/>
      <c r="AP852" s="329"/>
      <c r="AQ852" s="306"/>
      <c r="AR852" s="307"/>
      <c r="AS852" s="306"/>
      <c r="AT852" s="307"/>
      <c r="AU852" s="328"/>
      <c r="AV852" s="329"/>
      <c r="AW852" s="328"/>
      <c r="AX852" s="329"/>
      <c r="AY852" s="306"/>
      <c r="AZ852" s="307"/>
      <c r="BA852" s="306"/>
      <c r="BB852" s="307"/>
      <c r="BC852" s="328"/>
      <c r="BD852" s="329"/>
      <c r="BE852" s="328"/>
      <c r="BF852" s="329"/>
      <c r="BG852" s="306"/>
      <c r="BH852" s="307"/>
      <c r="BI852" s="306"/>
      <c r="BJ852" s="307"/>
      <c r="BK852" s="328"/>
      <c r="BL852" s="329"/>
      <c r="BM852" s="328"/>
      <c r="BN852" s="329"/>
      <c r="BO852" s="316"/>
      <c r="BP852" s="316"/>
      <c r="BQ852" s="316"/>
      <c r="BR852" s="55"/>
      <c r="BS852" s="330"/>
      <c r="BT852" s="331"/>
      <c r="BU852" s="319"/>
      <c r="BV852" s="319"/>
      <c r="BW852" s="319"/>
      <c r="BX852" s="319"/>
      <c r="BY852" s="319"/>
      <c r="BZ852" s="319"/>
      <c r="CA852" s="319"/>
      <c r="CB852" s="320"/>
      <c r="CC852" s="321"/>
      <c r="CD852" s="321"/>
      <c r="CE852" s="321"/>
      <c r="CF852" s="321"/>
      <c r="CG852" s="321"/>
      <c r="CH852" s="322"/>
      <c r="CI852" s="52">
        <f t="shared" si="42"/>
        <v>0</v>
      </c>
    </row>
    <row r="853" spans="1:87" ht="35.1" customHeight="1" x14ac:dyDescent="0.25">
      <c r="A853" s="31">
        <f>ROW(A841)</f>
        <v>841</v>
      </c>
      <c r="B853" s="308"/>
      <c r="C853" s="308"/>
      <c r="D853" s="309"/>
      <c r="E853" s="309"/>
      <c r="F853" s="309"/>
      <c r="G853" s="310"/>
      <c r="H853" s="311"/>
      <c r="I853" s="40"/>
      <c r="J853" s="59"/>
      <c r="K853" s="312"/>
      <c r="L853" s="312"/>
      <c r="M853" s="313"/>
      <c r="N853" s="313"/>
      <c r="O853" s="314"/>
      <c r="P853" s="314"/>
      <c r="Q853" s="315"/>
      <c r="R853" s="315"/>
      <c r="S853" s="306"/>
      <c r="T853" s="307"/>
      <c r="U853" s="306"/>
      <c r="V853" s="307"/>
      <c r="W853" s="304"/>
      <c r="X853" s="305"/>
      <c r="Y853" s="304"/>
      <c r="Z853" s="305"/>
      <c r="AA853" s="306"/>
      <c r="AB853" s="307"/>
      <c r="AC853" s="306"/>
      <c r="AD853" s="307"/>
      <c r="AE853" s="304"/>
      <c r="AF853" s="305"/>
      <c r="AG853" s="304"/>
      <c r="AH853" s="305"/>
      <c r="AI853" s="306"/>
      <c r="AJ853" s="307"/>
      <c r="AK853" s="306"/>
      <c r="AL853" s="307"/>
      <c r="AM853" s="304"/>
      <c r="AN853" s="305"/>
      <c r="AO853" s="304"/>
      <c r="AP853" s="305"/>
      <c r="AQ853" s="306"/>
      <c r="AR853" s="307"/>
      <c r="AS853" s="306"/>
      <c r="AT853" s="307"/>
      <c r="AU853" s="304"/>
      <c r="AV853" s="305"/>
      <c r="AW853" s="304"/>
      <c r="AX853" s="305"/>
      <c r="AY853" s="306"/>
      <c r="AZ853" s="307"/>
      <c r="BA853" s="306"/>
      <c r="BB853" s="307"/>
      <c r="BC853" s="304"/>
      <c r="BD853" s="305"/>
      <c r="BE853" s="304"/>
      <c r="BF853" s="305"/>
      <c r="BG853" s="306"/>
      <c r="BH853" s="307"/>
      <c r="BI853" s="306"/>
      <c r="BJ853" s="307"/>
      <c r="BK853" s="304"/>
      <c r="BL853" s="305"/>
      <c r="BM853" s="304"/>
      <c r="BN853" s="305"/>
      <c r="BO853" s="332"/>
      <c r="BP853" s="333"/>
      <c r="BQ853" s="334"/>
      <c r="BR853" s="55"/>
      <c r="BS853" s="317"/>
      <c r="BT853" s="318"/>
      <c r="BU853" s="319"/>
      <c r="BV853" s="319"/>
      <c r="BW853" s="319"/>
      <c r="BX853" s="319"/>
      <c r="BY853" s="319"/>
      <c r="BZ853" s="319"/>
      <c r="CA853" s="319"/>
      <c r="CB853" s="320"/>
      <c r="CC853" s="321"/>
      <c r="CD853" s="321"/>
      <c r="CE853" s="321"/>
      <c r="CF853" s="321"/>
      <c r="CG853" s="321"/>
      <c r="CH853" s="322"/>
      <c r="CI853" s="52">
        <f t="shared" si="42"/>
        <v>0</v>
      </c>
    </row>
    <row r="854" spans="1:87" ht="35.1" customHeight="1" x14ac:dyDescent="0.25">
      <c r="A854" s="31">
        <f t="shared" ref="A854:A880" si="43">ROW(A842)</f>
        <v>842</v>
      </c>
      <c r="B854" s="323"/>
      <c r="C854" s="323"/>
      <c r="D854" s="308"/>
      <c r="E854" s="308"/>
      <c r="F854" s="308"/>
      <c r="G854" s="324"/>
      <c r="H854" s="325"/>
      <c r="I854" s="40"/>
      <c r="J854" s="60"/>
      <c r="K854" s="312"/>
      <c r="L854" s="312"/>
      <c r="M854" s="326"/>
      <c r="N854" s="326"/>
      <c r="O854" s="314"/>
      <c r="P854" s="314"/>
      <c r="Q854" s="327"/>
      <c r="R854" s="327"/>
      <c r="S854" s="306"/>
      <c r="T854" s="307"/>
      <c r="U854" s="306"/>
      <c r="V854" s="307"/>
      <c r="W854" s="328"/>
      <c r="X854" s="329"/>
      <c r="Y854" s="328"/>
      <c r="Z854" s="329"/>
      <c r="AA854" s="306"/>
      <c r="AB854" s="307"/>
      <c r="AC854" s="306"/>
      <c r="AD854" s="307"/>
      <c r="AE854" s="328"/>
      <c r="AF854" s="329"/>
      <c r="AG854" s="328"/>
      <c r="AH854" s="329"/>
      <c r="AI854" s="306"/>
      <c r="AJ854" s="307"/>
      <c r="AK854" s="306"/>
      <c r="AL854" s="307"/>
      <c r="AM854" s="328"/>
      <c r="AN854" s="329"/>
      <c r="AO854" s="328"/>
      <c r="AP854" s="329"/>
      <c r="AQ854" s="306"/>
      <c r="AR854" s="307"/>
      <c r="AS854" s="306"/>
      <c r="AT854" s="307"/>
      <c r="AU854" s="328"/>
      <c r="AV854" s="329"/>
      <c r="AW854" s="328"/>
      <c r="AX854" s="329"/>
      <c r="AY854" s="306"/>
      <c r="AZ854" s="307"/>
      <c r="BA854" s="306"/>
      <c r="BB854" s="307"/>
      <c r="BC854" s="328"/>
      <c r="BD854" s="329"/>
      <c r="BE854" s="328"/>
      <c r="BF854" s="329"/>
      <c r="BG854" s="306"/>
      <c r="BH854" s="307"/>
      <c r="BI854" s="306"/>
      <c r="BJ854" s="307"/>
      <c r="BK854" s="328"/>
      <c r="BL854" s="329"/>
      <c r="BM854" s="328"/>
      <c r="BN854" s="329"/>
      <c r="BO854" s="316"/>
      <c r="BP854" s="316"/>
      <c r="BQ854" s="316"/>
      <c r="BR854" s="55"/>
      <c r="BS854" s="330"/>
      <c r="BT854" s="331"/>
      <c r="BU854" s="319"/>
      <c r="BV854" s="319"/>
      <c r="BW854" s="319"/>
      <c r="BX854" s="319"/>
      <c r="BY854" s="319"/>
      <c r="BZ854" s="319"/>
      <c r="CA854" s="319"/>
      <c r="CB854" s="320"/>
      <c r="CC854" s="321"/>
      <c r="CD854" s="321"/>
      <c r="CE854" s="321"/>
      <c r="CF854" s="321"/>
      <c r="CG854" s="321"/>
      <c r="CH854" s="322"/>
      <c r="CI854" s="52">
        <f t="shared" si="42"/>
        <v>0</v>
      </c>
    </row>
    <row r="855" spans="1:87" ht="35.1" customHeight="1" x14ac:dyDescent="0.25">
      <c r="A855" s="31">
        <f t="shared" si="43"/>
        <v>843</v>
      </c>
      <c r="B855" s="308"/>
      <c r="C855" s="308"/>
      <c r="D855" s="309"/>
      <c r="E855" s="309"/>
      <c r="F855" s="309"/>
      <c r="G855" s="310"/>
      <c r="H855" s="311"/>
      <c r="I855" s="40"/>
      <c r="J855" s="59"/>
      <c r="K855" s="312"/>
      <c r="L855" s="312"/>
      <c r="M855" s="313"/>
      <c r="N855" s="313"/>
      <c r="O855" s="314"/>
      <c r="P855" s="314"/>
      <c r="Q855" s="315"/>
      <c r="R855" s="315"/>
      <c r="S855" s="306"/>
      <c r="T855" s="307"/>
      <c r="U855" s="306"/>
      <c r="V855" s="307"/>
      <c r="W855" s="304"/>
      <c r="X855" s="305"/>
      <c r="Y855" s="304"/>
      <c r="Z855" s="305"/>
      <c r="AA855" s="306"/>
      <c r="AB855" s="307"/>
      <c r="AC855" s="306"/>
      <c r="AD855" s="307"/>
      <c r="AE855" s="304"/>
      <c r="AF855" s="305"/>
      <c r="AG855" s="304"/>
      <c r="AH855" s="305"/>
      <c r="AI855" s="306"/>
      <c r="AJ855" s="307"/>
      <c r="AK855" s="306"/>
      <c r="AL855" s="307"/>
      <c r="AM855" s="304"/>
      <c r="AN855" s="305"/>
      <c r="AO855" s="304"/>
      <c r="AP855" s="305"/>
      <c r="AQ855" s="306"/>
      <c r="AR855" s="307"/>
      <c r="AS855" s="306"/>
      <c r="AT855" s="307"/>
      <c r="AU855" s="304"/>
      <c r="AV855" s="305"/>
      <c r="AW855" s="304"/>
      <c r="AX855" s="305"/>
      <c r="AY855" s="306"/>
      <c r="AZ855" s="307"/>
      <c r="BA855" s="306"/>
      <c r="BB855" s="307"/>
      <c r="BC855" s="304"/>
      <c r="BD855" s="305"/>
      <c r="BE855" s="304"/>
      <c r="BF855" s="305"/>
      <c r="BG855" s="306"/>
      <c r="BH855" s="307"/>
      <c r="BI855" s="306"/>
      <c r="BJ855" s="307"/>
      <c r="BK855" s="304"/>
      <c r="BL855" s="305"/>
      <c r="BM855" s="304"/>
      <c r="BN855" s="305"/>
      <c r="BO855" s="316"/>
      <c r="BP855" s="316"/>
      <c r="BQ855" s="316"/>
      <c r="BR855" s="55"/>
      <c r="BS855" s="317"/>
      <c r="BT855" s="318"/>
      <c r="BU855" s="319"/>
      <c r="BV855" s="319"/>
      <c r="BW855" s="319"/>
      <c r="BX855" s="319"/>
      <c r="BY855" s="319"/>
      <c r="BZ855" s="319"/>
      <c r="CA855" s="319"/>
      <c r="CB855" s="320"/>
      <c r="CC855" s="321"/>
      <c r="CD855" s="321"/>
      <c r="CE855" s="321"/>
      <c r="CF855" s="321"/>
      <c r="CG855" s="321"/>
      <c r="CH855" s="322"/>
      <c r="CI855" s="52">
        <f t="shared" si="42"/>
        <v>0</v>
      </c>
    </row>
    <row r="856" spans="1:87" ht="35.1" customHeight="1" x14ac:dyDescent="0.25">
      <c r="A856" s="31">
        <f t="shared" si="43"/>
        <v>844</v>
      </c>
      <c r="B856" s="323"/>
      <c r="C856" s="323"/>
      <c r="D856" s="308"/>
      <c r="E856" s="308"/>
      <c r="F856" s="308"/>
      <c r="G856" s="324"/>
      <c r="H856" s="325"/>
      <c r="I856" s="40"/>
      <c r="J856" s="60"/>
      <c r="K856" s="312"/>
      <c r="L856" s="312"/>
      <c r="M856" s="326"/>
      <c r="N856" s="326"/>
      <c r="O856" s="314"/>
      <c r="P856" s="314"/>
      <c r="Q856" s="327"/>
      <c r="R856" s="327"/>
      <c r="S856" s="306"/>
      <c r="T856" s="307"/>
      <c r="U856" s="306"/>
      <c r="V856" s="307"/>
      <c r="W856" s="328"/>
      <c r="X856" s="329"/>
      <c r="Y856" s="328"/>
      <c r="Z856" s="329"/>
      <c r="AA856" s="306"/>
      <c r="AB856" s="307"/>
      <c r="AC856" s="306"/>
      <c r="AD856" s="307"/>
      <c r="AE856" s="328"/>
      <c r="AF856" s="329"/>
      <c r="AG856" s="328"/>
      <c r="AH856" s="329"/>
      <c r="AI856" s="306"/>
      <c r="AJ856" s="307"/>
      <c r="AK856" s="306"/>
      <c r="AL856" s="307"/>
      <c r="AM856" s="328"/>
      <c r="AN856" s="329"/>
      <c r="AO856" s="328"/>
      <c r="AP856" s="329"/>
      <c r="AQ856" s="306"/>
      <c r="AR856" s="307"/>
      <c r="AS856" s="306"/>
      <c r="AT856" s="307"/>
      <c r="AU856" s="328"/>
      <c r="AV856" s="329"/>
      <c r="AW856" s="328"/>
      <c r="AX856" s="329"/>
      <c r="AY856" s="306"/>
      <c r="AZ856" s="307"/>
      <c r="BA856" s="306"/>
      <c r="BB856" s="307"/>
      <c r="BC856" s="328"/>
      <c r="BD856" s="329"/>
      <c r="BE856" s="328"/>
      <c r="BF856" s="329"/>
      <c r="BG856" s="306"/>
      <c r="BH856" s="307"/>
      <c r="BI856" s="306"/>
      <c r="BJ856" s="307"/>
      <c r="BK856" s="328"/>
      <c r="BL856" s="329"/>
      <c r="BM856" s="328"/>
      <c r="BN856" s="329"/>
      <c r="BO856" s="316"/>
      <c r="BP856" s="316"/>
      <c r="BQ856" s="316"/>
      <c r="BR856" s="55"/>
      <c r="BS856" s="330"/>
      <c r="BT856" s="331"/>
      <c r="BU856" s="319"/>
      <c r="BV856" s="319"/>
      <c r="BW856" s="319"/>
      <c r="BX856" s="319"/>
      <c r="BY856" s="319"/>
      <c r="BZ856" s="319"/>
      <c r="CA856" s="319"/>
      <c r="CB856" s="320"/>
      <c r="CC856" s="321"/>
      <c r="CD856" s="321"/>
      <c r="CE856" s="321"/>
      <c r="CF856" s="321"/>
      <c r="CG856" s="321"/>
      <c r="CH856" s="322"/>
      <c r="CI856" s="52">
        <f t="shared" si="42"/>
        <v>0</v>
      </c>
    </row>
    <row r="857" spans="1:87" ht="35.1" customHeight="1" x14ac:dyDescent="0.25">
      <c r="A857" s="31">
        <f t="shared" si="43"/>
        <v>845</v>
      </c>
      <c r="B857" s="308"/>
      <c r="C857" s="308"/>
      <c r="D857" s="309"/>
      <c r="E857" s="309"/>
      <c r="F857" s="309"/>
      <c r="G857" s="310"/>
      <c r="H857" s="311"/>
      <c r="I857" s="40"/>
      <c r="J857" s="59"/>
      <c r="K857" s="312"/>
      <c r="L857" s="312"/>
      <c r="M857" s="313"/>
      <c r="N857" s="313"/>
      <c r="O857" s="314"/>
      <c r="P857" s="314"/>
      <c r="Q857" s="315"/>
      <c r="R857" s="315"/>
      <c r="S857" s="306"/>
      <c r="T857" s="307"/>
      <c r="U857" s="306"/>
      <c r="V857" s="307"/>
      <c r="W857" s="304"/>
      <c r="X857" s="305"/>
      <c r="Y857" s="304"/>
      <c r="Z857" s="305"/>
      <c r="AA857" s="306"/>
      <c r="AB857" s="307"/>
      <c r="AC857" s="306"/>
      <c r="AD857" s="307"/>
      <c r="AE857" s="304"/>
      <c r="AF857" s="305"/>
      <c r="AG857" s="304"/>
      <c r="AH857" s="305"/>
      <c r="AI857" s="306"/>
      <c r="AJ857" s="307"/>
      <c r="AK857" s="306"/>
      <c r="AL857" s="307"/>
      <c r="AM857" s="304"/>
      <c r="AN857" s="305"/>
      <c r="AO857" s="304"/>
      <c r="AP857" s="305"/>
      <c r="AQ857" s="306"/>
      <c r="AR857" s="307"/>
      <c r="AS857" s="306"/>
      <c r="AT857" s="307"/>
      <c r="AU857" s="304"/>
      <c r="AV857" s="305"/>
      <c r="AW857" s="304"/>
      <c r="AX857" s="305"/>
      <c r="AY857" s="306"/>
      <c r="AZ857" s="307"/>
      <c r="BA857" s="306"/>
      <c r="BB857" s="307"/>
      <c r="BC857" s="304"/>
      <c r="BD857" s="305"/>
      <c r="BE857" s="304"/>
      <c r="BF857" s="305"/>
      <c r="BG857" s="306"/>
      <c r="BH857" s="307"/>
      <c r="BI857" s="306"/>
      <c r="BJ857" s="307"/>
      <c r="BK857" s="304"/>
      <c r="BL857" s="305"/>
      <c r="BM857" s="304"/>
      <c r="BN857" s="305"/>
      <c r="BO857" s="316"/>
      <c r="BP857" s="316"/>
      <c r="BQ857" s="316"/>
      <c r="BR857" s="55"/>
      <c r="BS857" s="317"/>
      <c r="BT857" s="318"/>
      <c r="BU857" s="319"/>
      <c r="BV857" s="319"/>
      <c r="BW857" s="319"/>
      <c r="BX857" s="319"/>
      <c r="BY857" s="319"/>
      <c r="BZ857" s="319"/>
      <c r="CA857" s="319"/>
      <c r="CB857" s="320"/>
      <c r="CC857" s="321"/>
      <c r="CD857" s="321"/>
      <c r="CE857" s="321"/>
      <c r="CF857" s="321"/>
      <c r="CG857" s="321"/>
      <c r="CH857" s="322"/>
      <c r="CI857" s="52">
        <f t="shared" si="42"/>
        <v>0</v>
      </c>
    </row>
    <row r="858" spans="1:87" ht="35.1" customHeight="1" x14ac:dyDescent="0.25">
      <c r="A858" s="31">
        <f t="shared" si="43"/>
        <v>846</v>
      </c>
      <c r="B858" s="323"/>
      <c r="C858" s="323"/>
      <c r="D858" s="308"/>
      <c r="E858" s="308"/>
      <c r="F858" s="308"/>
      <c r="G858" s="324"/>
      <c r="H858" s="325"/>
      <c r="I858" s="40"/>
      <c r="J858" s="60"/>
      <c r="K858" s="312"/>
      <c r="L858" s="312"/>
      <c r="M858" s="326"/>
      <c r="N858" s="326"/>
      <c r="O858" s="314"/>
      <c r="P858" s="314"/>
      <c r="Q858" s="327"/>
      <c r="R858" s="327"/>
      <c r="S858" s="306"/>
      <c r="T858" s="307"/>
      <c r="U858" s="306"/>
      <c r="V858" s="307"/>
      <c r="W858" s="328"/>
      <c r="X858" s="329"/>
      <c r="Y858" s="328"/>
      <c r="Z858" s="329"/>
      <c r="AA858" s="306"/>
      <c r="AB858" s="307"/>
      <c r="AC858" s="306"/>
      <c r="AD858" s="307"/>
      <c r="AE858" s="328"/>
      <c r="AF858" s="329"/>
      <c r="AG858" s="328"/>
      <c r="AH858" s="329"/>
      <c r="AI858" s="306"/>
      <c r="AJ858" s="307"/>
      <c r="AK858" s="306"/>
      <c r="AL858" s="307"/>
      <c r="AM858" s="328"/>
      <c r="AN858" s="329"/>
      <c r="AO858" s="328"/>
      <c r="AP858" s="329"/>
      <c r="AQ858" s="306"/>
      <c r="AR858" s="307"/>
      <c r="AS858" s="306"/>
      <c r="AT858" s="307"/>
      <c r="AU858" s="328"/>
      <c r="AV858" s="329"/>
      <c r="AW858" s="328"/>
      <c r="AX858" s="329"/>
      <c r="AY858" s="306"/>
      <c r="AZ858" s="307"/>
      <c r="BA858" s="306"/>
      <c r="BB858" s="307"/>
      <c r="BC858" s="328"/>
      <c r="BD858" s="329"/>
      <c r="BE858" s="328"/>
      <c r="BF858" s="329"/>
      <c r="BG858" s="306"/>
      <c r="BH858" s="307"/>
      <c r="BI858" s="306"/>
      <c r="BJ858" s="307"/>
      <c r="BK858" s="328"/>
      <c r="BL858" s="329"/>
      <c r="BM858" s="328"/>
      <c r="BN858" s="329"/>
      <c r="BO858" s="316"/>
      <c r="BP858" s="316"/>
      <c r="BQ858" s="316"/>
      <c r="BR858" s="55"/>
      <c r="BS858" s="330"/>
      <c r="BT858" s="331"/>
      <c r="BU858" s="319"/>
      <c r="BV858" s="319"/>
      <c r="BW858" s="319"/>
      <c r="BX858" s="319"/>
      <c r="BY858" s="319"/>
      <c r="BZ858" s="319"/>
      <c r="CA858" s="319"/>
      <c r="CB858" s="320"/>
      <c r="CC858" s="321"/>
      <c r="CD858" s="321"/>
      <c r="CE858" s="321"/>
      <c r="CF858" s="321"/>
      <c r="CG858" s="321"/>
      <c r="CH858" s="322"/>
      <c r="CI858" s="52">
        <f t="shared" si="42"/>
        <v>0</v>
      </c>
    </row>
    <row r="859" spans="1:87" ht="35.1" customHeight="1" x14ac:dyDescent="0.25">
      <c r="A859" s="31">
        <f t="shared" si="43"/>
        <v>847</v>
      </c>
      <c r="B859" s="308"/>
      <c r="C859" s="308"/>
      <c r="D859" s="309"/>
      <c r="E859" s="309"/>
      <c r="F859" s="309"/>
      <c r="G859" s="310"/>
      <c r="H859" s="311"/>
      <c r="I859" s="40"/>
      <c r="J859" s="59"/>
      <c r="K859" s="312"/>
      <c r="L859" s="312"/>
      <c r="M859" s="313"/>
      <c r="N859" s="313"/>
      <c r="O859" s="314"/>
      <c r="P859" s="314"/>
      <c r="Q859" s="315"/>
      <c r="R859" s="315"/>
      <c r="S859" s="306"/>
      <c r="T859" s="307"/>
      <c r="U859" s="306"/>
      <c r="V859" s="307"/>
      <c r="W859" s="304"/>
      <c r="X859" s="305"/>
      <c r="Y859" s="304"/>
      <c r="Z859" s="305"/>
      <c r="AA859" s="306"/>
      <c r="AB859" s="307"/>
      <c r="AC859" s="306"/>
      <c r="AD859" s="307"/>
      <c r="AE859" s="304"/>
      <c r="AF859" s="305"/>
      <c r="AG859" s="304"/>
      <c r="AH859" s="305"/>
      <c r="AI859" s="306"/>
      <c r="AJ859" s="307"/>
      <c r="AK859" s="306"/>
      <c r="AL859" s="307"/>
      <c r="AM859" s="304"/>
      <c r="AN859" s="305"/>
      <c r="AO859" s="304"/>
      <c r="AP859" s="305"/>
      <c r="AQ859" s="306"/>
      <c r="AR859" s="307"/>
      <c r="AS859" s="306"/>
      <c r="AT859" s="307"/>
      <c r="AU859" s="304"/>
      <c r="AV859" s="305"/>
      <c r="AW859" s="304"/>
      <c r="AX859" s="305"/>
      <c r="AY859" s="306"/>
      <c r="AZ859" s="307"/>
      <c r="BA859" s="306"/>
      <c r="BB859" s="307"/>
      <c r="BC859" s="304"/>
      <c r="BD859" s="305"/>
      <c r="BE859" s="304"/>
      <c r="BF859" s="305"/>
      <c r="BG859" s="306"/>
      <c r="BH859" s="307"/>
      <c r="BI859" s="306"/>
      <c r="BJ859" s="307"/>
      <c r="BK859" s="304"/>
      <c r="BL859" s="305"/>
      <c r="BM859" s="304"/>
      <c r="BN859" s="305"/>
      <c r="BO859" s="316"/>
      <c r="BP859" s="316"/>
      <c r="BQ859" s="316"/>
      <c r="BR859" s="55"/>
      <c r="BS859" s="317"/>
      <c r="BT859" s="318"/>
      <c r="BU859" s="319"/>
      <c r="BV859" s="319"/>
      <c r="BW859" s="319"/>
      <c r="BX859" s="319"/>
      <c r="BY859" s="319"/>
      <c r="BZ859" s="319"/>
      <c r="CA859" s="319"/>
      <c r="CB859" s="320"/>
      <c r="CC859" s="321"/>
      <c r="CD859" s="321"/>
      <c r="CE859" s="321"/>
      <c r="CF859" s="321"/>
      <c r="CG859" s="321"/>
      <c r="CH859" s="322"/>
      <c r="CI859" s="52">
        <f t="shared" si="42"/>
        <v>0</v>
      </c>
    </row>
    <row r="860" spans="1:87" ht="35.1" customHeight="1" x14ac:dyDescent="0.25">
      <c r="A860" s="31">
        <f t="shared" si="43"/>
        <v>848</v>
      </c>
      <c r="B860" s="323"/>
      <c r="C860" s="323"/>
      <c r="D860" s="308"/>
      <c r="E860" s="308"/>
      <c r="F860" s="308"/>
      <c r="G860" s="324"/>
      <c r="H860" s="325"/>
      <c r="I860" s="40"/>
      <c r="J860" s="60"/>
      <c r="K860" s="312"/>
      <c r="L860" s="312"/>
      <c r="M860" s="326"/>
      <c r="N860" s="326"/>
      <c r="O860" s="314"/>
      <c r="P860" s="314"/>
      <c r="Q860" s="327"/>
      <c r="R860" s="327"/>
      <c r="S860" s="306"/>
      <c r="T860" s="307"/>
      <c r="U860" s="306"/>
      <c r="V860" s="307"/>
      <c r="W860" s="328"/>
      <c r="X860" s="329"/>
      <c r="Y860" s="328"/>
      <c r="Z860" s="329"/>
      <c r="AA860" s="306"/>
      <c r="AB860" s="307"/>
      <c r="AC860" s="306"/>
      <c r="AD860" s="307"/>
      <c r="AE860" s="328"/>
      <c r="AF860" s="329"/>
      <c r="AG860" s="328"/>
      <c r="AH860" s="329"/>
      <c r="AI860" s="306"/>
      <c r="AJ860" s="307"/>
      <c r="AK860" s="306"/>
      <c r="AL860" s="307"/>
      <c r="AM860" s="328"/>
      <c r="AN860" s="329"/>
      <c r="AO860" s="328"/>
      <c r="AP860" s="329"/>
      <c r="AQ860" s="306"/>
      <c r="AR860" s="307"/>
      <c r="AS860" s="306"/>
      <c r="AT860" s="307"/>
      <c r="AU860" s="328"/>
      <c r="AV860" s="329"/>
      <c r="AW860" s="328"/>
      <c r="AX860" s="329"/>
      <c r="AY860" s="306"/>
      <c r="AZ860" s="307"/>
      <c r="BA860" s="306"/>
      <c r="BB860" s="307"/>
      <c r="BC860" s="328"/>
      <c r="BD860" s="329"/>
      <c r="BE860" s="328"/>
      <c r="BF860" s="329"/>
      <c r="BG860" s="306"/>
      <c r="BH860" s="307"/>
      <c r="BI860" s="306"/>
      <c r="BJ860" s="307"/>
      <c r="BK860" s="328"/>
      <c r="BL860" s="329"/>
      <c r="BM860" s="328"/>
      <c r="BN860" s="329"/>
      <c r="BO860" s="316"/>
      <c r="BP860" s="316"/>
      <c r="BQ860" s="316"/>
      <c r="BR860" s="55"/>
      <c r="BS860" s="330"/>
      <c r="BT860" s="331"/>
      <c r="BU860" s="319"/>
      <c r="BV860" s="319"/>
      <c r="BW860" s="319"/>
      <c r="BX860" s="319"/>
      <c r="BY860" s="319"/>
      <c r="BZ860" s="319"/>
      <c r="CA860" s="319"/>
      <c r="CB860" s="320"/>
      <c r="CC860" s="321"/>
      <c r="CD860" s="321"/>
      <c r="CE860" s="321"/>
      <c r="CF860" s="321"/>
      <c r="CG860" s="321"/>
      <c r="CH860" s="322"/>
      <c r="CI860" s="52">
        <f t="shared" si="42"/>
        <v>0</v>
      </c>
    </row>
    <row r="861" spans="1:87" ht="35.1" customHeight="1" x14ac:dyDescent="0.25">
      <c r="A861" s="31">
        <f t="shared" si="43"/>
        <v>849</v>
      </c>
      <c r="B861" s="308"/>
      <c r="C861" s="308"/>
      <c r="D861" s="309"/>
      <c r="E861" s="309"/>
      <c r="F861" s="309"/>
      <c r="G861" s="310"/>
      <c r="H861" s="311"/>
      <c r="I861" s="40"/>
      <c r="J861" s="59"/>
      <c r="K861" s="312"/>
      <c r="L861" s="312"/>
      <c r="M861" s="313"/>
      <c r="N861" s="313"/>
      <c r="O861" s="314"/>
      <c r="P861" s="314"/>
      <c r="Q861" s="315"/>
      <c r="R861" s="315"/>
      <c r="S861" s="306"/>
      <c r="T861" s="307"/>
      <c r="U861" s="306"/>
      <c r="V861" s="307"/>
      <c r="W861" s="304"/>
      <c r="X861" s="305"/>
      <c r="Y861" s="304"/>
      <c r="Z861" s="305"/>
      <c r="AA861" s="306"/>
      <c r="AB861" s="307"/>
      <c r="AC861" s="306"/>
      <c r="AD861" s="307"/>
      <c r="AE861" s="304"/>
      <c r="AF861" s="305"/>
      <c r="AG861" s="304"/>
      <c r="AH861" s="305"/>
      <c r="AI861" s="306"/>
      <c r="AJ861" s="307"/>
      <c r="AK861" s="306"/>
      <c r="AL861" s="307"/>
      <c r="AM861" s="304"/>
      <c r="AN861" s="305"/>
      <c r="AO861" s="304"/>
      <c r="AP861" s="305"/>
      <c r="AQ861" s="306"/>
      <c r="AR861" s="307"/>
      <c r="AS861" s="306"/>
      <c r="AT861" s="307"/>
      <c r="AU861" s="304"/>
      <c r="AV861" s="305"/>
      <c r="AW861" s="304"/>
      <c r="AX861" s="305"/>
      <c r="AY861" s="306"/>
      <c r="AZ861" s="307"/>
      <c r="BA861" s="306"/>
      <c r="BB861" s="307"/>
      <c r="BC861" s="304"/>
      <c r="BD861" s="305"/>
      <c r="BE861" s="304"/>
      <c r="BF861" s="305"/>
      <c r="BG861" s="306"/>
      <c r="BH861" s="307"/>
      <c r="BI861" s="306"/>
      <c r="BJ861" s="307"/>
      <c r="BK861" s="304"/>
      <c r="BL861" s="305"/>
      <c r="BM861" s="304"/>
      <c r="BN861" s="305"/>
      <c r="BO861" s="316"/>
      <c r="BP861" s="316"/>
      <c r="BQ861" s="316"/>
      <c r="BR861" s="55"/>
      <c r="BS861" s="317"/>
      <c r="BT861" s="318"/>
      <c r="BU861" s="319"/>
      <c r="BV861" s="319"/>
      <c r="BW861" s="319"/>
      <c r="BX861" s="319"/>
      <c r="BY861" s="319"/>
      <c r="BZ861" s="319"/>
      <c r="CA861" s="319"/>
      <c r="CB861" s="320"/>
      <c r="CC861" s="321"/>
      <c r="CD861" s="321"/>
      <c r="CE861" s="321"/>
      <c r="CF861" s="321"/>
      <c r="CG861" s="321"/>
      <c r="CH861" s="322"/>
      <c r="CI861" s="52">
        <f t="shared" si="42"/>
        <v>0</v>
      </c>
    </row>
    <row r="862" spans="1:87" ht="35.1" customHeight="1" x14ac:dyDescent="0.25">
      <c r="A862" s="31">
        <f t="shared" si="43"/>
        <v>850</v>
      </c>
      <c r="B862" s="323"/>
      <c r="C862" s="323"/>
      <c r="D862" s="308"/>
      <c r="E862" s="308"/>
      <c r="F862" s="308"/>
      <c r="G862" s="324"/>
      <c r="H862" s="325"/>
      <c r="I862" s="40"/>
      <c r="J862" s="60"/>
      <c r="K862" s="312"/>
      <c r="L862" s="312"/>
      <c r="M862" s="326"/>
      <c r="N862" s="326"/>
      <c r="O862" s="314"/>
      <c r="P862" s="314"/>
      <c r="Q862" s="327"/>
      <c r="R862" s="327"/>
      <c r="S862" s="306"/>
      <c r="T862" s="307"/>
      <c r="U862" s="306"/>
      <c r="V862" s="307"/>
      <c r="W862" s="328"/>
      <c r="X862" s="329"/>
      <c r="Y862" s="328"/>
      <c r="Z862" s="329"/>
      <c r="AA862" s="306"/>
      <c r="AB862" s="307"/>
      <c r="AC862" s="306"/>
      <c r="AD862" s="307"/>
      <c r="AE862" s="328"/>
      <c r="AF862" s="329"/>
      <c r="AG862" s="328"/>
      <c r="AH862" s="329"/>
      <c r="AI862" s="306"/>
      <c r="AJ862" s="307"/>
      <c r="AK862" s="306"/>
      <c r="AL862" s="307"/>
      <c r="AM862" s="328"/>
      <c r="AN862" s="329"/>
      <c r="AO862" s="328"/>
      <c r="AP862" s="329"/>
      <c r="AQ862" s="306"/>
      <c r="AR862" s="307"/>
      <c r="AS862" s="306"/>
      <c r="AT862" s="307"/>
      <c r="AU862" s="328"/>
      <c r="AV862" s="329"/>
      <c r="AW862" s="328"/>
      <c r="AX862" s="329"/>
      <c r="AY862" s="306"/>
      <c r="AZ862" s="307"/>
      <c r="BA862" s="306"/>
      <c r="BB862" s="307"/>
      <c r="BC862" s="328"/>
      <c r="BD862" s="329"/>
      <c r="BE862" s="328"/>
      <c r="BF862" s="329"/>
      <c r="BG862" s="306"/>
      <c r="BH862" s="307"/>
      <c r="BI862" s="306"/>
      <c r="BJ862" s="307"/>
      <c r="BK862" s="328"/>
      <c r="BL862" s="329"/>
      <c r="BM862" s="328"/>
      <c r="BN862" s="329"/>
      <c r="BO862" s="316"/>
      <c r="BP862" s="316"/>
      <c r="BQ862" s="316"/>
      <c r="BR862" s="55"/>
      <c r="BS862" s="330"/>
      <c r="BT862" s="331"/>
      <c r="BU862" s="319"/>
      <c r="BV862" s="319"/>
      <c r="BW862" s="319"/>
      <c r="BX862" s="319"/>
      <c r="BY862" s="319"/>
      <c r="BZ862" s="319"/>
      <c r="CA862" s="319"/>
      <c r="CB862" s="320"/>
      <c r="CC862" s="321"/>
      <c r="CD862" s="321"/>
      <c r="CE862" s="321"/>
      <c r="CF862" s="321"/>
      <c r="CG862" s="321"/>
      <c r="CH862" s="322"/>
      <c r="CI862" s="52">
        <f t="shared" si="42"/>
        <v>0</v>
      </c>
    </row>
    <row r="863" spans="1:87" ht="35.1" customHeight="1" x14ac:dyDescent="0.25">
      <c r="A863" s="31">
        <f t="shared" si="43"/>
        <v>851</v>
      </c>
      <c r="B863" s="308"/>
      <c r="C863" s="308"/>
      <c r="D863" s="309"/>
      <c r="E863" s="309"/>
      <c r="F863" s="309"/>
      <c r="G863" s="310"/>
      <c r="H863" s="311"/>
      <c r="I863" s="40"/>
      <c r="J863" s="59"/>
      <c r="K863" s="312"/>
      <c r="L863" s="312"/>
      <c r="M863" s="313"/>
      <c r="N863" s="313"/>
      <c r="O863" s="314"/>
      <c r="P863" s="314"/>
      <c r="Q863" s="315"/>
      <c r="R863" s="315"/>
      <c r="S863" s="306"/>
      <c r="T863" s="307"/>
      <c r="U863" s="306"/>
      <c r="V863" s="307"/>
      <c r="W863" s="304"/>
      <c r="X863" s="305"/>
      <c r="Y863" s="304"/>
      <c r="Z863" s="305"/>
      <c r="AA863" s="306"/>
      <c r="AB863" s="307"/>
      <c r="AC863" s="306"/>
      <c r="AD863" s="307"/>
      <c r="AE863" s="304"/>
      <c r="AF863" s="305"/>
      <c r="AG863" s="304"/>
      <c r="AH863" s="305"/>
      <c r="AI863" s="306"/>
      <c r="AJ863" s="307"/>
      <c r="AK863" s="306"/>
      <c r="AL863" s="307"/>
      <c r="AM863" s="304"/>
      <c r="AN863" s="305"/>
      <c r="AO863" s="304"/>
      <c r="AP863" s="305"/>
      <c r="AQ863" s="306"/>
      <c r="AR863" s="307"/>
      <c r="AS863" s="306"/>
      <c r="AT863" s="307"/>
      <c r="AU863" s="304"/>
      <c r="AV863" s="305"/>
      <c r="AW863" s="304"/>
      <c r="AX863" s="305"/>
      <c r="AY863" s="306"/>
      <c r="AZ863" s="307"/>
      <c r="BA863" s="306"/>
      <c r="BB863" s="307"/>
      <c r="BC863" s="304"/>
      <c r="BD863" s="305"/>
      <c r="BE863" s="304"/>
      <c r="BF863" s="305"/>
      <c r="BG863" s="306"/>
      <c r="BH863" s="307"/>
      <c r="BI863" s="306"/>
      <c r="BJ863" s="307"/>
      <c r="BK863" s="304"/>
      <c r="BL863" s="305"/>
      <c r="BM863" s="304"/>
      <c r="BN863" s="305"/>
      <c r="BO863" s="316"/>
      <c r="BP863" s="316"/>
      <c r="BQ863" s="316"/>
      <c r="BR863" s="55"/>
      <c r="BS863" s="317"/>
      <c r="BT863" s="318"/>
      <c r="BU863" s="319"/>
      <c r="BV863" s="319"/>
      <c r="BW863" s="319"/>
      <c r="BX863" s="319"/>
      <c r="BY863" s="319"/>
      <c r="BZ863" s="319"/>
      <c r="CA863" s="319"/>
      <c r="CB863" s="320"/>
      <c r="CC863" s="321"/>
      <c r="CD863" s="321"/>
      <c r="CE863" s="321"/>
      <c r="CF863" s="321"/>
      <c r="CG863" s="321"/>
      <c r="CH863" s="322"/>
      <c r="CI863" s="52">
        <f t="shared" si="42"/>
        <v>0</v>
      </c>
    </row>
    <row r="864" spans="1:87" ht="35.1" customHeight="1" x14ac:dyDescent="0.25">
      <c r="A864" s="31">
        <f t="shared" si="43"/>
        <v>852</v>
      </c>
      <c r="B864" s="323"/>
      <c r="C864" s="323"/>
      <c r="D864" s="308"/>
      <c r="E864" s="308"/>
      <c r="F864" s="308"/>
      <c r="G864" s="324"/>
      <c r="H864" s="325"/>
      <c r="I864" s="40"/>
      <c r="J864" s="60"/>
      <c r="K864" s="312"/>
      <c r="L864" s="312"/>
      <c r="M864" s="326"/>
      <c r="N864" s="326"/>
      <c r="O864" s="314"/>
      <c r="P864" s="314"/>
      <c r="Q864" s="327"/>
      <c r="R864" s="327"/>
      <c r="S864" s="306"/>
      <c r="T864" s="307"/>
      <c r="U864" s="306"/>
      <c r="V864" s="307"/>
      <c r="W864" s="328"/>
      <c r="X864" s="329"/>
      <c r="Y864" s="328"/>
      <c r="Z864" s="329"/>
      <c r="AA864" s="306"/>
      <c r="AB864" s="307"/>
      <c r="AC864" s="306"/>
      <c r="AD864" s="307"/>
      <c r="AE864" s="328"/>
      <c r="AF864" s="329"/>
      <c r="AG864" s="328"/>
      <c r="AH864" s="329"/>
      <c r="AI864" s="306"/>
      <c r="AJ864" s="307"/>
      <c r="AK864" s="306"/>
      <c r="AL864" s="307"/>
      <c r="AM864" s="328"/>
      <c r="AN864" s="329"/>
      <c r="AO864" s="328"/>
      <c r="AP864" s="329"/>
      <c r="AQ864" s="306"/>
      <c r="AR864" s="307"/>
      <c r="AS864" s="306"/>
      <c r="AT864" s="307"/>
      <c r="AU864" s="328"/>
      <c r="AV864" s="329"/>
      <c r="AW864" s="328"/>
      <c r="AX864" s="329"/>
      <c r="AY864" s="306"/>
      <c r="AZ864" s="307"/>
      <c r="BA864" s="306"/>
      <c r="BB864" s="307"/>
      <c r="BC864" s="328"/>
      <c r="BD864" s="329"/>
      <c r="BE864" s="328"/>
      <c r="BF864" s="329"/>
      <c r="BG864" s="306"/>
      <c r="BH864" s="307"/>
      <c r="BI864" s="306"/>
      <c r="BJ864" s="307"/>
      <c r="BK864" s="328"/>
      <c r="BL864" s="329"/>
      <c r="BM864" s="328"/>
      <c r="BN864" s="329"/>
      <c r="BO864" s="316"/>
      <c r="BP864" s="316"/>
      <c r="BQ864" s="316"/>
      <c r="BR864" s="55"/>
      <c r="BS864" s="330"/>
      <c r="BT864" s="331"/>
      <c r="BU864" s="319"/>
      <c r="BV864" s="319"/>
      <c r="BW864" s="319"/>
      <c r="BX864" s="319"/>
      <c r="BY864" s="319"/>
      <c r="BZ864" s="319"/>
      <c r="CA864" s="319"/>
      <c r="CB864" s="320"/>
      <c r="CC864" s="321"/>
      <c r="CD864" s="321"/>
      <c r="CE864" s="321"/>
      <c r="CF864" s="321"/>
      <c r="CG864" s="321"/>
      <c r="CH864" s="322"/>
      <c r="CI864" s="52">
        <f t="shared" si="42"/>
        <v>0</v>
      </c>
    </row>
    <row r="865" spans="1:87" ht="35.1" customHeight="1" x14ac:dyDescent="0.25">
      <c r="A865" s="31">
        <f t="shared" si="43"/>
        <v>853</v>
      </c>
      <c r="B865" s="308"/>
      <c r="C865" s="308"/>
      <c r="D865" s="309"/>
      <c r="E865" s="309"/>
      <c r="F865" s="309"/>
      <c r="G865" s="310"/>
      <c r="H865" s="311"/>
      <c r="I865" s="40"/>
      <c r="J865" s="59"/>
      <c r="K865" s="312"/>
      <c r="L865" s="312"/>
      <c r="M865" s="313"/>
      <c r="N865" s="313"/>
      <c r="O865" s="314"/>
      <c r="P865" s="314"/>
      <c r="Q865" s="315"/>
      <c r="R865" s="315"/>
      <c r="S865" s="306"/>
      <c r="T865" s="307"/>
      <c r="U865" s="306"/>
      <c r="V865" s="307"/>
      <c r="W865" s="304"/>
      <c r="X865" s="305"/>
      <c r="Y865" s="304"/>
      <c r="Z865" s="305"/>
      <c r="AA865" s="306"/>
      <c r="AB865" s="307"/>
      <c r="AC865" s="306"/>
      <c r="AD865" s="307"/>
      <c r="AE865" s="304"/>
      <c r="AF865" s="305"/>
      <c r="AG865" s="304"/>
      <c r="AH865" s="305"/>
      <c r="AI865" s="306"/>
      <c r="AJ865" s="307"/>
      <c r="AK865" s="306"/>
      <c r="AL865" s="307"/>
      <c r="AM865" s="304"/>
      <c r="AN865" s="305"/>
      <c r="AO865" s="304"/>
      <c r="AP865" s="305"/>
      <c r="AQ865" s="306"/>
      <c r="AR865" s="307"/>
      <c r="AS865" s="306"/>
      <c r="AT865" s="307"/>
      <c r="AU865" s="304"/>
      <c r="AV865" s="305"/>
      <c r="AW865" s="304"/>
      <c r="AX865" s="305"/>
      <c r="AY865" s="306"/>
      <c r="AZ865" s="307"/>
      <c r="BA865" s="306"/>
      <c r="BB865" s="307"/>
      <c r="BC865" s="304"/>
      <c r="BD865" s="305"/>
      <c r="BE865" s="304"/>
      <c r="BF865" s="305"/>
      <c r="BG865" s="306"/>
      <c r="BH865" s="307"/>
      <c r="BI865" s="306"/>
      <c r="BJ865" s="307"/>
      <c r="BK865" s="304"/>
      <c r="BL865" s="305"/>
      <c r="BM865" s="304"/>
      <c r="BN865" s="305"/>
      <c r="BO865" s="316"/>
      <c r="BP865" s="316"/>
      <c r="BQ865" s="316"/>
      <c r="BR865" s="55"/>
      <c r="BS865" s="317"/>
      <c r="BT865" s="318"/>
      <c r="BU865" s="319"/>
      <c r="BV865" s="319"/>
      <c r="BW865" s="319"/>
      <c r="BX865" s="319"/>
      <c r="BY865" s="319"/>
      <c r="BZ865" s="319"/>
      <c r="CA865" s="319"/>
      <c r="CB865" s="320"/>
      <c r="CC865" s="321"/>
      <c r="CD865" s="321"/>
      <c r="CE865" s="321"/>
      <c r="CF865" s="321"/>
      <c r="CG865" s="321"/>
      <c r="CH865" s="322"/>
      <c r="CI865" s="52">
        <f t="shared" si="42"/>
        <v>0</v>
      </c>
    </row>
    <row r="866" spans="1:87" ht="35.1" customHeight="1" x14ac:dyDescent="0.25">
      <c r="A866" s="31">
        <f t="shared" si="43"/>
        <v>854</v>
      </c>
      <c r="B866" s="323"/>
      <c r="C866" s="323"/>
      <c r="D866" s="308"/>
      <c r="E866" s="308"/>
      <c r="F866" s="308"/>
      <c r="G866" s="324"/>
      <c r="H866" s="325"/>
      <c r="I866" s="40"/>
      <c r="J866" s="60"/>
      <c r="K866" s="312"/>
      <c r="L866" s="312"/>
      <c r="M866" s="326"/>
      <c r="N866" s="326"/>
      <c r="O866" s="314"/>
      <c r="P866" s="314"/>
      <c r="Q866" s="327"/>
      <c r="R866" s="327"/>
      <c r="S866" s="306"/>
      <c r="T866" s="307"/>
      <c r="U866" s="306"/>
      <c r="V866" s="307"/>
      <c r="W866" s="328"/>
      <c r="X866" s="329"/>
      <c r="Y866" s="328"/>
      <c r="Z866" s="329"/>
      <c r="AA866" s="306"/>
      <c r="AB866" s="307"/>
      <c r="AC866" s="306"/>
      <c r="AD866" s="307"/>
      <c r="AE866" s="328"/>
      <c r="AF866" s="329"/>
      <c r="AG866" s="328"/>
      <c r="AH866" s="329"/>
      <c r="AI866" s="306"/>
      <c r="AJ866" s="307"/>
      <c r="AK866" s="306"/>
      <c r="AL866" s="307"/>
      <c r="AM866" s="328"/>
      <c r="AN866" s="329"/>
      <c r="AO866" s="328"/>
      <c r="AP866" s="329"/>
      <c r="AQ866" s="306"/>
      <c r="AR866" s="307"/>
      <c r="AS866" s="306"/>
      <c r="AT866" s="307"/>
      <c r="AU866" s="328"/>
      <c r="AV866" s="329"/>
      <c r="AW866" s="328"/>
      <c r="AX866" s="329"/>
      <c r="AY866" s="306"/>
      <c r="AZ866" s="307"/>
      <c r="BA866" s="306"/>
      <c r="BB866" s="307"/>
      <c r="BC866" s="328"/>
      <c r="BD866" s="329"/>
      <c r="BE866" s="328"/>
      <c r="BF866" s="329"/>
      <c r="BG866" s="306"/>
      <c r="BH866" s="307"/>
      <c r="BI866" s="306"/>
      <c r="BJ866" s="307"/>
      <c r="BK866" s="328"/>
      <c r="BL866" s="329"/>
      <c r="BM866" s="328"/>
      <c r="BN866" s="329"/>
      <c r="BO866" s="316"/>
      <c r="BP866" s="316"/>
      <c r="BQ866" s="316"/>
      <c r="BR866" s="55"/>
      <c r="BS866" s="330"/>
      <c r="BT866" s="331"/>
      <c r="BU866" s="319"/>
      <c r="BV866" s="319"/>
      <c r="BW866" s="319"/>
      <c r="BX866" s="319"/>
      <c r="BY866" s="319"/>
      <c r="BZ866" s="319"/>
      <c r="CA866" s="319"/>
      <c r="CB866" s="320"/>
      <c r="CC866" s="321"/>
      <c r="CD866" s="321"/>
      <c r="CE866" s="321"/>
      <c r="CF866" s="321"/>
      <c r="CG866" s="321"/>
      <c r="CH866" s="322"/>
      <c r="CI866" s="52">
        <f t="shared" si="42"/>
        <v>0</v>
      </c>
    </row>
    <row r="867" spans="1:87" ht="35.1" customHeight="1" x14ac:dyDescent="0.25">
      <c r="A867" s="31">
        <f>ROW(A855)</f>
        <v>855</v>
      </c>
      <c r="B867" s="308"/>
      <c r="C867" s="308"/>
      <c r="D867" s="309"/>
      <c r="E867" s="309"/>
      <c r="F867" s="309"/>
      <c r="G867" s="310"/>
      <c r="H867" s="311"/>
      <c r="I867" s="40"/>
      <c r="J867" s="59"/>
      <c r="K867" s="312"/>
      <c r="L867" s="312"/>
      <c r="M867" s="313"/>
      <c r="N867" s="313"/>
      <c r="O867" s="314"/>
      <c r="P867" s="314"/>
      <c r="Q867" s="315"/>
      <c r="R867" s="315"/>
      <c r="S867" s="306"/>
      <c r="T867" s="307"/>
      <c r="U867" s="306"/>
      <c r="V867" s="307"/>
      <c r="W867" s="304"/>
      <c r="X867" s="305"/>
      <c r="Y867" s="304"/>
      <c r="Z867" s="305"/>
      <c r="AA867" s="306"/>
      <c r="AB867" s="307"/>
      <c r="AC867" s="306"/>
      <c r="AD867" s="307"/>
      <c r="AE867" s="304"/>
      <c r="AF867" s="305"/>
      <c r="AG867" s="304"/>
      <c r="AH867" s="305"/>
      <c r="AI867" s="306"/>
      <c r="AJ867" s="307"/>
      <c r="AK867" s="306"/>
      <c r="AL867" s="307"/>
      <c r="AM867" s="304"/>
      <c r="AN867" s="305"/>
      <c r="AO867" s="304"/>
      <c r="AP867" s="305"/>
      <c r="AQ867" s="306"/>
      <c r="AR867" s="307"/>
      <c r="AS867" s="306"/>
      <c r="AT867" s="307"/>
      <c r="AU867" s="304"/>
      <c r="AV867" s="305"/>
      <c r="AW867" s="304"/>
      <c r="AX867" s="305"/>
      <c r="AY867" s="306"/>
      <c r="AZ867" s="307"/>
      <c r="BA867" s="306"/>
      <c r="BB867" s="307"/>
      <c r="BC867" s="304"/>
      <c r="BD867" s="305"/>
      <c r="BE867" s="304"/>
      <c r="BF867" s="305"/>
      <c r="BG867" s="306"/>
      <c r="BH867" s="307"/>
      <c r="BI867" s="306"/>
      <c r="BJ867" s="307"/>
      <c r="BK867" s="304"/>
      <c r="BL867" s="305"/>
      <c r="BM867" s="304"/>
      <c r="BN867" s="305"/>
      <c r="BO867" s="332"/>
      <c r="BP867" s="333"/>
      <c r="BQ867" s="334"/>
      <c r="BR867" s="55"/>
      <c r="BS867" s="317"/>
      <c r="BT867" s="318"/>
      <c r="BU867" s="319"/>
      <c r="BV867" s="319"/>
      <c r="BW867" s="319"/>
      <c r="BX867" s="319"/>
      <c r="BY867" s="319"/>
      <c r="BZ867" s="319"/>
      <c r="CA867" s="319"/>
      <c r="CB867" s="320"/>
      <c r="CC867" s="321"/>
      <c r="CD867" s="321"/>
      <c r="CE867" s="321"/>
      <c r="CF867" s="321"/>
      <c r="CG867" s="321"/>
      <c r="CH867" s="322"/>
      <c r="CI867" s="52">
        <f t="shared" si="42"/>
        <v>0</v>
      </c>
    </row>
    <row r="868" spans="1:87" ht="35.1" customHeight="1" x14ac:dyDescent="0.25">
      <c r="A868" s="31">
        <f t="shared" si="43"/>
        <v>856</v>
      </c>
      <c r="B868" s="323"/>
      <c r="C868" s="323"/>
      <c r="D868" s="308"/>
      <c r="E868" s="308"/>
      <c r="F868" s="308"/>
      <c r="G868" s="324"/>
      <c r="H868" s="325"/>
      <c r="I868" s="40"/>
      <c r="J868" s="60"/>
      <c r="K868" s="312"/>
      <c r="L868" s="312"/>
      <c r="M868" s="326"/>
      <c r="N868" s="326"/>
      <c r="O868" s="314"/>
      <c r="P868" s="314"/>
      <c r="Q868" s="327"/>
      <c r="R868" s="327"/>
      <c r="S868" s="306"/>
      <c r="T868" s="307"/>
      <c r="U868" s="306"/>
      <c r="V868" s="307"/>
      <c r="W868" s="328"/>
      <c r="X868" s="329"/>
      <c r="Y868" s="328"/>
      <c r="Z868" s="329"/>
      <c r="AA868" s="306"/>
      <c r="AB868" s="307"/>
      <c r="AC868" s="306"/>
      <c r="AD868" s="307"/>
      <c r="AE868" s="328"/>
      <c r="AF868" s="329"/>
      <c r="AG868" s="328"/>
      <c r="AH868" s="329"/>
      <c r="AI868" s="306"/>
      <c r="AJ868" s="307"/>
      <c r="AK868" s="306"/>
      <c r="AL868" s="307"/>
      <c r="AM868" s="328"/>
      <c r="AN868" s="329"/>
      <c r="AO868" s="328"/>
      <c r="AP868" s="329"/>
      <c r="AQ868" s="306"/>
      <c r="AR868" s="307"/>
      <c r="AS868" s="306"/>
      <c r="AT868" s="307"/>
      <c r="AU868" s="328"/>
      <c r="AV868" s="329"/>
      <c r="AW868" s="328"/>
      <c r="AX868" s="329"/>
      <c r="AY868" s="306"/>
      <c r="AZ868" s="307"/>
      <c r="BA868" s="306"/>
      <c r="BB868" s="307"/>
      <c r="BC868" s="328"/>
      <c r="BD868" s="329"/>
      <c r="BE868" s="328"/>
      <c r="BF868" s="329"/>
      <c r="BG868" s="306"/>
      <c r="BH868" s="307"/>
      <c r="BI868" s="306"/>
      <c r="BJ868" s="307"/>
      <c r="BK868" s="328"/>
      <c r="BL868" s="329"/>
      <c r="BM868" s="328"/>
      <c r="BN868" s="329"/>
      <c r="BO868" s="316"/>
      <c r="BP868" s="316"/>
      <c r="BQ868" s="316"/>
      <c r="BR868" s="55"/>
      <c r="BS868" s="330"/>
      <c r="BT868" s="331"/>
      <c r="BU868" s="319"/>
      <c r="BV868" s="319"/>
      <c r="BW868" s="319"/>
      <c r="BX868" s="319"/>
      <c r="BY868" s="319"/>
      <c r="BZ868" s="319"/>
      <c r="CA868" s="319"/>
      <c r="CB868" s="320"/>
      <c r="CC868" s="321"/>
      <c r="CD868" s="321"/>
      <c r="CE868" s="321"/>
      <c r="CF868" s="321"/>
      <c r="CG868" s="321"/>
      <c r="CH868" s="322"/>
      <c r="CI868" s="52">
        <f t="shared" si="42"/>
        <v>0</v>
      </c>
    </row>
    <row r="869" spans="1:87" ht="35.1" customHeight="1" x14ac:dyDescent="0.25">
      <c r="A869" s="31">
        <f t="shared" si="43"/>
        <v>857</v>
      </c>
      <c r="B869" s="308"/>
      <c r="C869" s="308"/>
      <c r="D869" s="309"/>
      <c r="E869" s="309"/>
      <c r="F869" s="309"/>
      <c r="G869" s="310"/>
      <c r="H869" s="311"/>
      <c r="I869" s="40"/>
      <c r="J869" s="59"/>
      <c r="K869" s="312"/>
      <c r="L869" s="312"/>
      <c r="M869" s="313"/>
      <c r="N869" s="313"/>
      <c r="O869" s="314"/>
      <c r="P869" s="314"/>
      <c r="Q869" s="315"/>
      <c r="R869" s="315"/>
      <c r="S869" s="306"/>
      <c r="T869" s="307"/>
      <c r="U869" s="306"/>
      <c r="V869" s="307"/>
      <c r="W869" s="304"/>
      <c r="X869" s="305"/>
      <c r="Y869" s="304"/>
      <c r="Z869" s="305"/>
      <c r="AA869" s="306"/>
      <c r="AB869" s="307"/>
      <c r="AC869" s="306"/>
      <c r="AD869" s="307"/>
      <c r="AE869" s="304"/>
      <c r="AF869" s="305"/>
      <c r="AG869" s="304"/>
      <c r="AH869" s="305"/>
      <c r="AI869" s="306"/>
      <c r="AJ869" s="307"/>
      <c r="AK869" s="306"/>
      <c r="AL869" s="307"/>
      <c r="AM869" s="304"/>
      <c r="AN869" s="305"/>
      <c r="AO869" s="304"/>
      <c r="AP869" s="305"/>
      <c r="AQ869" s="306"/>
      <c r="AR869" s="307"/>
      <c r="AS869" s="306"/>
      <c r="AT869" s="307"/>
      <c r="AU869" s="304"/>
      <c r="AV869" s="305"/>
      <c r="AW869" s="304"/>
      <c r="AX869" s="305"/>
      <c r="AY869" s="306"/>
      <c r="AZ869" s="307"/>
      <c r="BA869" s="306"/>
      <c r="BB869" s="307"/>
      <c r="BC869" s="304"/>
      <c r="BD869" s="305"/>
      <c r="BE869" s="304"/>
      <c r="BF869" s="305"/>
      <c r="BG869" s="306"/>
      <c r="BH869" s="307"/>
      <c r="BI869" s="306"/>
      <c r="BJ869" s="307"/>
      <c r="BK869" s="304"/>
      <c r="BL869" s="305"/>
      <c r="BM869" s="304"/>
      <c r="BN869" s="305"/>
      <c r="BO869" s="316"/>
      <c r="BP869" s="316"/>
      <c r="BQ869" s="316"/>
      <c r="BR869" s="55"/>
      <c r="BS869" s="317"/>
      <c r="BT869" s="318"/>
      <c r="BU869" s="319"/>
      <c r="BV869" s="319"/>
      <c r="BW869" s="319"/>
      <c r="BX869" s="319"/>
      <c r="BY869" s="319"/>
      <c r="BZ869" s="319"/>
      <c r="CA869" s="319"/>
      <c r="CB869" s="320"/>
      <c r="CC869" s="321"/>
      <c r="CD869" s="321"/>
      <c r="CE869" s="321"/>
      <c r="CF869" s="321"/>
      <c r="CG869" s="321"/>
      <c r="CH869" s="322"/>
      <c r="CI869" s="52">
        <f t="shared" si="42"/>
        <v>0</v>
      </c>
    </row>
    <row r="870" spans="1:87" ht="35.1" customHeight="1" x14ac:dyDescent="0.25">
      <c r="A870" s="31">
        <f t="shared" si="43"/>
        <v>858</v>
      </c>
      <c r="B870" s="323"/>
      <c r="C870" s="323"/>
      <c r="D870" s="308"/>
      <c r="E870" s="308"/>
      <c r="F870" s="308"/>
      <c r="G870" s="324"/>
      <c r="H870" s="325"/>
      <c r="I870" s="40"/>
      <c r="J870" s="60"/>
      <c r="K870" s="312"/>
      <c r="L870" s="312"/>
      <c r="M870" s="326"/>
      <c r="N870" s="326"/>
      <c r="O870" s="314"/>
      <c r="P870" s="314"/>
      <c r="Q870" s="327"/>
      <c r="R870" s="327"/>
      <c r="S870" s="306"/>
      <c r="T870" s="307"/>
      <c r="U870" s="306"/>
      <c r="V870" s="307"/>
      <c r="W870" s="328"/>
      <c r="X870" s="329"/>
      <c r="Y870" s="328"/>
      <c r="Z870" s="329"/>
      <c r="AA870" s="306"/>
      <c r="AB870" s="307"/>
      <c r="AC870" s="306"/>
      <c r="AD870" s="307"/>
      <c r="AE870" s="328"/>
      <c r="AF870" s="329"/>
      <c r="AG870" s="328"/>
      <c r="AH870" s="329"/>
      <c r="AI870" s="306"/>
      <c r="AJ870" s="307"/>
      <c r="AK870" s="306"/>
      <c r="AL870" s="307"/>
      <c r="AM870" s="328"/>
      <c r="AN870" s="329"/>
      <c r="AO870" s="328"/>
      <c r="AP870" s="329"/>
      <c r="AQ870" s="306"/>
      <c r="AR870" s="307"/>
      <c r="AS870" s="306"/>
      <c r="AT870" s="307"/>
      <c r="AU870" s="328"/>
      <c r="AV870" s="329"/>
      <c r="AW870" s="328"/>
      <c r="AX870" s="329"/>
      <c r="AY870" s="306"/>
      <c r="AZ870" s="307"/>
      <c r="BA870" s="306"/>
      <c r="BB870" s="307"/>
      <c r="BC870" s="328"/>
      <c r="BD870" s="329"/>
      <c r="BE870" s="328"/>
      <c r="BF870" s="329"/>
      <c r="BG870" s="306"/>
      <c r="BH870" s="307"/>
      <c r="BI870" s="306"/>
      <c r="BJ870" s="307"/>
      <c r="BK870" s="328"/>
      <c r="BL870" s="329"/>
      <c r="BM870" s="328"/>
      <c r="BN870" s="329"/>
      <c r="BO870" s="316"/>
      <c r="BP870" s="316"/>
      <c r="BQ870" s="316"/>
      <c r="BR870" s="55"/>
      <c r="BS870" s="330"/>
      <c r="BT870" s="331"/>
      <c r="BU870" s="319"/>
      <c r="BV870" s="319"/>
      <c r="BW870" s="319"/>
      <c r="BX870" s="319"/>
      <c r="BY870" s="319"/>
      <c r="BZ870" s="319"/>
      <c r="CA870" s="319"/>
      <c r="CB870" s="320"/>
      <c r="CC870" s="321"/>
      <c r="CD870" s="321"/>
      <c r="CE870" s="321"/>
      <c r="CF870" s="321"/>
      <c r="CG870" s="321"/>
      <c r="CH870" s="322"/>
      <c r="CI870" s="52">
        <f t="shared" si="42"/>
        <v>0</v>
      </c>
    </row>
    <row r="871" spans="1:87" ht="35.1" customHeight="1" x14ac:dyDescent="0.25">
      <c r="A871" s="31">
        <f t="shared" si="43"/>
        <v>859</v>
      </c>
      <c r="B871" s="308"/>
      <c r="C871" s="308"/>
      <c r="D871" s="309"/>
      <c r="E871" s="309"/>
      <c r="F871" s="309"/>
      <c r="G871" s="310"/>
      <c r="H871" s="311"/>
      <c r="I871" s="40"/>
      <c r="J871" s="59"/>
      <c r="K871" s="312"/>
      <c r="L871" s="312"/>
      <c r="M871" s="313"/>
      <c r="N871" s="313"/>
      <c r="O871" s="314"/>
      <c r="P871" s="314"/>
      <c r="Q871" s="315"/>
      <c r="R871" s="315"/>
      <c r="S871" s="306"/>
      <c r="T871" s="307"/>
      <c r="U871" s="306"/>
      <c r="V871" s="307"/>
      <c r="W871" s="304"/>
      <c r="X871" s="305"/>
      <c r="Y871" s="304"/>
      <c r="Z871" s="305"/>
      <c r="AA871" s="306"/>
      <c r="AB871" s="307"/>
      <c r="AC871" s="306"/>
      <c r="AD871" s="307"/>
      <c r="AE871" s="304"/>
      <c r="AF871" s="305"/>
      <c r="AG871" s="304"/>
      <c r="AH871" s="305"/>
      <c r="AI871" s="306"/>
      <c r="AJ871" s="307"/>
      <c r="AK871" s="306"/>
      <c r="AL871" s="307"/>
      <c r="AM871" s="304"/>
      <c r="AN871" s="305"/>
      <c r="AO871" s="304"/>
      <c r="AP871" s="305"/>
      <c r="AQ871" s="306"/>
      <c r="AR871" s="307"/>
      <c r="AS871" s="306"/>
      <c r="AT871" s="307"/>
      <c r="AU871" s="304"/>
      <c r="AV871" s="305"/>
      <c r="AW871" s="304"/>
      <c r="AX871" s="305"/>
      <c r="AY871" s="306"/>
      <c r="AZ871" s="307"/>
      <c r="BA871" s="306"/>
      <c r="BB871" s="307"/>
      <c r="BC871" s="304"/>
      <c r="BD871" s="305"/>
      <c r="BE871" s="304"/>
      <c r="BF871" s="305"/>
      <c r="BG871" s="306"/>
      <c r="BH871" s="307"/>
      <c r="BI871" s="306"/>
      <c r="BJ871" s="307"/>
      <c r="BK871" s="304"/>
      <c r="BL871" s="305"/>
      <c r="BM871" s="304"/>
      <c r="BN871" s="305"/>
      <c r="BO871" s="316"/>
      <c r="BP871" s="316"/>
      <c r="BQ871" s="316"/>
      <c r="BR871" s="55"/>
      <c r="BS871" s="317"/>
      <c r="BT871" s="318"/>
      <c r="BU871" s="319"/>
      <c r="BV871" s="319"/>
      <c r="BW871" s="319"/>
      <c r="BX871" s="319"/>
      <c r="BY871" s="319"/>
      <c r="BZ871" s="319"/>
      <c r="CA871" s="319"/>
      <c r="CB871" s="320"/>
      <c r="CC871" s="321"/>
      <c r="CD871" s="321"/>
      <c r="CE871" s="321"/>
      <c r="CF871" s="321"/>
      <c r="CG871" s="321"/>
      <c r="CH871" s="322"/>
      <c r="CI871" s="52">
        <f t="shared" si="42"/>
        <v>0</v>
      </c>
    </row>
    <row r="872" spans="1:87" ht="35.1" customHeight="1" x14ac:dyDescent="0.25">
      <c r="A872" s="31">
        <f t="shared" si="43"/>
        <v>860</v>
      </c>
      <c r="B872" s="323"/>
      <c r="C872" s="323"/>
      <c r="D872" s="308"/>
      <c r="E872" s="308"/>
      <c r="F872" s="308"/>
      <c r="G872" s="324"/>
      <c r="H872" s="325"/>
      <c r="I872" s="40"/>
      <c r="J872" s="60"/>
      <c r="K872" s="312"/>
      <c r="L872" s="312"/>
      <c r="M872" s="326"/>
      <c r="N872" s="326"/>
      <c r="O872" s="314"/>
      <c r="P872" s="314"/>
      <c r="Q872" s="327"/>
      <c r="R872" s="327"/>
      <c r="S872" s="306"/>
      <c r="T872" s="307"/>
      <c r="U872" s="306"/>
      <c r="V872" s="307"/>
      <c r="W872" s="328"/>
      <c r="X872" s="329"/>
      <c r="Y872" s="328"/>
      <c r="Z872" s="329"/>
      <c r="AA872" s="306"/>
      <c r="AB872" s="307"/>
      <c r="AC872" s="306"/>
      <c r="AD872" s="307"/>
      <c r="AE872" s="328"/>
      <c r="AF872" s="329"/>
      <c r="AG872" s="328"/>
      <c r="AH872" s="329"/>
      <c r="AI872" s="306"/>
      <c r="AJ872" s="307"/>
      <c r="AK872" s="306"/>
      <c r="AL872" s="307"/>
      <c r="AM872" s="328"/>
      <c r="AN872" s="329"/>
      <c r="AO872" s="328"/>
      <c r="AP872" s="329"/>
      <c r="AQ872" s="306"/>
      <c r="AR872" s="307"/>
      <c r="AS872" s="306"/>
      <c r="AT872" s="307"/>
      <c r="AU872" s="328"/>
      <c r="AV872" s="329"/>
      <c r="AW872" s="328"/>
      <c r="AX872" s="329"/>
      <c r="AY872" s="306"/>
      <c r="AZ872" s="307"/>
      <c r="BA872" s="306"/>
      <c r="BB872" s="307"/>
      <c r="BC872" s="328"/>
      <c r="BD872" s="329"/>
      <c r="BE872" s="328"/>
      <c r="BF872" s="329"/>
      <c r="BG872" s="306"/>
      <c r="BH872" s="307"/>
      <c r="BI872" s="306"/>
      <c r="BJ872" s="307"/>
      <c r="BK872" s="328"/>
      <c r="BL872" s="329"/>
      <c r="BM872" s="328"/>
      <c r="BN872" s="329"/>
      <c r="BO872" s="316"/>
      <c r="BP872" s="316"/>
      <c r="BQ872" s="316"/>
      <c r="BR872" s="55"/>
      <c r="BS872" s="330"/>
      <c r="BT872" s="331"/>
      <c r="BU872" s="319"/>
      <c r="BV872" s="319"/>
      <c r="BW872" s="319"/>
      <c r="BX872" s="319"/>
      <c r="BY872" s="319"/>
      <c r="BZ872" s="319"/>
      <c r="CA872" s="319"/>
      <c r="CB872" s="320"/>
      <c r="CC872" s="321"/>
      <c r="CD872" s="321"/>
      <c r="CE872" s="321"/>
      <c r="CF872" s="321"/>
      <c r="CG872" s="321"/>
      <c r="CH872" s="322"/>
      <c r="CI872" s="52">
        <f t="shared" si="42"/>
        <v>0</v>
      </c>
    </row>
    <row r="873" spans="1:87" ht="35.1" customHeight="1" x14ac:dyDescent="0.25">
      <c r="A873" s="31">
        <f t="shared" si="43"/>
        <v>861</v>
      </c>
      <c r="B873" s="308"/>
      <c r="C873" s="308"/>
      <c r="D873" s="309"/>
      <c r="E873" s="309"/>
      <c r="F873" s="309"/>
      <c r="G873" s="310"/>
      <c r="H873" s="311"/>
      <c r="I873" s="40"/>
      <c r="J873" s="59"/>
      <c r="K873" s="312"/>
      <c r="L873" s="312"/>
      <c r="M873" s="313"/>
      <c r="N873" s="313"/>
      <c r="O873" s="314"/>
      <c r="P873" s="314"/>
      <c r="Q873" s="315"/>
      <c r="R873" s="315"/>
      <c r="S873" s="306"/>
      <c r="T873" s="307"/>
      <c r="U873" s="306"/>
      <c r="V873" s="307"/>
      <c r="W873" s="304"/>
      <c r="X873" s="305"/>
      <c r="Y873" s="304"/>
      <c r="Z873" s="305"/>
      <c r="AA873" s="306"/>
      <c r="AB873" s="307"/>
      <c r="AC873" s="306"/>
      <c r="AD873" s="307"/>
      <c r="AE873" s="304"/>
      <c r="AF873" s="305"/>
      <c r="AG873" s="304"/>
      <c r="AH873" s="305"/>
      <c r="AI873" s="306"/>
      <c r="AJ873" s="307"/>
      <c r="AK873" s="306"/>
      <c r="AL873" s="307"/>
      <c r="AM873" s="304"/>
      <c r="AN873" s="305"/>
      <c r="AO873" s="304"/>
      <c r="AP873" s="305"/>
      <c r="AQ873" s="306"/>
      <c r="AR873" s="307"/>
      <c r="AS873" s="306"/>
      <c r="AT873" s="307"/>
      <c r="AU873" s="304"/>
      <c r="AV873" s="305"/>
      <c r="AW873" s="304"/>
      <c r="AX873" s="305"/>
      <c r="AY873" s="306"/>
      <c r="AZ873" s="307"/>
      <c r="BA873" s="306"/>
      <c r="BB873" s="307"/>
      <c r="BC873" s="304"/>
      <c r="BD873" s="305"/>
      <c r="BE873" s="304"/>
      <c r="BF873" s="305"/>
      <c r="BG873" s="306"/>
      <c r="BH873" s="307"/>
      <c r="BI873" s="306"/>
      <c r="BJ873" s="307"/>
      <c r="BK873" s="304"/>
      <c r="BL873" s="305"/>
      <c r="BM873" s="304"/>
      <c r="BN873" s="305"/>
      <c r="BO873" s="316"/>
      <c r="BP873" s="316"/>
      <c r="BQ873" s="316"/>
      <c r="BR873" s="55"/>
      <c r="BS873" s="317"/>
      <c r="BT873" s="318"/>
      <c r="BU873" s="319"/>
      <c r="BV873" s="319"/>
      <c r="BW873" s="319"/>
      <c r="BX873" s="319"/>
      <c r="BY873" s="319"/>
      <c r="BZ873" s="319"/>
      <c r="CA873" s="319"/>
      <c r="CB873" s="320"/>
      <c r="CC873" s="321"/>
      <c r="CD873" s="321"/>
      <c r="CE873" s="321"/>
      <c r="CF873" s="321"/>
      <c r="CG873" s="321"/>
      <c r="CH873" s="322"/>
      <c r="CI873" s="52">
        <f t="shared" si="42"/>
        <v>0</v>
      </c>
    </row>
    <row r="874" spans="1:87" ht="35.1" customHeight="1" x14ac:dyDescent="0.25">
      <c r="A874" s="31">
        <f t="shared" si="43"/>
        <v>862</v>
      </c>
      <c r="B874" s="323"/>
      <c r="C874" s="323"/>
      <c r="D874" s="308"/>
      <c r="E874" s="308"/>
      <c r="F874" s="308"/>
      <c r="G874" s="324"/>
      <c r="H874" s="325"/>
      <c r="I874" s="40"/>
      <c r="J874" s="60"/>
      <c r="K874" s="312"/>
      <c r="L874" s="312"/>
      <c r="M874" s="326"/>
      <c r="N874" s="326"/>
      <c r="O874" s="314"/>
      <c r="P874" s="314"/>
      <c r="Q874" s="327"/>
      <c r="R874" s="327"/>
      <c r="S874" s="306"/>
      <c r="T874" s="307"/>
      <c r="U874" s="306"/>
      <c r="V874" s="307"/>
      <c r="W874" s="328"/>
      <c r="X874" s="329"/>
      <c r="Y874" s="328"/>
      <c r="Z874" s="329"/>
      <c r="AA874" s="306"/>
      <c r="AB874" s="307"/>
      <c r="AC874" s="306"/>
      <c r="AD874" s="307"/>
      <c r="AE874" s="328"/>
      <c r="AF874" s="329"/>
      <c r="AG874" s="328"/>
      <c r="AH874" s="329"/>
      <c r="AI874" s="306"/>
      <c r="AJ874" s="307"/>
      <c r="AK874" s="306"/>
      <c r="AL874" s="307"/>
      <c r="AM874" s="328"/>
      <c r="AN874" s="329"/>
      <c r="AO874" s="328"/>
      <c r="AP874" s="329"/>
      <c r="AQ874" s="306"/>
      <c r="AR874" s="307"/>
      <c r="AS874" s="306"/>
      <c r="AT874" s="307"/>
      <c r="AU874" s="328"/>
      <c r="AV874" s="329"/>
      <c r="AW874" s="328"/>
      <c r="AX874" s="329"/>
      <c r="AY874" s="306"/>
      <c r="AZ874" s="307"/>
      <c r="BA874" s="306"/>
      <c r="BB874" s="307"/>
      <c r="BC874" s="328"/>
      <c r="BD874" s="329"/>
      <c r="BE874" s="328"/>
      <c r="BF874" s="329"/>
      <c r="BG874" s="306"/>
      <c r="BH874" s="307"/>
      <c r="BI874" s="306"/>
      <c r="BJ874" s="307"/>
      <c r="BK874" s="328"/>
      <c r="BL874" s="329"/>
      <c r="BM874" s="328"/>
      <c r="BN874" s="329"/>
      <c r="BO874" s="316"/>
      <c r="BP874" s="316"/>
      <c r="BQ874" s="316"/>
      <c r="BR874" s="55"/>
      <c r="BS874" s="330"/>
      <c r="BT874" s="331"/>
      <c r="BU874" s="319"/>
      <c r="BV874" s="319"/>
      <c r="BW874" s="319"/>
      <c r="BX874" s="319"/>
      <c r="BY874" s="319"/>
      <c r="BZ874" s="319"/>
      <c r="CA874" s="319"/>
      <c r="CB874" s="320"/>
      <c r="CC874" s="321"/>
      <c r="CD874" s="321"/>
      <c r="CE874" s="321"/>
      <c r="CF874" s="321"/>
      <c r="CG874" s="321"/>
      <c r="CH874" s="322"/>
      <c r="CI874" s="52">
        <f t="shared" si="42"/>
        <v>0</v>
      </c>
    </row>
    <row r="875" spans="1:87" ht="35.1" customHeight="1" x14ac:dyDescent="0.25">
      <c r="A875" s="31">
        <f t="shared" si="43"/>
        <v>863</v>
      </c>
      <c r="B875" s="308"/>
      <c r="C875" s="308"/>
      <c r="D875" s="309"/>
      <c r="E875" s="309"/>
      <c r="F875" s="309"/>
      <c r="G875" s="310"/>
      <c r="H875" s="311"/>
      <c r="I875" s="40"/>
      <c r="J875" s="59"/>
      <c r="K875" s="312"/>
      <c r="L875" s="312"/>
      <c r="M875" s="313"/>
      <c r="N875" s="313"/>
      <c r="O875" s="314"/>
      <c r="P875" s="314"/>
      <c r="Q875" s="315"/>
      <c r="R875" s="315"/>
      <c r="S875" s="306"/>
      <c r="T875" s="307"/>
      <c r="U875" s="306"/>
      <c r="V875" s="307"/>
      <c r="W875" s="304"/>
      <c r="X875" s="305"/>
      <c r="Y875" s="304"/>
      <c r="Z875" s="305"/>
      <c r="AA875" s="306"/>
      <c r="AB875" s="307"/>
      <c r="AC875" s="306"/>
      <c r="AD875" s="307"/>
      <c r="AE875" s="304"/>
      <c r="AF875" s="305"/>
      <c r="AG875" s="304"/>
      <c r="AH875" s="305"/>
      <c r="AI875" s="306"/>
      <c r="AJ875" s="307"/>
      <c r="AK875" s="306"/>
      <c r="AL875" s="307"/>
      <c r="AM875" s="304"/>
      <c r="AN875" s="305"/>
      <c r="AO875" s="304"/>
      <c r="AP875" s="305"/>
      <c r="AQ875" s="306"/>
      <c r="AR875" s="307"/>
      <c r="AS875" s="306"/>
      <c r="AT875" s="307"/>
      <c r="AU875" s="304"/>
      <c r="AV875" s="305"/>
      <c r="AW875" s="304"/>
      <c r="AX875" s="305"/>
      <c r="AY875" s="306"/>
      <c r="AZ875" s="307"/>
      <c r="BA875" s="306"/>
      <c r="BB875" s="307"/>
      <c r="BC875" s="304"/>
      <c r="BD875" s="305"/>
      <c r="BE875" s="304"/>
      <c r="BF875" s="305"/>
      <c r="BG875" s="306"/>
      <c r="BH875" s="307"/>
      <c r="BI875" s="306"/>
      <c r="BJ875" s="307"/>
      <c r="BK875" s="304"/>
      <c r="BL875" s="305"/>
      <c r="BM875" s="304"/>
      <c r="BN875" s="305"/>
      <c r="BO875" s="316"/>
      <c r="BP875" s="316"/>
      <c r="BQ875" s="316"/>
      <c r="BR875" s="55"/>
      <c r="BS875" s="317"/>
      <c r="BT875" s="318"/>
      <c r="BU875" s="319"/>
      <c r="BV875" s="319"/>
      <c r="BW875" s="319"/>
      <c r="BX875" s="319"/>
      <c r="BY875" s="319"/>
      <c r="BZ875" s="319"/>
      <c r="CA875" s="319"/>
      <c r="CB875" s="320"/>
      <c r="CC875" s="321"/>
      <c r="CD875" s="321"/>
      <c r="CE875" s="321"/>
      <c r="CF875" s="321"/>
      <c r="CG875" s="321"/>
      <c r="CH875" s="322"/>
      <c r="CI875" s="52">
        <f t="shared" si="42"/>
        <v>0</v>
      </c>
    </row>
    <row r="876" spans="1:87" ht="35.1" customHeight="1" x14ac:dyDescent="0.25">
      <c r="A876" s="31">
        <f t="shared" si="43"/>
        <v>864</v>
      </c>
      <c r="B876" s="323"/>
      <c r="C876" s="323"/>
      <c r="D876" s="308"/>
      <c r="E876" s="308"/>
      <c r="F876" s="308"/>
      <c r="G876" s="324"/>
      <c r="H876" s="325"/>
      <c r="I876" s="40"/>
      <c r="J876" s="60"/>
      <c r="K876" s="312"/>
      <c r="L876" s="312"/>
      <c r="M876" s="326"/>
      <c r="N876" s="326"/>
      <c r="O876" s="314"/>
      <c r="P876" s="314"/>
      <c r="Q876" s="327"/>
      <c r="R876" s="327"/>
      <c r="S876" s="306"/>
      <c r="T876" s="307"/>
      <c r="U876" s="306"/>
      <c r="V876" s="307"/>
      <c r="W876" s="328"/>
      <c r="X876" s="329"/>
      <c r="Y876" s="328"/>
      <c r="Z876" s="329"/>
      <c r="AA876" s="306"/>
      <c r="AB876" s="307"/>
      <c r="AC876" s="306"/>
      <c r="AD876" s="307"/>
      <c r="AE876" s="328"/>
      <c r="AF876" s="329"/>
      <c r="AG876" s="328"/>
      <c r="AH876" s="329"/>
      <c r="AI876" s="306"/>
      <c r="AJ876" s="307"/>
      <c r="AK876" s="306"/>
      <c r="AL876" s="307"/>
      <c r="AM876" s="328"/>
      <c r="AN876" s="329"/>
      <c r="AO876" s="328"/>
      <c r="AP876" s="329"/>
      <c r="AQ876" s="306"/>
      <c r="AR876" s="307"/>
      <c r="AS876" s="306"/>
      <c r="AT876" s="307"/>
      <c r="AU876" s="328"/>
      <c r="AV876" s="329"/>
      <c r="AW876" s="328"/>
      <c r="AX876" s="329"/>
      <c r="AY876" s="306"/>
      <c r="AZ876" s="307"/>
      <c r="BA876" s="306"/>
      <c r="BB876" s="307"/>
      <c r="BC876" s="328"/>
      <c r="BD876" s="329"/>
      <c r="BE876" s="328"/>
      <c r="BF876" s="329"/>
      <c r="BG876" s="306"/>
      <c r="BH876" s="307"/>
      <c r="BI876" s="306"/>
      <c r="BJ876" s="307"/>
      <c r="BK876" s="328"/>
      <c r="BL876" s="329"/>
      <c r="BM876" s="328"/>
      <c r="BN876" s="329"/>
      <c r="BO876" s="316"/>
      <c r="BP876" s="316"/>
      <c r="BQ876" s="316"/>
      <c r="BR876" s="55"/>
      <c r="BS876" s="330"/>
      <c r="BT876" s="331"/>
      <c r="BU876" s="319"/>
      <c r="BV876" s="319"/>
      <c r="BW876" s="319"/>
      <c r="BX876" s="319"/>
      <c r="BY876" s="319"/>
      <c r="BZ876" s="319"/>
      <c r="CA876" s="319"/>
      <c r="CB876" s="320"/>
      <c r="CC876" s="321"/>
      <c r="CD876" s="321"/>
      <c r="CE876" s="321"/>
      <c r="CF876" s="321"/>
      <c r="CG876" s="321"/>
      <c r="CH876" s="322"/>
      <c r="CI876" s="52">
        <f t="shared" si="42"/>
        <v>0</v>
      </c>
    </row>
    <row r="877" spans="1:87" ht="35.1" customHeight="1" x14ac:dyDescent="0.25">
      <c r="A877" s="31">
        <f t="shared" si="43"/>
        <v>865</v>
      </c>
      <c r="B877" s="308"/>
      <c r="C877" s="308"/>
      <c r="D877" s="309"/>
      <c r="E877" s="309"/>
      <c r="F877" s="309"/>
      <c r="G877" s="310"/>
      <c r="H877" s="311"/>
      <c r="I877" s="40"/>
      <c r="J877" s="59"/>
      <c r="K877" s="312"/>
      <c r="L877" s="312"/>
      <c r="M877" s="313"/>
      <c r="N877" s="313"/>
      <c r="O877" s="314"/>
      <c r="P877" s="314"/>
      <c r="Q877" s="315"/>
      <c r="R877" s="315"/>
      <c r="S877" s="306"/>
      <c r="T877" s="307"/>
      <c r="U877" s="306"/>
      <c r="V877" s="307"/>
      <c r="W877" s="304"/>
      <c r="X877" s="305"/>
      <c r="Y877" s="304"/>
      <c r="Z877" s="305"/>
      <c r="AA877" s="306"/>
      <c r="AB877" s="307"/>
      <c r="AC877" s="306"/>
      <c r="AD877" s="307"/>
      <c r="AE877" s="304"/>
      <c r="AF877" s="305"/>
      <c r="AG877" s="304"/>
      <c r="AH877" s="305"/>
      <c r="AI877" s="306"/>
      <c r="AJ877" s="307"/>
      <c r="AK877" s="306"/>
      <c r="AL877" s="307"/>
      <c r="AM877" s="304"/>
      <c r="AN877" s="305"/>
      <c r="AO877" s="304"/>
      <c r="AP877" s="305"/>
      <c r="AQ877" s="306"/>
      <c r="AR877" s="307"/>
      <c r="AS877" s="306"/>
      <c r="AT877" s="307"/>
      <c r="AU877" s="304"/>
      <c r="AV877" s="305"/>
      <c r="AW877" s="304"/>
      <c r="AX877" s="305"/>
      <c r="AY877" s="306"/>
      <c r="AZ877" s="307"/>
      <c r="BA877" s="306"/>
      <c r="BB877" s="307"/>
      <c r="BC877" s="304"/>
      <c r="BD877" s="305"/>
      <c r="BE877" s="304"/>
      <c r="BF877" s="305"/>
      <c r="BG877" s="306"/>
      <c r="BH877" s="307"/>
      <c r="BI877" s="306"/>
      <c r="BJ877" s="307"/>
      <c r="BK877" s="304"/>
      <c r="BL877" s="305"/>
      <c r="BM877" s="304"/>
      <c r="BN877" s="305"/>
      <c r="BO877" s="316"/>
      <c r="BP877" s="316"/>
      <c r="BQ877" s="316"/>
      <c r="BR877" s="55"/>
      <c r="BS877" s="317"/>
      <c r="BT877" s="318"/>
      <c r="BU877" s="365"/>
      <c r="BV877" s="365"/>
      <c r="BW877" s="365"/>
      <c r="BX877" s="365"/>
      <c r="BY877" s="365"/>
      <c r="BZ877" s="365"/>
      <c r="CA877" s="365"/>
      <c r="CB877" s="320"/>
      <c r="CC877" s="321"/>
      <c r="CD877" s="321"/>
      <c r="CE877" s="321"/>
      <c r="CF877" s="321"/>
      <c r="CG877" s="321"/>
      <c r="CH877" s="322"/>
      <c r="CI877" s="52">
        <f t="shared" si="42"/>
        <v>0</v>
      </c>
    </row>
    <row r="878" spans="1:87" ht="35.1" customHeight="1" x14ac:dyDescent="0.25">
      <c r="A878" s="31">
        <f t="shared" si="43"/>
        <v>866</v>
      </c>
      <c r="B878" s="323"/>
      <c r="C878" s="323"/>
      <c r="D878" s="308"/>
      <c r="E878" s="308"/>
      <c r="F878" s="308"/>
      <c r="G878" s="324"/>
      <c r="H878" s="325"/>
      <c r="I878" s="40"/>
      <c r="J878" s="60"/>
      <c r="K878" s="312"/>
      <c r="L878" s="312"/>
      <c r="M878" s="326"/>
      <c r="N878" s="326"/>
      <c r="O878" s="314"/>
      <c r="P878" s="314"/>
      <c r="Q878" s="327"/>
      <c r="R878" s="327"/>
      <c r="S878" s="306"/>
      <c r="T878" s="307"/>
      <c r="U878" s="306"/>
      <c r="V878" s="307"/>
      <c r="W878" s="328"/>
      <c r="X878" s="329"/>
      <c r="Y878" s="328"/>
      <c r="Z878" s="329"/>
      <c r="AA878" s="306"/>
      <c r="AB878" s="307"/>
      <c r="AC878" s="306"/>
      <c r="AD878" s="307"/>
      <c r="AE878" s="328"/>
      <c r="AF878" s="329"/>
      <c r="AG878" s="328"/>
      <c r="AH878" s="329"/>
      <c r="AI878" s="306"/>
      <c r="AJ878" s="307"/>
      <c r="AK878" s="306"/>
      <c r="AL878" s="307"/>
      <c r="AM878" s="328"/>
      <c r="AN878" s="329"/>
      <c r="AO878" s="328"/>
      <c r="AP878" s="329"/>
      <c r="AQ878" s="306"/>
      <c r="AR878" s="307"/>
      <c r="AS878" s="306"/>
      <c r="AT878" s="307"/>
      <c r="AU878" s="328"/>
      <c r="AV878" s="329"/>
      <c r="AW878" s="328"/>
      <c r="AX878" s="329"/>
      <c r="AY878" s="306"/>
      <c r="AZ878" s="307"/>
      <c r="BA878" s="306"/>
      <c r="BB878" s="307"/>
      <c r="BC878" s="328"/>
      <c r="BD878" s="329"/>
      <c r="BE878" s="328"/>
      <c r="BF878" s="329"/>
      <c r="BG878" s="306"/>
      <c r="BH878" s="307"/>
      <c r="BI878" s="306"/>
      <c r="BJ878" s="307"/>
      <c r="BK878" s="328"/>
      <c r="BL878" s="329"/>
      <c r="BM878" s="328"/>
      <c r="BN878" s="329"/>
      <c r="BO878" s="316"/>
      <c r="BP878" s="316"/>
      <c r="BQ878" s="316"/>
      <c r="BR878" s="55"/>
      <c r="BS878" s="330"/>
      <c r="BT878" s="331"/>
      <c r="BU878" s="365"/>
      <c r="BV878" s="365"/>
      <c r="BW878" s="365"/>
      <c r="BX878" s="365"/>
      <c r="BY878" s="365"/>
      <c r="BZ878" s="365"/>
      <c r="CA878" s="365"/>
      <c r="CB878" s="320"/>
      <c r="CC878" s="321"/>
      <c r="CD878" s="321"/>
      <c r="CE878" s="321"/>
      <c r="CF878" s="321"/>
      <c r="CG878" s="321"/>
      <c r="CH878" s="322"/>
      <c r="CI878" s="52">
        <f t="shared" si="42"/>
        <v>0</v>
      </c>
    </row>
    <row r="879" spans="1:87" ht="35.1" customHeight="1" x14ac:dyDescent="0.25">
      <c r="A879" s="31">
        <f t="shared" si="43"/>
        <v>867</v>
      </c>
      <c r="B879" s="308"/>
      <c r="C879" s="308"/>
      <c r="D879" s="309"/>
      <c r="E879" s="309"/>
      <c r="F879" s="309"/>
      <c r="G879" s="310"/>
      <c r="H879" s="311"/>
      <c r="I879" s="40"/>
      <c r="J879" s="59"/>
      <c r="K879" s="312"/>
      <c r="L879" s="312"/>
      <c r="M879" s="313"/>
      <c r="N879" s="313"/>
      <c r="O879" s="314"/>
      <c r="P879" s="314"/>
      <c r="Q879" s="315"/>
      <c r="R879" s="315"/>
      <c r="S879" s="306"/>
      <c r="T879" s="307"/>
      <c r="U879" s="306"/>
      <c r="V879" s="307"/>
      <c r="W879" s="304"/>
      <c r="X879" s="305"/>
      <c r="Y879" s="304"/>
      <c r="Z879" s="305"/>
      <c r="AA879" s="306"/>
      <c r="AB879" s="307"/>
      <c r="AC879" s="306"/>
      <c r="AD879" s="307"/>
      <c r="AE879" s="304"/>
      <c r="AF879" s="305"/>
      <c r="AG879" s="304"/>
      <c r="AH879" s="305"/>
      <c r="AI879" s="306"/>
      <c r="AJ879" s="307"/>
      <c r="AK879" s="306"/>
      <c r="AL879" s="307"/>
      <c r="AM879" s="304"/>
      <c r="AN879" s="305"/>
      <c r="AO879" s="304"/>
      <c r="AP879" s="305"/>
      <c r="AQ879" s="306"/>
      <c r="AR879" s="307"/>
      <c r="AS879" s="306"/>
      <c r="AT879" s="307"/>
      <c r="AU879" s="304"/>
      <c r="AV879" s="305"/>
      <c r="AW879" s="304"/>
      <c r="AX879" s="305"/>
      <c r="AY879" s="306"/>
      <c r="AZ879" s="307"/>
      <c r="BA879" s="306"/>
      <c r="BB879" s="307"/>
      <c r="BC879" s="304"/>
      <c r="BD879" s="305"/>
      <c r="BE879" s="304"/>
      <c r="BF879" s="305"/>
      <c r="BG879" s="306"/>
      <c r="BH879" s="307"/>
      <c r="BI879" s="306"/>
      <c r="BJ879" s="307"/>
      <c r="BK879" s="304"/>
      <c r="BL879" s="305"/>
      <c r="BM879" s="304"/>
      <c r="BN879" s="305"/>
      <c r="BO879" s="316"/>
      <c r="BP879" s="316"/>
      <c r="BQ879" s="316"/>
      <c r="BR879" s="55"/>
      <c r="BS879" s="317"/>
      <c r="BT879" s="318"/>
      <c r="BU879" s="365"/>
      <c r="BV879" s="365"/>
      <c r="BW879" s="365"/>
      <c r="BX879" s="365"/>
      <c r="BY879" s="365"/>
      <c r="BZ879" s="365"/>
      <c r="CA879" s="365"/>
      <c r="CB879" s="320"/>
      <c r="CC879" s="321"/>
      <c r="CD879" s="321"/>
      <c r="CE879" s="321"/>
      <c r="CF879" s="321"/>
      <c r="CG879" s="321"/>
      <c r="CH879" s="322"/>
      <c r="CI879" s="52">
        <f t="shared" si="42"/>
        <v>0</v>
      </c>
    </row>
    <row r="880" spans="1:87" ht="35.1" customHeight="1" x14ac:dyDescent="0.25">
      <c r="A880" s="31">
        <f t="shared" si="43"/>
        <v>868</v>
      </c>
      <c r="B880" s="323"/>
      <c r="C880" s="323"/>
      <c r="D880" s="308"/>
      <c r="E880" s="308"/>
      <c r="F880" s="308"/>
      <c r="G880" s="324"/>
      <c r="H880" s="325"/>
      <c r="I880" s="40"/>
      <c r="J880" s="60"/>
      <c r="K880" s="312"/>
      <c r="L880" s="312"/>
      <c r="M880" s="326"/>
      <c r="N880" s="326"/>
      <c r="O880" s="314"/>
      <c r="P880" s="314"/>
      <c r="Q880" s="327"/>
      <c r="R880" s="327"/>
      <c r="S880" s="306"/>
      <c r="T880" s="307"/>
      <c r="U880" s="306"/>
      <c r="V880" s="307"/>
      <c r="W880" s="328"/>
      <c r="X880" s="329"/>
      <c r="Y880" s="328"/>
      <c r="Z880" s="329"/>
      <c r="AA880" s="306"/>
      <c r="AB880" s="307"/>
      <c r="AC880" s="306"/>
      <c r="AD880" s="307"/>
      <c r="AE880" s="328"/>
      <c r="AF880" s="329"/>
      <c r="AG880" s="328"/>
      <c r="AH880" s="329"/>
      <c r="AI880" s="306"/>
      <c r="AJ880" s="307"/>
      <c r="AK880" s="306"/>
      <c r="AL880" s="307"/>
      <c r="AM880" s="328"/>
      <c r="AN880" s="329"/>
      <c r="AO880" s="328"/>
      <c r="AP880" s="329"/>
      <c r="AQ880" s="306"/>
      <c r="AR880" s="307"/>
      <c r="AS880" s="306"/>
      <c r="AT880" s="307"/>
      <c r="AU880" s="328"/>
      <c r="AV880" s="329"/>
      <c r="AW880" s="328"/>
      <c r="AX880" s="329"/>
      <c r="AY880" s="306"/>
      <c r="AZ880" s="307"/>
      <c r="BA880" s="306"/>
      <c r="BB880" s="307"/>
      <c r="BC880" s="328"/>
      <c r="BD880" s="329"/>
      <c r="BE880" s="328"/>
      <c r="BF880" s="329"/>
      <c r="BG880" s="306"/>
      <c r="BH880" s="307"/>
      <c r="BI880" s="306"/>
      <c r="BJ880" s="307"/>
      <c r="BK880" s="328"/>
      <c r="BL880" s="329"/>
      <c r="BM880" s="328"/>
      <c r="BN880" s="329"/>
      <c r="BO880" s="316"/>
      <c r="BP880" s="316"/>
      <c r="BQ880" s="316"/>
      <c r="BR880" s="55"/>
      <c r="BS880" s="330"/>
      <c r="BT880" s="331"/>
      <c r="BU880" s="365"/>
      <c r="BV880" s="365"/>
      <c r="BW880" s="365"/>
      <c r="BX880" s="365"/>
      <c r="BY880" s="365"/>
      <c r="BZ880" s="365"/>
      <c r="CA880" s="365"/>
      <c r="CB880" s="320"/>
      <c r="CC880" s="321"/>
      <c r="CD880" s="321"/>
      <c r="CE880" s="321"/>
      <c r="CF880" s="321"/>
      <c r="CG880" s="321"/>
      <c r="CH880" s="322"/>
      <c r="CI880" s="52">
        <f t="shared" si="42"/>
        <v>0</v>
      </c>
    </row>
    <row r="881" spans="1:87" ht="35.1" customHeight="1" x14ac:dyDescent="0.25">
      <c r="A881" s="31">
        <f>ROW(A869)</f>
        <v>869</v>
      </c>
      <c r="B881" s="308"/>
      <c r="C881" s="308"/>
      <c r="D881" s="309"/>
      <c r="E881" s="309"/>
      <c r="F881" s="309"/>
      <c r="G881" s="310"/>
      <c r="H881" s="311"/>
      <c r="I881" s="40"/>
      <c r="J881" s="59"/>
      <c r="K881" s="312"/>
      <c r="L881" s="312"/>
      <c r="M881" s="313"/>
      <c r="N881" s="313"/>
      <c r="O881" s="314"/>
      <c r="P881" s="314"/>
      <c r="Q881" s="315"/>
      <c r="R881" s="315"/>
      <c r="S881" s="306"/>
      <c r="T881" s="307"/>
      <c r="U881" s="306"/>
      <c r="V881" s="307"/>
      <c r="W881" s="304"/>
      <c r="X881" s="305"/>
      <c r="Y881" s="304"/>
      <c r="Z881" s="305"/>
      <c r="AA881" s="306"/>
      <c r="AB881" s="307"/>
      <c r="AC881" s="306"/>
      <c r="AD881" s="307"/>
      <c r="AE881" s="304"/>
      <c r="AF881" s="305"/>
      <c r="AG881" s="304"/>
      <c r="AH881" s="305"/>
      <c r="AI881" s="306"/>
      <c r="AJ881" s="307"/>
      <c r="AK881" s="306"/>
      <c r="AL881" s="307"/>
      <c r="AM881" s="304"/>
      <c r="AN881" s="305"/>
      <c r="AO881" s="304"/>
      <c r="AP881" s="305"/>
      <c r="AQ881" s="306"/>
      <c r="AR881" s="307"/>
      <c r="AS881" s="306"/>
      <c r="AT881" s="307"/>
      <c r="AU881" s="304"/>
      <c r="AV881" s="305"/>
      <c r="AW881" s="304"/>
      <c r="AX881" s="305"/>
      <c r="AY881" s="306"/>
      <c r="AZ881" s="307"/>
      <c r="BA881" s="306"/>
      <c r="BB881" s="307"/>
      <c r="BC881" s="304"/>
      <c r="BD881" s="305"/>
      <c r="BE881" s="304"/>
      <c r="BF881" s="305"/>
      <c r="BG881" s="306"/>
      <c r="BH881" s="307"/>
      <c r="BI881" s="306"/>
      <c r="BJ881" s="307"/>
      <c r="BK881" s="304"/>
      <c r="BL881" s="305"/>
      <c r="BM881" s="304"/>
      <c r="BN881" s="305"/>
      <c r="BO881" s="332"/>
      <c r="BP881" s="333"/>
      <c r="BQ881" s="334"/>
      <c r="BR881" s="55"/>
      <c r="BS881" s="317"/>
      <c r="BT881" s="318"/>
      <c r="BU881" s="365"/>
      <c r="BV881" s="365"/>
      <c r="BW881" s="365"/>
      <c r="BX881" s="365"/>
      <c r="BY881" s="365"/>
      <c r="BZ881" s="365"/>
      <c r="CA881" s="365"/>
      <c r="CB881" s="320"/>
      <c r="CC881" s="321"/>
      <c r="CD881" s="321"/>
      <c r="CE881" s="321"/>
      <c r="CF881" s="321"/>
      <c r="CG881" s="321"/>
      <c r="CH881" s="322"/>
      <c r="CI881" s="52">
        <f t="shared" si="42"/>
        <v>0</v>
      </c>
    </row>
    <row r="882" spans="1:87" ht="35.1" customHeight="1" x14ac:dyDescent="0.25">
      <c r="A882" s="31">
        <f t="shared" ref="A882:A908" si="44">ROW(A870)</f>
        <v>870</v>
      </c>
      <c r="B882" s="323"/>
      <c r="C882" s="323"/>
      <c r="D882" s="308"/>
      <c r="E882" s="308"/>
      <c r="F882" s="308"/>
      <c r="G882" s="324"/>
      <c r="H882" s="325"/>
      <c r="I882" s="40"/>
      <c r="J882" s="60"/>
      <c r="K882" s="312"/>
      <c r="L882" s="312"/>
      <c r="M882" s="326"/>
      <c r="N882" s="326"/>
      <c r="O882" s="314"/>
      <c r="P882" s="314"/>
      <c r="Q882" s="327"/>
      <c r="R882" s="327"/>
      <c r="S882" s="306"/>
      <c r="T882" s="307"/>
      <c r="U882" s="306"/>
      <c r="V882" s="307"/>
      <c r="W882" s="328"/>
      <c r="X882" s="329"/>
      <c r="Y882" s="328"/>
      <c r="Z882" s="329"/>
      <c r="AA882" s="306"/>
      <c r="AB882" s="307"/>
      <c r="AC882" s="306"/>
      <c r="AD882" s="307"/>
      <c r="AE882" s="328"/>
      <c r="AF882" s="329"/>
      <c r="AG882" s="328"/>
      <c r="AH882" s="329"/>
      <c r="AI882" s="306"/>
      <c r="AJ882" s="307"/>
      <c r="AK882" s="306"/>
      <c r="AL882" s="307"/>
      <c r="AM882" s="328"/>
      <c r="AN882" s="329"/>
      <c r="AO882" s="328"/>
      <c r="AP882" s="329"/>
      <c r="AQ882" s="306"/>
      <c r="AR882" s="307"/>
      <c r="AS882" s="306"/>
      <c r="AT882" s="307"/>
      <c r="AU882" s="328"/>
      <c r="AV882" s="329"/>
      <c r="AW882" s="328"/>
      <c r="AX882" s="329"/>
      <c r="AY882" s="306"/>
      <c r="AZ882" s="307"/>
      <c r="BA882" s="306"/>
      <c r="BB882" s="307"/>
      <c r="BC882" s="328"/>
      <c r="BD882" s="329"/>
      <c r="BE882" s="328"/>
      <c r="BF882" s="329"/>
      <c r="BG882" s="306"/>
      <c r="BH882" s="307"/>
      <c r="BI882" s="306"/>
      <c r="BJ882" s="307"/>
      <c r="BK882" s="328"/>
      <c r="BL882" s="329"/>
      <c r="BM882" s="328"/>
      <c r="BN882" s="329"/>
      <c r="BO882" s="316"/>
      <c r="BP882" s="316"/>
      <c r="BQ882" s="316"/>
      <c r="BR882" s="55"/>
      <c r="BS882" s="330"/>
      <c r="BT882" s="331"/>
      <c r="BU882" s="365"/>
      <c r="BV882" s="365"/>
      <c r="BW882" s="365"/>
      <c r="BX882" s="365"/>
      <c r="BY882" s="365"/>
      <c r="BZ882" s="365"/>
      <c r="CA882" s="365"/>
      <c r="CB882" s="320"/>
      <c r="CC882" s="321"/>
      <c r="CD882" s="321"/>
      <c r="CE882" s="321"/>
      <c r="CF882" s="321"/>
      <c r="CG882" s="321"/>
      <c r="CH882" s="322"/>
      <c r="CI882" s="52">
        <f t="shared" si="42"/>
        <v>0</v>
      </c>
    </row>
    <row r="883" spans="1:87" ht="35.1" customHeight="1" x14ac:dyDescent="0.25">
      <c r="A883" s="31">
        <f t="shared" si="44"/>
        <v>871</v>
      </c>
      <c r="B883" s="308"/>
      <c r="C883" s="308"/>
      <c r="D883" s="309"/>
      <c r="E883" s="309"/>
      <c r="F883" s="309"/>
      <c r="G883" s="310"/>
      <c r="H883" s="311"/>
      <c r="I883" s="40"/>
      <c r="J883" s="59"/>
      <c r="K883" s="312"/>
      <c r="L883" s="312"/>
      <c r="M883" s="313"/>
      <c r="N883" s="313"/>
      <c r="O883" s="314"/>
      <c r="P883" s="314"/>
      <c r="Q883" s="315"/>
      <c r="R883" s="315"/>
      <c r="S883" s="306"/>
      <c r="T883" s="307"/>
      <c r="U883" s="306"/>
      <c r="V883" s="307"/>
      <c r="W883" s="304"/>
      <c r="X883" s="305"/>
      <c r="Y883" s="304"/>
      <c r="Z883" s="305"/>
      <c r="AA883" s="306"/>
      <c r="AB883" s="307"/>
      <c r="AC883" s="306"/>
      <c r="AD883" s="307"/>
      <c r="AE883" s="304"/>
      <c r="AF883" s="305"/>
      <c r="AG883" s="304"/>
      <c r="AH883" s="305"/>
      <c r="AI883" s="306"/>
      <c r="AJ883" s="307"/>
      <c r="AK883" s="306"/>
      <c r="AL883" s="307"/>
      <c r="AM883" s="304"/>
      <c r="AN883" s="305"/>
      <c r="AO883" s="304"/>
      <c r="AP883" s="305"/>
      <c r="AQ883" s="306"/>
      <c r="AR883" s="307"/>
      <c r="AS883" s="306"/>
      <c r="AT883" s="307"/>
      <c r="AU883" s="304"/>
      <c r="AV883" s="305"/>
      <c r="AW883" s="304"/>
      <c r="AX883" s="305"/>
      <c r="AY883" s="306"/>
      <c r="AZ883" s="307"/>
      <c r="BA883" s="306"/>
      <c r="BB883" s="307"/>
      <c r="BC883" s="304"/>
      <c r="BD883" s="305"/>
      <c r="BE883" s="304"/>
      <c r="BF883" s="305"/>
      <c r="BG883" s="306"/>
      <c r="BH883" s="307"/>
      <c r="BI883" s="306"/>
      <c r="BJ883" s="307"/>
      <c r="BK883" s="304"/>
      <c r="BL883" s="305"/>
      <c r="BM883" s="304"/>
      <c r="BN883" s="305"/>
      <c r="BO883" s="316"/>
      <c r="BP883" s="316"/>
      <c r="BQ883" s="316"/>
      <c r="BR883" s="55"/>
      <c r="BS883" s="317"/>
      <c r="BT883" s="318"/>
      <c r="BU883" s="365"/>
      <c r="BV883" s="365"/>
      <c r="BW883" s="365"/>
      <c r="BX883" s="365"/>
      <c r="BY883" s="365"/>
      <c r="BZ883" s="365"/>
      <c r="CA883" s="365"/>
      <c r="CB883" s="320"/>
      <c r="CC883" s="321"/>
      <c r="CD883" s="321"/>
      <c r="CE883" s="321"/>
      <c r="CF883" s="321"/>
      <c r="CG883" s="321"/>
      <c r="CH883" s="322"/>
      <c r="CI883" s="52">
        <f t="shared" si="42"/>
        <v>0</v>
      </c>
    </row>
    <row r="884" spans="1:87" ht="35.1" customHeight="1" x14ac:dyDescent="0.25">
      <c r="A884" s="31">
        <f t="shared" si="44"/>
        <v>872</v>
      </c>
      <c r="B884" s="323"/>
      <c r="C884" s="323"/>
      <c r="D884" s="308"/>
      <c r="E884" s="308"/>
      <c r="F884" s="308"/>
      <c r="G884" s="324"/>
      <c r="H884" s="325"/>
      <c r="I884" s="40"/>
      <c r="J884" s="60"/>
      <c r="K884" s="312"/>
      <c r="L884" s="312"/>
      <c r="M884" s="326"/>
      <c r="N884" s="326"/>
      <c r="O884" s="314"/>
      <c r="P884" s="314"/>
      <c r="Q884" s="327"/>
      <c r="R884" s="327"/>
      <c r="S884" s="306"/>
      <c r="T884" s="307"/>
      <c r="U884" s="306"/>
      <c r="V884" s="307"/>
      <c r="W884" s="328"/>
      <c r="X884" s="329"/>
      <c r="Y884" s="328"/>
      <c r="Z884" s="329"/>
      <c r="AA884" s="306"/>
      <c r="AB884" s="307"/>
      <c r="AC884" s="306"/>
      <c r="AD884" s="307"/>
      <c r="AE884" s="328"/>
      <c r="AF884" s="329"/>
      <c r="AG884" s="328"/>
      <c r="AH884" s="329"/>
      <c r="AI884" s="306"/>
      <c r="AJ884" s="307"/>
      <c r="AK884" s="306"/>
      <c r="AL884" s="307"/>
      <c r="AM884" s="328"/>
      <c r="AN884" s="329"/>
      <c r="AO884" s="328"/>
      <c r="AP884" s="329"/>
      <c r="AQ884" s="306"/>
      <c r="AR884" s="307"/>
      <c r="AS884" s="306"/>
      <c r="AT884" s="307"/>
      <c r="AU884" s="328"/>
      <c r="AV884" s="329"/>
      <c r="AW884" s="328"/>
      <c r="AX884" s="329"/>
      <c r="AY884" s="306"/>
      <c r="AZ884" s="307"/>
      <c r="BA884" s="306"/>
      <c r="BB884" s="307"/>
      <c r="BC884" s="328"/>
      <c r="BD884" s="329"/>
      <c r="BE884" s="328"/>
      <c r="BF884" s="329"/>
      <c r="BG884" s="306"/>
      <c r="BH884" s="307"/>
      <c r="BI884" s="306"/>
      <c r="BJ884" s="307"/>
      <c r="BK884" s="328"/>
      <c r="BL884" s="329"/>
      <c r="BM884" s="328"/>
      <c r="BN884" s="329"/>
      <c r="BO884" s="316"/>
      <c r="BP884" s="316"/>
      <c r="BQ884" s="316"/>
      <c r="BR884" s="55"/>
      <c r="BS884" s="330"/>
      <c r="BT884" s="331"/>
      <c r="BU884" s="365"/>
      <c r="BV884" s="365"/>
      <c r="BW884" s="365"/>
      <c r="BX884" s="365"/>
      <c r="BY884" s="365"/>
      <c r="BZ884" s="365"/>
      <c r="CA884" s="365"/>
      <c r="CB884" s="320"/>
      <c r="CC884" s="321"/>
      <c r="CD884" s="321"/>
      <c r="CE884" s="321"/>
      <c r="CF884" s="321"/>
      <c r="CG884" s="321"/>
      <c r="CH884" s="322"/>
      <c r="CI884" s="52">
        <f t="shared" si="42"/>
        <v>0</v>
      </c>
    </row>
    <row r="885" spans="1:87" ht="35.1" customHeight="1" x14ac:dyDescent="0.25">
      <c r="A885" s="31">
        <f t="shared" si="44"/>
        <v>873</v>
      </c>
      <c r="B885" s="308"/>
      <c r="C885" s="308"/>
      <c r="D885" s="309"/>
      <c r="E885" s="309"/>
      <c r="F885" s="309"/>
      <c r="G885" s="310"/>
      <c r="H885" s="311"/>
      <c r="I885" s="40"/>
      <c r="J885" s="59"/>
      <c r="K885" s="312"/>
      <c r="L885" s="312"/>
      <c r="M885" s="313"/>
      <c r="N885" s="313"/>
      <c r="O885" s="314"/>
      <c r="P885" s="314"/>
      <c r="Q885" s="315"/>
      <c r="R885" s="315"/>
      <c r="S885" s="306"/>
      <c r="T885" s="307"/>
      <c r="U885" s="306"/>
      <c r="V885" s="307"/>
      <c r="W885" s="304"/>
      <c r="X885" s="305"/>
      <c r="Y885" s="304"/>
      <c r="Z885" s="305"/>
      <c r="AA885" s="306"/>
      <c r="AB885" s="307"/>
      <c r="AC885" s="306"/>
      <c r="AD885" s="307"/>
      <c r="AE885" s="304"/>
      <c r="AF885" s="305"/>
      <c r="AG885" s="304"/>
      <c r="AH885" s="305"/>
      <c r="AI885" s="306"/>
      <c r="AJ885" s="307"/>
      <c r="AK885" s="306"/>
      <c r="AL885" s="307"/>
      <c r="AM885" s="304"/>
      <c r="AN885" s="305"/>
      <c r="AO885" s="304"/>
      <c r="AP885" s="305"/>
      <c r="AQ885" s="306"/>
      <c r="AR885" s="307"/>
      <c r="AS885" s="306"/>
      <c r="AT885" s="307"/>
      <c r="AU885" s="304"/>
      <c r="AV885" s="305"/>
      <c r="AW885" s="304"/>
      <c r="AX885" s="305"/>
      <c r="AY885" s="306"/>
      <c r="AZ885" s="307"/>
      <c r="BA885" s="306"/>
      <c r="BB885" s="307"/>
      <c r="BC885" s="304"/>
      <c r="BD885" s="305"/>
      <c r="BE885" s="304"/>
      <c r="BF885" s="305"/>
      <c r="BG885" s="306"/>
      <c r="BH885" s="307"/>
      <c r="BI885" s="306"/>
      <c r="BJ885" s="307"/>
      <c r="BK885" s="304"/>
      <c r="BL885" s="305"/>
      <c r="BM885" s="304"/>
      <c r="BN885" s="305"/>
      <c r="BO885" s="316"/>
      <c r="BP885" s="316"/>
      <c r="BQ885" s="316"/>
      <c r="BR885" s="55"/>
      <c r="BS885" s="317"/>
      <c r="BT885" s="318"/>
      <c r="BU885" s="365"/>
      <c r="BV885" s="365"/>
      <c r="BW885" s="365"/>
      <c r="BX885" s="365"/>
      <c r="BY885" s="365"/>
      <c r="BZ885" s="365"/>
      <c r="CA885" s="365"/>
      <c r="CB885" s="320"/>
      <c r="CC885" s="321"/>
      <c r="CD885" s="321"/>
      <c r="CE885" s="321"/>
      <c r="CF885" s="321"/>
      <c r="CG885" s="321"/>
      <c r="CH885" s="322"/>
      <c r="CI885" s="52">
        <f t="shared" si="42"/>
        <v>0</v>
      </c>
    </row>
    <row r="886" spans="1:87" ht="35.1" customHeight="1" x14ac:dyDescent="0.25">
      <c r="A886" s="31">
        <f t="shared" si="44"/>
        <v>874</v>
      </c>
      <c r="B886" s="323"/>
      <c r="C886" s="323"/>
      <c r="D886" s="308"/>
      <c r="E886" s="308"/>
      <c r="F886" s="308"/>
      <c r="G886" s="324"/>
      <c r="H886" s="325"/>
      <c r="I886" s="40"/>
      <c r="J886" s="60"/>
      <c r="K886" s="312"/>
      <c r="L886" s="312"/>
      <c r="M886" s="326"/>
      <c r="N886" s="326"/>
      <c r="O886" s="314"/>
      <c r="P886" s="314"/>
      <c r="Q886" s="327"/>
      <c r="R886" s="327"/>
      <c r="S886" s="306"/>
      <c r="T886" s="307"/>
      <c r="U886" s="306"/>
      <c r="V886" s="307"/>
      <c r="W886" s="328"/>
      <c r="X886" s="329"/>
      <c r="Y886" s="328"/>
      <c r="Z886" s="329"/>
      <c r="AA886" s="306"/>
      <c r="AB886" s="307"/>
      <c r="AC886" s="306"/>
      <c r="AD886" s="307"/>
      <c r="AE886" s="328"/>
      <c r="AF886" s="329"/>
      <c r="AG886" s="328"/>
      <c r="AH886" s="329"/>
      <c r="AI886" s="306"/>
      <c r="AJ886" s="307"/>
      <c r="AK886" s="306"/>
      <c r="AL886" s="307"/>
      <c r="AM886" s="328"/>
      <c r="AN886" s="329"/>
      <c r="AO886" s="328"/>
      <c r="AP886" s="329"/>
      <c r="AQ886" s="306"/>
      <c r="AR886" s="307"/>
      <c r="AS886" s="306"/>
      <c r="AT886" s="307"/>
      <c r="AU886" s="328"/>
      <c r="AV886" s="329"/>
      <c r="AW886" s="328"/>
      <c r="AX886" s="329"/>
      <c r="AY886" s="306"/>
      <c r="AZ886" s="307"/>
      <c r="BA886" s="306"/>
      <c r="BB886" s="307"/>
      <c r="BC886" s="328"/>
      <c r="BD886" s="329"/>
      <c r="BE886" s="328"/>
      <c r="BF886" s="329"/>
      <c r="BG886" s="306"/>
      <c r="BH886" s="307"/>
      <c r="BI886" s="306"/>
      <c r="BJ886" s="307"/>
      <c r="BK886" s="328"/>
      <c r="BL886" s="329"/>
      <c r="BM886" s="328"/>
      <c r="BN886" s="329"/>
      <c r="BO886" s="316"/>
      <c r="BP886" s="316"/>
      <c r="BQ886" s="316"/>
      <c r="BR886" s="55"/>
      <c r="BS886" s="330"/>
      <c r="BT886" s="331"/>
      <c r="BU886" s="365"/>
      <c r="BV886" s="365"/>
      <c r="BW886" s="365"/>
      <c r="BX886" s="365"/>
      <c r="BY886" s="365"/>
      <c r="BZ886" s="365"/>
      <c r="CA886" s="365"/>
      <c r="CB886" s="320"/>
      <c r="CC886" s="321"/>
      <c r="CD886" s="321"/>
      <c r="CE886" s="321"/>
      <c r="CF886" s="321"/>
      <c r="CG886" s="321"/>
      <c r="CH886" s="322"/>
      <c r="CI886" s="52">
        <f t="shared" si="42"/>
        <v>0</v>
      </c>
    </row>
    <row r="887" spans="1:87" ht="35.1" customHeight="1" x14ac:dyDescent="0.25">
      <c r="A887" s="31">
        <f t="shared" si="44"/>
        <v>875</v>
      </c>
      <c r="B887" s="308"/>
      <c r="C887" s="308"/>
      <c r="D887" s="309"/>
      <c r="E887" s="309"/>
      <c r="F887" s="309"/>
      <c r="G887" s="310"/>
      <c r="H887" s="311"/>
      <c r="I887" s="40"/>
      <c r="J887" s="59"/>
      <c r="K887" s="312"/>
      <c r="L887" s="312"/>
      <c r="M887" s="313"/>
      <c r="N887" s="313"/>
      <c r="O887" s="314"/>
      <c r="P887" s="314"/>
      <c r="Q887" s="315"/>
      <c r="R887" s="315"/>
      <c r="S887" s="306"/>
      <c r="T887" s="307"/>
      <c r="U887" s="306"/>
      <c r="V887" s="307"/>
      <c r="W887" s="304"/>
      <c r="X887" s="305"/>
      <c r="Y887" s="304"/>
      <c r="Z887" s="305"/>
      <c r="AA887" s="306"/>
      <c r="AB887" s="307"/>
      <c r="AC887" s="306"/>
      <c r="AD887" s="307"/>
      <c r="AE887" s="304"/>
      <c r="AF887" s="305"/>
      <c r="AG887" s="304"/>
      <c r="AH887" s="305"/>
      <c r="AI887" s="306"/>
      <c r="AJ887" s="307"/>
      <c r="AK887" s="306"/>
      <c r="AL887" s="307"/>
      <c r="AM887" s="304"/>
      <c r="AN887" s="305"/>
      <c r="AO887" s="304"/>
      <c r="AP887" s="305"/>
      <c r="AQ887" s="306"/>
      <c r="AR887" s="307"/>
      <c r="AS887" s="306"/>
      <c r="AT887" s="307"/>
      <c r="AU887" s="304"/>
      <c r="AV887" s="305"/>
      <c r="AW887" s="304"/>
      <c r="AX887" s="305"/>
      <c r="AY887" s="306"/>
      <c r="AZ887" s="307"/>
      <c r="BA887" s="306"/>
      <c r="BB887" s="307"/>
      <c r="BC887" s="304"/>
      <c r="BD887" s="305"/>
      <c r="BE887" s="304"/>
      <c r="BF887" s="305"/>
      <c r="BG887" s="306"/>
      <c r="BH887" s="307"/>
      <c r="BI887" s="306"/>
      <c r="BJ887" s="307"/>
      <c r="BK887" s="304"/>
      <c r="BL887" s="305"/>
      <c r="BM887" s="304"/>
      <c r="BN887" s="305"/>
      <c r="BO887" s="316"/>
      <c r="BP887" s="316"/>
      <c r="BQ887" s="316"/>
      <c r="BR887" s="55"/>
      <c r="BS887" s="317"/>
      <c r="BT887" s="318"/>
      <c r="BU887" s="365"/>
      <c r="BV887" s="365"/>
      <c r="BW887" s="365"/>
      <c r="BX887" s="365"/>
      <c r="BY887" s="365"/>
      <c r="BZ887" s="365"/>
      <c r="CA887" s="365"/>
      <c r="CB887" s="320"/>
      <c r="CC887" s="321"/>
      <c r="CD887" s="321"/>
      <c r="CE887" s="321"/>
      <c r="CF887" s="321"/>
      <c r="CG887" s="321"/>
      <c r="CH887" s="322"/>
      <c r="CI887" s="52">
        <f t="shared" si="42"/>
        <v>0</v>
      </c>
    </row>
    <row r="888" spans="1:87" ht="35.1" customHeight="1" x14ac:dyDescent="0.25">
      <c r="A888" s="31">
        <f t="shared" si="44"/>
        <v>876</v>
      </c>
      <c r="B888" s="323"/>
      <c r="C888" s="323"/>
      <c r="D888" s="308"/>
      <c r="E888" s="308"/>
      <c r="F888" s="308"/>
      <c r="G888" s="324"/>
      <c r="H888" s="325"/>
      <c r="I888" s="40"/>
      <c r="J888" s="60"/>
      <c r="K888" s="312"/>
      <c r="L888" s="312"/>
      <c r="M888" s="326"/>
      <c r="N888" s="326"/>
      <c r="O888" s="314"/>
      <c r="P888" s="314"/>
      <c r="Q888" s="327"/>
      <c r="R888" s="327"/>
      <c r="S888" s="306"/>
      <c r="T888" s="307"/>
      <c r="U888" s="306"/>
      <c r="V888" s="307"/>
      <c r="W888" s="328"/>
      <c r="X888" s="329"/>
      <c r="Y888" s="328"/>
      <c r="Z888" s="329"/>
      <c r="AA888" s="306"/>
      <c r="AB888" s="307"/>
      <c r="AC888" s="306"/>
      <c r="AD888" s="307"/>
      <c r="AE888" s="328"/>
      <c r="AF888" s="329"/>
      <c r="AG888" s="328"/>
      <c r="AH888" s="329"/>
      <c r="AI888" s="306"/>
      <c r="AJ888" s="307"/>
      <c r="AK888" s="306"/>
      <c r="AL888" s="307"/>
      <c r="AM888" s="328"/>
      <c r="AN888" s="329"/>
      <c r="AO888" s="328"/>
      <c r="AP888" s="329"/>
      <c r="AQ888" s="306"/>
      <c r="AR888" s="307"/>
      <c r="AS888" s="306"/>
      <c r="AT888" s="307"/>
      <c r="AU888" s="328"/>
      <c r="AV888" s="329"/>
      <c r="AW888" s="328"/>
      <c r="AX888" s="329"/>
      <c r="AY888" s="306"/>
      <c r="AZ888" s="307"/>
      <c r="BA888" s="306"/>
      <c r="BB888" s="307"/>
      <c r="BC888" s="328"/>
      <c r="BD888" s="329"/>
      <c r="BE888" s="328"/>
      <c r="BF888" s="329"/>
      <c r="BG888" s="306"/>
      <c r="BH888" s="307"/>
      <c r="BI888" s="306"/>
      <c r="BJ888" s="307"/>
      <c r="BK888" s="328"/>
      <c r="BL888" s="329"/>
      <c r="BM888" s="328"/>
      <c r="BN888" s="329"/>
      <c r="BO888" s="316"/>
      <c r="BP888" s="316"/>
      <c r="BQ888" s="316"/>
      <c r="BR888" s="55"/>
      <c r="BS888" s="330"/>
      <c r="BT888" s="331"/>
      <c r="BU888" s="365"/>
      <c r="BV888" s="365"/>
      <c r="BW888" s="365"/>
      <c r="BX888" s="365"/>
      <c r="BY888" s="365"/>
      <c r="BZ888" s="365"/>
      <c r="CA888" s="365"/>
      <c r="CB888" s="320"/>
      <c r="CC888" s="321"/>
      <c r="CD888" s="321"/>
      <c r="CE888" s="321"/>
      <c r="CF888" s="321"/>
      <c r="CG888" s="321"/>
      <c r="CH888" s="322"/>
      <c r="CI888" s="52">
        <f t="shared" si="42"/>
        <v>0</v>
      </c>
    </row>
    <row r="889" spans="1:87" ht="35.1" customHeight="1" x14ac:dyDescent="0.25">
      <c r="A889" s="31">
        <f t="shared" si="44"/>
        <v>877</v>
      </c>
      <c r="B889" s="308"/>
      <c r="C889" s="308"/>
      <c r="D889" s="309"/>
      <c r="E889" s="309"/>
      <c r="F889" s="309"/>
      <c r="G889" s="310"/>
      <c r="H889" s="311"/>
      <c r="I889" s="40"/>
      <c r="J889" s="59"/>
      <c r="K889" s="312"/>
      <c r="L889" s="312"/>
      <c r="M889" s="313"/>
      <c r="N889" s="313"/>
      <c r="O889" s="314"/>
      <c r="P889" s="314"/>
      <c r="Q889" s="315"/>
      <c r="R889" s="315"/>
      <c r="S889" s="306"/>
      <c r="T889" s="307"/>
      <c r="U889" s="306"/>
      <c r="V889" s="307"/>
      <c r="W889" s="304"/>
      <c r="X889" s="305"/>
      <c r="Y889" s="304"/>
      <c r="Z889" s="305"/>
      <c r="AA889" s="306"/>
      <c r="AB889" s="307"/>
      <c r="AC889" s="306"/>
      <c r="AD889" s="307"/>
      <c r="AE889" s="304"/>
      <c r="AF889" s="305"/>
      <c r="AG889" s="304"/>
      <c r="AH889" s="305"/>
      <c r="AI889" s="306"/>
      <c r="AJ889" s="307"/>
      <c r="AK889" s="306"/>
      <c r="AL889" s="307"/>
      <c r="AM889" s="304"/>
      <c r="AN889" s="305"/>
      <c r="AO889" s="304"/>
      <c r="AP889" s="305"/>
      <c r="AQ889" s="306"/>
      <c r="AR889" s="307"/>
      <c r="AS889" s="306"/>
      <c r="AT889" s="307"/>
      <c r="AU889" s="304"/>
      <c r="AV889" s="305"/>
      <c r="AW889" s="304"/>
      <c r="AX889" s="305"/>
      <c r="AY889" s="306"/>
      <c r="AZ889" s="307"/>
      <c r="BA889" s="306"/>
      <c r="BB889" s="307"/>
      <c r="BC889" s="304"/>
      <c r="BD889" s="305"/>
      <c r="BE889" s="304"/>
      <c r="BF889" s="305"/>
      <c r="BG889" s="306"/>
      <c r="BH889" s="307"/>
      <c r="BI889" s="306"/>
      <c r="BJ889" s="307"/>
      <c r="BK889" s="304"/>
      <c r="BL889" s="305"/>
      <c r="BM889" s="304"/>
      <c r="BN889" s="305"/>
      <c r="BO889" s="316"/>
      <c r="BP889" s="316"/>
      <c r="BQ889" s="316"/>
      <c r="BR889" s="55"/>
      <c r="BS889" s="317"/>
      <c r="BT889" s="318"/>
      <c r="BU889" s="365"/>
      <c r="BV889" s="365"/>
      <c r="BW889" s="365"/>
      <c r="BX889" s="365"/>
      <c r="BY889" s="365"/>
      <c r="BZ889" s="365"/>
      <c r="CA889" s="365"/>
      <c r="CB889" s="320"/>
      <c r="CC889" s="321"/>
      <c r="CD889" s="321"/>
      <c r="CE889" s="321"/>
      <c r="CF889" s="321"/>
      <c r="CG889" s="321"/>
      <c r="CH889" s="322"/>
      <c r="CI889" s="52">
        <f t="shared" si="42"/>
        <v>0</v>
      </c>
    </row>
    <row r="890" spans="1:87" ht="35.1" customHeight="1" x14ac:dyDescent="0.25">
      <c r="A890" s="31">
        <f t="shared" si="44"/>
        <v>878</v>
      </c>
      <c r="B890" s="323"/>
      <c r="C890" s="323"/>
      <c r="D890" s="308"/>
      <c r="E890" s="308"/>
      <c r="F890" s="308"/>
      <c r="G890" s="324"/>
      <c r="H890" s="325"/>
      <c r="I890" s="40"/>
      <c r="J890" s="60"/>
      <c r="K890" s="312"/>
      <c r="L890" s="312"/>
      <c r="M890" s="326"/>
      <c r="N890" s="326"/>
      <c r="O890" s="314"/>
      <c r="P890" s="314"/>
      <c r="Q890" s="327"/>
      <c r="R890" s="327"/>
      <c r="S890" s="306"/>
      <c r="T890" s="307"/>
      <c r="U890" s="306"/>
      <c r="V890" s="307"/>
      <c r="W890" s="328"/>
      <c r="X890" s="329"/>
      <c r="Y890" s="328"/>
      <c r="Z890" s="329"/>
      <c r="AA890" s="306"/>
      <c r="AB890" s="307"/>
      <c r="AC890" s="306"/>
      <c r="AD890" s="307"/>
      <c r="AE890" s="328"/>
      <c r="AF890" s="329"/>
      <c r="AG890" s="328"/>
      <c r="AH890" s="329"/>
      <c r="AI890" s="306"/>
      <c r="AJ890" s="307"/>
      <c r="AK890" s="306"/>
      <c r="AL890" s="307"/>
      <c r="AM890" s="328"/>
      <c r="AN890" s="329"/>
      <c r="AO890" s="328"/>
      <c r="AP890" s="329"/>
      <c r="AQ890" s="306"/>
      <c r="AR890" s="307"/>
      <c r="AS890" s="306"/>
      <c r="AT890" s="307"/>
      <c r="AU890" s="328"/>
      <c r="AV890" s="329"/>
      <c r="AW890" s="328"/>
      <c r="AX890" s="329"/>
      <c r="AY890" s="306"/>
      <c r="AZ890" s="307"/>
      <c r="BA890" s="306"/>
      <c r="BB890" s="307"/>
      <c r="BC890" s="328"/>
      <c r="BD890" s="329"/>
      <c r="BE890" s="328"/>
      <c r="BF890" s="329"/>
      <c r="BG890" s="306"/>
      <c r="BH890" s="307"/>
      <c r="BI890" s="306"/>
      <c r="BJ890" s="307"/>
      <c r="BK890" s="328"/>
      <c r="BL890" s="329"/>
      <c r="BM890" s="328"/>
      <c r="BN890" s="329"/>
      <c r="BO890" s="316"/>
      <c r="BP890" s="316"/>
      <c r="BQ890" s="316"/>
      <c r="BR890" s="55"/>
      <c r="BS890" s="330"/>
      <c r="BT890" s="331"/>
      <c r="BU890" s="365"/>
      <c r="BV890" s="365"/>
      <c r="BW890" s="365"/>
      <c r="BX890" s="365"/>
      <c r="BY890" s="365"/>
      <c r="BZ890" s="365"/>
      <c r="CA890" s="365"/>
      <c r="CB890" s="320"/>
      <c r="CC890" s="321"/>
      <c r="CD890" s="321"/>
      <c r="CE890" s="321"/>
      <c r="CF890" s="321"/>
      <c r="CG890" s="321"/>
      <c r="CH890" s="322"/>
      <c r="CI890" s="52">
        <f t="shared" si="42"/>
        <v>0</v>
      </c>
    </row>
    <row r="891" spans="1:87" ht="35.1" customHeight="1" x14ac:dyDescent="0.25">
      <c r="A891" s="31">
        <f t="shared" si="44"/>
        <v>879</v>
      </c>
      <c r="B891" s="308"/>
      <c r="C891" s="308"/>
      <c r="D891" s="309"/>
      <c r="E891" s="309"/>
      <c r="F891" s="309"/>
      <c r="G891" s="310"/>
      <c r="H891" s="311"/>
      <c r="I891" s="40"/>
      <c r="J891" s="59"/>
      <c r="K891" s="312"/>
      <c r="L891" s="312"/>
      <c r="M891" s="313"/>
      <c r="N891" s="313"/>
      <c r="O891" s="314"/>
      <c r="P891" s="314"/>
      <c r="Q891" s="315"/>
      <c r="R891" s="315"/>
      <c r="S891" s="306"/>
      <c r="T891" s="307"/>
      <c r="U891" s="306"/>
      <c r="V891" s="307"/>
      <c r="W891" s="304"/>
      <c r="X891" s="305"/>
      <c r="Y891" s="304"/>
      <c r="Z891" s="305"/>
      <c r="AA891" s="306"/>
      <c r="AB891" s="307"/>
      <c r="AC891" s="306"/>
      <c r="AD891" s="307"/>
      <c r="AE891" s="304"/>
      <c r="AF891" s="305"/>
      <c r="AG891" s="304"/>
      <c r="AH891" s="305"/>
      <c r="AI891" s="306"/>
      <c r="AJ891" s="307"/>
      <c r="AK891" s="306"/>
      <c r="AL891" s="307"/>
      <c r="AM891" s="304"/>
      <c r="AN891" s="305"/>
      <c r="AO891" s="304"/>
      <c r="AP891" s="305"/>
      <c r="AQ891" s="306"/>
      <c r="AR891" s="307"/>
      <c r="AS891" s="306"/>
      <c r="AT891" s="307"/>
      <c r="AU891" s="304"/>
      <c r="AV891" s="305"/>
      <c r="AW891" s="304"/>
      <c r="AX891" s="305"/>
      <c r="AY891" s="306"/>
      <c r="AZ891" s="307"/>
      <c r="BA891" s="306"/>
      <c r="BB891" s="307"/>
      <c r="BC891" s="304"/>
      <c r="BD891" s="305"/>
      <c r="BE891" s="304"/>
      <c r="BF891" s="305"/>
      <c r="BG891" s="306"/>
      <c r="BH891" s="307"/>
      <c r="BI891" s="306"/>
      <c r="BJ891" s="307"/>
      <c r="BK891" s="304"/>
      <c r="BL891" s="305"/>
      <c r="BM891" s="304"/>
      <c r="BN891" s="305"/>
      <c r="BO891" s="316"/>
      <c r="BP891" s="316"/>
      <c r="BQ891" s="316"/>
      <c r="BR891" s="55"/>
      <c r="BS891" s="317"/>
      <c r="BT891" s="318"/>
      <c r="BU891" s="365"/>
      <c r="BV891" s="365"/>
      <c r="BW891" s="365"/>
      <c r="BX891" s="365"/>
      <c r="BY891" s="365"/>
      <c r="BZ891" s="365"/>
      <c r="CA891" s="365"/>
      <c r="CB891" s="320"/>
      <c r="CC891" s="321"/>
      <c r="CD891" s="321"/>
      <c r="CE891" s="321"/>
      <c r="CF891" s="321"/>
      <c r="CG891" s="321"/>
      <c r="CH891" s="322"/>
      <c r="CI891" s="52">
        <f t="shared" si="42"/>
        <v>0</v>
      </c>
    </row>
    <row r="892" spans="1:87" ht="35.1" customHeight="1" x14ac:dyDescent="0.25">
      <c r="A892" s="31">
        <f t="shared" si="44"/>
        <v>880</v>
      </c>
      <c r="B892" s="323"/>
      <c r="C892" s="323"/>
      <c r="D892" s="308"/>
      <c r="E892" s="308"/>
      <c r="F892" s="308"/>
      <c r="G892" s="324"/>
      <c r="H892" s="325"/>
      <c r="I892" s="40"/>
      <c r="J892" s="60"/>
      <c r="K892" s="312"/>
      <c r="L892" s="312"/>
      <c r="M892" s="326"/>
      <c r="N892" s="326"/>
      <c r="O892" s="314"/>
      <c r="P892" s="314"/>
      <c r="Q892" s="327"/>
      <c r="R892" s="327"/>
      <c r="S892" s="306"/>
      <c r="T892" s="307"/>
      <c r="U892" s="306"/>
      <c r="V892" s="307"/>
      <c r="W892" s="328"/>
      <c r="X892" s="329"/>
      <c r="Y892" s="328"/>
      <c r="Z892" s="329"/>
      <c r="AA892" s="306"/>
      <c r="AB892" s="307"/>
      <c r="AC892" s="306"/>
      <c r="AD892" s="307"/>
      <c r="AE892" s="328"/>
      <c r="AF892" s="329"/>
      <c r="AG892" s="328"/>
      <c r="AH892" s="329"/>
      <c r="AI892" s="306"/>
      <c r="AJ892" s="307"/>
      <c r="AK892" s="306"/>
      <c r="AL892" s="307"/>
      <c r="AM892" s="328"/>
      <c r="AN892" s="329"/>
      <c r="AO892" s="328"/>
      <c r="AP892" s="329"/>
      <c r="AQ892" s="306"/>
      <c r="AR892" s="307"/>
      <c r="AS892" s="306"/>
      <c r="AT892" s="307"/>
      <c r="AU892" s="328"/>
      <c r="AV892" s="329"/>
      <c r="AW892" s="328"/>
      <c r="AX892" s="329"/>
      <c r="AY892" s="306"/>
      <c r="AZ892" s="307"/>
      <c r="BA892" s="306"/>
      <c r="BB892" s="307"/>
      <c r="BC892" s="328"/>
      <c r="BD892" s="329"/>
      <c r="BE892" s="328"/>
      <c r="BF892" s="329"/>
      <c r="BG892" s="306"/>
      <c r="BH892" s="307"/>
      <c r="BI892" s="306"/>
      <c r="BJ892" s="307"/>
      <c r="BK892" s="328"/>
      <c r="BL892" s="329"/>
      <c r="BM892" s="328"/>
      <c r="BN892" s="329"/>
      <c r="BO892" s="316"/>
      <c r="BP892" s="316"/>
      <c r="BQ892" s="316"/>
      <c r="BR892" s="55"/>
      <c r="BS892" s="330"/>
      <c r="BT892" s="331"/>
      <c r="BU892" s="365"/>
      <c r="BV892" s="365"/>
      <c r="BW892" s="365"/>
      <c r="BX892" s="365"/>
      <c r="BY892" s="365"/>
      <c r="BZ892" s="365"/>
      <c r="CA892" s="365"/>
      <c r="CB892" s="320"/>
      <c r="CC892" s="321"/>
      <c r="CD892" s="321"/>
      <c r="CE892" s="321"/>
      <c r="CF892" s="321"/>
      <c r="CG892" s="321"/>
      <c r="CH892" s="322"/>
      <c r="CI892" s="52">
        <f t="shared" si="42"/>
        <v>0</v>
      </c>
    </row>
    <row r="893" spans="1:87" ht="35.1" customHeight="1" x14ac:dyDescent="0.25">
      <c r="A893" s="31">
        <f t="shared" si="44"/>
        <v>881</v>
      </c>
      <c r="B893" s="308"/>
      <c r="C893" s="308"/>
      <c r="D893" s="309"/>
      <c r="E893" s="309"/>
      <c r="F893" s="309"/>
      <c r="G893" s="310"/>
      <c r="H893" s="311"/>
      <c r="I893" s="40"/>
      <c r="J893" s="59"/>
      <c r="K893" s="312"/>
      <c r="L893" s="312"/>
      <c r="M893" s="313"/>
      <c r="N893" s="313"/>
      <c r="O893" s="314"/>
      <c r="P893" s="314"/>
      <c r="Q893" s="315"/>
      <c r="R893" s="315"/>
      <c r="S893" s="306"/>
      <c r="T893" s="307"/>
      <c r="U893" s="306"/>
      <c r="V893" s="307"/>
      <c r="W893" s="304"/>
      <c r="X893" s="305"/>
      <c r="Y893" s="304"/>
      <c r="Z893" s="305"/>
      <c r="AA893" s="306"/>
      <c r="AB893" s="307"/>
      <c r="AC893" s="306"/>
      <c r="AD893" s="307"/>
      <c r="AE893" s="304"/>
      <c r="AF893" s="305"/>
      <c r="AG893" s="304"/>
      <c r="AH893" s="305"/>
      <c r="AI893" s="306"/>
      <c r="AJ893" s="307"/>
      <c r="AK893" s="306"/>
      <c r="AL893" s="307"/>
      <c r="AM893" s="304"/>
      <c r="AN893" s="305"/>
      <c r="AO893" s="304"/>
      <c r="AP893" s="305"/>
      <c r="AQ893" s="306"/>
      <c r="AR893" s="307"/>
      <c r="AS893" s="306"/>
      <c r="AT893" s="307"/>
      <c r="AU893" s="304"/>
      <c r="AV893" s="305"/>
      <c r="AW893" s="304"/>
      <c r="AX893" s="305"/>
      <c r="AY893" s="306"/>
      <c r="AZ893" s="307"/>
      <c r="BA893" s="306"/>
      <c r="BB893" s="307"/>
      <c r="BC893" s="304"/>
      <c r="BD893" s="305"/>
      <c r="BE893" s="304"/>
      <c r="BF893" s="305"/>
      <c r="BG893" s="306"/>
      <c r="BH893" s="307"/>
      <c r="BI893" s="306"/>
      <c r="BJ893" s="307"/>
      <c r="BK893" s="304"/>
      <c r="BL893" s="305"/>
      <c r="BM893" s="304"/>
      <c r="BN893" s="305"/>
      <c r="BO893" s="316"/>
      <c r="BP893" s="316"/>
      <c r="BQ893" s="316"/>
      <c r="BR893" s="55"/>
      <c r="BS893" s="317"/>
      <c r="BT893" s="318"/>
      <c r="BU893" s="365"/>
      <c r="BV893" s="365"/>
      <c r="BW893" s="365"/>
      <c r="BX893" s="365"/>
      <c r="BY893" s="365"/>
      <c r="BZ893" s="365"/>
      <c r="CA893" s="365"/>
      <c r="CB893" s="320"/>
      <c r="CC893" s="321"/>
      <c r="CD893" s="321"/>
      <c r="CE893" s="321"/>
      <c r="CF893" s="321"/>
      <c r="CG893" s="321"/>
      <c r="CH893" s="322"/>
      <c r="CI893" s="52">
        <f t="shared" si="42"/>
        <v>0</v>
      </c>
    </row>
    <row r="894" spans="1:87" ht="35.1" customHeight="1" x14ac:dyDescent="0.25">
      <c r="A894" s="31">
        <f t="shared" si="44"/>
        <v>882</v>
      </c>
      <c r="B894" s="323"/>
      <c r="C894" s="323"/>
      <c r="D894" s="308"/>
      <c r="E894" s="308"/>
      <c r="F894" s="308"/>
      <c r="G894" s="324"/>
      <c r="H894" s="325"/>
      <c r="I894" s="40"/>
      <c r="J894" s="60"/>
      <c r="K894" s="312"/>
      <c r="L894" s="312"/>
      <c r="M894" s="326"/>
      <c r="N894" s="326"/>
      <c r="O894" s="314"/>
      <c r="P894" s="314"/>
      <c r="Q894" s="327"/>
      <c r="R894" s="327"/>
      <c r="S894" s="306"/>
      <c r="T894" s="307"/>
      <c r="U894" s="306"/>
      <c r="V894" s="307"/>
      <c r="W894" s="328"/>
      <c r="X894" s="329"/>
      <c r="Y894" s="328"/>
      <c r="Z894" s="329"/>
      <c r="AA894" s="306"/>
      <c r="AB894" s="307"/>
      <c r="AC894" s="306"/>
      <c r="AD894" s="307"/>
      <c r="AE894" s="328"/>
      <c r="AF894" s="329"/>
      <c r="AG894" s="328"/>
      <c r="AH894" s="329"/>
      <c r="AI894" s="306"/>
      <c r="AJ894" s="307"/>
      <c r="AK894" s="306"/>
      <c r="AL894" s="307"/>
      <c r="AM894" s="328"/>
      <c r="AN894" s="329"/>
      <c r="AO894" s="328"/>
      <c r="AP894" s="329"/>
      <c r="AQ894" s="306"/>
      <c r="AR894" s="307"/>
      <c r="AS894" s="306"/>
      <c r="AT894" s="307"/>
      <c r="AU894" s="328"/>
      <c r="AV894" s="329"/>
      <c r="AW894" s="328"/>
      <c r="AX894" s="329"/>
      <c r="AY894" s="306"/>
      <c r="AZ894" s="307"/>
      <c r="BA894" s="306"/>
      <c r="BB894" s="307"/>
      <c r="BC894" s="328"/>
      <c r="BD894" s="329"/>
      <c r="BE894" s="328"/>
      <c r="BF894" s="329"/>
      <c r="BG894" s="306"/>
      <c r="BH894" s="307"/>
      <c r="BI894" s="306"/>
      <c r="BJ894" s="307"/>
      <c r="BK894" s="328"/>
      <c r="BL894" s="329"/>
      <c r="BM894" s="328"/>
      <c r="BN894" s="329"/>
      <c r="BO894" s="316"/>
      <c r="BP894" s="316"/>
      <c r="BQ894" s="316"/>
      <c r="BR894" s="55"/>
      <c r="BS894" s="330"/>
      <c r="BT894" s="331"/>
      <c r="BU894" s="365"/>
      <c r="BV894" s="365"/>
      <c r="BW894" s="365"/>
      <c r="BX894" s="365"/>
      <c r="BY894" s="365"/>
      <c r="BZ894" s="365"/>
      <c r="CA894" s="365"/>
      <c r="CB894" s="320"/>
      <c r="CC894" s="321"/>
      <c r="CD894" s="321"/>
      <c r="CE894" s="321"/>
      <c r="CF894" s="321"/>
      <c r="CG894" s="321"/>
      <c r="CH894" s="322"/>
      <c r="CI894" s="52">
        <f t="shared" si="42"/>
        <v>0</v>
      </c>
    </row>
    <row r="895" spans="1:87" ht="35.1" customHeight="1" x14ac:dyDescent="0.25">
      <c r="A895" s="31">
        <f>ROW(A883)</f>
        <v>883</v>
      </c>
      <c r="B895" s="308"/>
      <c r="C895" s="308"/>
      <c r="D895" s="309"/>
      <c r="E895" s="309"/>
      <c r="F895" s="309"/>
      <c r="G895" s="310"/>
      <c r="H895" s="311"/>
      <c r="I895" s="40"/>
      <c r="J895" s="59"/>
      <c r="K895" s="312"/>
      <c r="L895" s="312"/>
      <c r="M895" s="313"/>
      <c r="N895" s="313"/>
      <c r="O895" s="314"/>
      <c r="P895" s="314"/>
      <c r="Q895" s="315"/>
      <c r="R895" s="315"/>
      <c r="S895" s="306"/>
      <c r="T895" s="307"/>
      <c r="U895" s="306"/>
      <c r="V895" s="307"/>
      <c r="W895" s="304"/>
      <c r="X895" s="305"/>
      <c r="Y895" s="304"/>
      <c r="Z895" s="305"/>
      <c r="AA895" s="306"/>
      <c r="AB895" s="307"/>
      <c r="AC895" s="306"/>
      <c r="AD895" s="307"/>
      <c r="AE895" s="304"/>
      <c r="AF895" s="305"/>
      <c r="AG895" s="304"/>
      <c r="AH895" s="305"/>
      <c r="AI895" s="306"/>
      <c r="AJ895" s="307"/>
      <c r="AK895" s="306"/>
      <c r="AL895" s="307"/>
      <c r="AM895" s="304"/>
      <c r="AN895" s="305"/>
      <c r="AO895" s="304"/>
      <c r="AP895" s="305"/>
      <c r="AQ895" s="306"/>
      <c r="AR895" s="307"/>
      <c r="AS895" s="306"/>
      <c r="AT895" s="307"/>
      <c r="AU895" s="304"/>
      <c r="AV895" s="305"/>
      <c r="AW895" s="304"/>
      <c r="AX895" s="305"/>
      <c r="AY895" s="306"/>
      <c r="AZ895" s="307"/>
      <c r="BA895" s="306"/>
      <c r="BB895" s="307"/>
      <c r="BC895" s="304"/>
      <c r="BD895" s="305"/>
      <c r="BE895" s="304"/>
      <c r="BF895" s="305"/>
      <c r="BG895" s="306"/>
      <c r="BH895" s="307"/>
      <c r="BI895" s="306"/>
      <c r="BJ895" s="307"/>
      <c r="BK895" s="304"/>
      <c r="BL895" s="305"/>
      <c r="BM895" s="304"/>
      <c r="BN895" s="305"/>
      <c r="BO895" s="332"/>
      <c r="BP895" s="333"/>
      <c r="BQ895" s="334"/>
      <c r="BR895" s="55"/>
      <c r="BS895" s="317"/>
      <c r="BT895" s="318"/>
      <c r="BU895" s="365"/>
      <c r="BV895" s="365"/>
      <c r="BW895" s="365"/>
      <c r="BX895" s="365"/>
      <c r="BY895" s="365"/>
      <c r="BZ895" s="365"/>
      <c r="CA895" s="365"/>
      <c r="CB895" s="320"/>
      <c r="CC895" s="321"/>
      <c r="CD895" s="321"/>
      <c r="CE895" s="321"/>
      <c r="CF895" s="321"/>
      <c r="CG895" s="321"/>
      <c r="CH895" s="322"/>
      <c r="CI895" s="52">
        <f t="shared" si="42"/>
        <v>0</v>
      </c>
    </row>
    <row r="896" spans="1:87" ht="35.1" customHeight="1" x14ac:dyDescent="0.25">
      <c r="A896" s="31">
        <f t="shared" si="44"/>
        <v>884</v>
      </c>
      <c r="B896" s="323"/>
      <c r="C896" s="323"/>
      <c r="D896" s="308"/>
      <c r="E896" s="308"/>
      <c r="F896" s="308"/>
      <c r="G896" s="324"/>
      <c r="H896" s="325"/>
      <c r="I896" s="40"/>
      <c r="J896" s="60"/>
      <c r="K896" s="312"/>
      <c r="L896" s="312"/>
      <c r="M896" s="326"/>
      <c r="N896" s="326"/>
      <c r="O896" s="314"/>
      <c r="P896" s="314"/>
      <c r="Q896" s="327"/>
      <c r="R896" s="327"/>
      <c r="S896" s="306"/>
      <c r="T896" s="307"/>
      <c r="U896" s="306"/>
      <c r="V896" s="307"/>
      <c r="W896" s="328"/>
      <c r="X896" s="329"/>
      <c r="Y896" s="328"/>
      <c r="Z896" s="329"/>
      <c r="AA896" s="306"/>
      <c r="AB896" s="307"/>
      <c r="AC896" s="306"/>
      <c r="AD896" s="307"/>
      <c r="AE896" s="328"/>
      <c r="AF896" s="329"/>
      <c r="AG896" s="328"/>
      <c r="AH896" s="329"/>
      <c r="AI896" s="306"/>
      <c r="AJ896" s="307"/>
      <c r="AK896" s="306"/>
      <c r="AL896" s="307"/>
      <c r="AM896" s="328"/>
      <c r="AN896" s="329"/>
      <c r="AO896" s="328"/>
      <c r="AP896" s="329"/>
      <c r="AQ896" s="306"/>
      <c r="AR896" s="307"/>
      <c r="AS896" s="306"/>
      <c r="AT896" s="307"/>
      <c r="AU896" s="328"/>
      <c r="AV896" s="329"/>
      <c r="AW896" s="328"/>
      <c r="AX896" s="329"/>
      <c r="AY896" s="306"/>
      <c r="AZ896" s="307"/>
      <c r="BA896" s="306"/>
      <c r="BB896" s="307"/>
      <c r="BC896" s="328"/>
      <c r="BD896" s="329"/>
      <c r="BE896" s="328"/>
      <c r="BF896" s="329"/>
      <c r="BG896" s="306"/>
      <c r="BH896" s="307"/>
      <c r="BI896" s="306"/>
      <c r="BJ896" s="307"/>
      <c r="BK896" s="328"/>
      <c r="BL896" s="329"/>
      <c r="BM896" s="328"/>
      <c r="BN896" s="329"/>
      <c r="BO896" s="316"/>
      <c r="BP896" s="316"/>
      <c r="BQ896" s="316"/>
      <c r="BR896" s="55"/>
      <c r="BS896" s="330"/>
      <c r="BT896" s="331"/>
      <c r="BU896" s="365"/>
      <c r="BV896" s="365"/>
      <c r="BW896" s="365"/>
      <c r="BX896" s="365"/>
      <c r="BY896" s="365"/>
      <c r="BZ896" s="365"/>
      <c r="CA896" s="365"/>
      <c r="CB896" s="320"/>
      <c r="CC896" s="321"/>
      <c r="CD896" s="321"/>
      <c r="CE896" s="321"/>
      <c r="CF896" s="321"/>
      <c r="CG896" s="321"/>
      <c r="CH896" s="322"/>
      <c r="CI896" s="52">
        <f t="shared" si="42"/>
        <v>0</v>
      </c>
    </row>
    <row r="897" spans="1:87" ht="35.1" customHeight="1" x14ac:dyDescent="0.25">
      <c r="A897" s="31">
        <f t="shared" si="44"/>
        <v>885</v>
      </c>
      <c r="B897" s="308"/>
      <c r="C897" s="308"/>
      <c r="D897" s="309"/>
      <c r="E897" s="309"/>
      <c r="F897" s="309"/>
      <c r="G897" s="310"/>
      <c r="H897" s="311"/>
      <c r="I897" s="40"/>
      <c r="J897" s="59"/>
      <c r="K897" s="312"/>
      <c r="L897" s="312"/>
      <c r="M897" s="313"/>
      <c r="N897" s="313"/>
      <c r="O897" s="314"/>
      <c r="P897" s="314"/>
      <c r="Q897" s="315"/>
      <c r="R897" s="315"/>
      <c r="S897" s="306"/>
      <c r="T897" s="307"/>
      <c r="U897" s="306"/>
      <c r="V897" s="307"/>
      <c r="W897" s="304"/>
      <c r="X897" s="305"/>
      <c r="Y897" s="304"/>
      <c r="Z897" s="305"/>
      <c r="AA897" s="306"/>
      <c r="AB897" s="307"/>
      <c r="AC897" s="306"/>
      <c r="AD897" s="307"/>
      <c r="AE897" s="304"/>
      <c r="AF897" s="305"/>
      <c r="AG897" s="304"/>
      <c r="AH897" s="305"/>
      <c r="AI897" s="306"/>
      <c r="AJ897" s="307"/>
      <c r="AK897" s="306"/>
      <c r="AL897" s="307"/>
      <c r="AM897" s="304"/>
      <c r="AN897" s="305"/>
      <c r="AO897" s="304"/>
      <c r="AP897" s="305"/>
      <c r="AQ897" s="306"/>
      <c r="AR897" s="307"/>
      <c r="AS897" s="306"/>
      <c r="AT897" s="307"/>
      <c r="AU897" s="304"/>
      <c r="AV897" s="305"/>
      <c r="AW897" s="304"/>
      <c r="AX897" s="305"/>
      <c r="AY897" s="306"/>
      <c r="AZ897" s="307"/>
      <c r="BA897" s="306"/>
      <c r="BB897" s="307"/>
      <c r="BC897" s="304"/>
      <c r="BD897" s="305"/>
      <c r="BE897" s="304"/>
      <c r="BF897" s="305"/>
      <c r="BG897" s="306"/>
      <c r="BH897" s="307"/>
      <c r="BI897" s="306"/>
      <c r="BJ897" s="307"/>
      <c r="BK897" s="304"/>
      <c r="BL897" s="305"/>
      <c r="BM897" s="304"/>
      <c r="BN897" s="305"/>
      <c r="BO897" s="316"/>
      <c r="BP897" s="316"/>
      <c r="BQ897" s="316"/>
      <c r="BR897" s="55"/>
      <c r="BS897" s="317"/>
      <c r="BT897" s="318"/>
      <c r="BU897" s="365"/>
      <c r="BV897" s="365"/>
      <c r="BW897" s="365"/>
      <c r="BX897" s="365"/>
      <c r="BY897" s="365"/>
      <c r="BZ897" s="365"/>
      <c r="CA897" s="365"/>
      <c r="CB897" s="320"/>
      <c r="CC897" s="321"/>
      <c r="CD897" s="321"/>
      <c r="CE897" s="321"/>
      <c r="CF897" s="321"/>
      <c r="CG897" s="321"/>
      <c r="CH897" s="322"/>
      <c r="CI897" s="52">
        <f t="shared" si="42"/>
        <v>0</v>
      </c>
    </row>
    <row r="898" spans="1:87" ht="35.1" customHeight="1" x14ac:dyDescent="0.25">
      <c r="A898" s="31">
        <f t="shared" si="44"/>
        <v>886</v>
      </c>
      <c r="B898" s="323"/>
      <c r="C898" s="323"/>
      <c r="D898" s="308"/>
      <c r="E898" s="308"/>
      <c r="F898" s="308"/>
      <c r="G898" s="324"/>
      <c r="H898" s="325"/>
      <c r="I898" s="40"/>
      <c r="J898" s="60"/>
      <c r="K898" s="312"/>
      <c r="L898" s="312"/>
      <c r="M898" s="326"/>
      <c r="N898" s="326"/>
      <c r="O898" s="314"/>
      <c r="P898" s="314"/>
      <c r="Q898" s="327"/>
      <c r="R898" s="327"/>
      <c r="S898" s="306"/>
      <c r="T898" s="307"/>
      <c r="U898" s="306"/>
      <c r="V898" s="307"/>
      <c r="W898" s="328"/>
      <c r="X898" s="329"/>
      <c r="Y898" s="328"/>
      <c r="Z898" s="329"/>
      <c r="AA898" s="306"/>
      <c r="AB898" s="307"/>
      <c r="AC898" s="306"/>
      <c r="AD898" s="307"/>
      <c r="AE898" s="328"/>
      <c r="AF898" s="329"/>
      <c r="AG898" s="328"/>
      <c r="AH898" s="329"/>
      <c r="AI898" s="306"/>
      <c r="AJ898" s="307"/>
      <c r="AK898" s="306"/>
      <c r="AL898" s="307"/>
      <c r="AM898" s="328"/>
      <c r="AN898" s="329"/>
      <c r="AO898" s="328"/>
      <c r="AP898" s="329"/>
      <c r="AQ898" s="306"/>
      <c r="AR898" s="307"/>
      <c r="AS898" s="306"/>
      <c r="AT898" s="307"/>
      <c r="AU898" s="328"/>
      <c r="AV898" s="329"/>
      <c r="AW898" s="328"/>
      <c r="AX898" s="329"/>
      <c r="AY898" s="306"/>
      <c r="AZ898" s="307"/>
      <c r="BA898" s="306"/>
      <c r="BB898" s="307"/>
      <c r="BC898" s="328"/>
      <c r="BD898" s="329"/>
      <c r="BE898" s="328"/>
      <c r="BF898" s="329"/>
      <c r="BG898" s="306"/>
      <c r="BH898" s="307"/>
      <c r="BI898" s="306"/>
      <c r="BJ898" s="307"/>
      <c r="BK898" s="328"/>
      <c r="BL898" s="329"/>
      <c r="BM898" s="328"/>
      <c r="BN898" s="329"/>
      <c r="BO898" s="316"/>
      <c r="BP898" s="316"/>
      <c r="BQ898" s="316"/>
      <c r="BR898" s="55"/>
      <c r="BS898" s="330"/>
      <c r="BT898" s="331"/>
      <c r="BU898" s="365"/>
      <c r="BV898" s="365"/>
      <c r="BW898" s="365"/>
      <c r="BX898" s="365"/>
      <c r="BY898" s="365"/>
      <c r="BZ898" s="365"/>
      <c r="CA898" s="365"/>
      <c r="CB898" s="320"/>
      <c r="CC898" s="321"/>
      <c r="CD898" s="321"/>
      <c r="CE898" s="321"/>
      <c r="CF898" s="321"/>
      <c r="CG898" s="321"/>
      <c r="CH898" s="322"/>
      <c r="CI898" s="52">
        <f t="shared" si="42"/>
        <v>0</v>
      </c>
    </row>
    <row r="899" spans="1:87" ht="35.1" customHeight="1" x14ac:dyDescent="0.25">
      <c r="A899" s="31">
        <f t="shared" si="44"/>
        <v>887</v>
      </c>
      <c r="B899" s="308"/>
      <c r="C899" s="308"/>
      <c r="D899" s="309"/>
      <c r="E899" s="309"/>
      <c r="F899" s="309"/>
      <c r="G899" s="310"/>
      <c r="H899" s="311"/>
      <c r="I899" s="40"/>
      <c r="J899" s="59"/>
      <c r="K899" s="312"/>
      <c r="L899" s="312"/>
      <c r="M899" s="313"/>
      <c r="N899" s="313"/>
      <c r="O899" s="314"/>
      <c r="P899" s="314"/>
      <c r="Q899" s="315"/>
      <c r="R899" s="315"/>
      <c r="S899" s="306"/>
      <c r="T899" s="307"/>
      <c r="U899" s="306"/>
      <c r="V899" s="307"/>
      <c r="W899" s="304"/>
      <c r="X899" s="305"/>
      <c r="Y899" s="304"/>
      <c r="Z899" s="305"/>
      <c r="AA899" s="306"/>
      <c r="AB899" s="307"/>
      <c r="AC899" s="306"/>
      <c r="AD899" s="307"/>
      <c r="AE899" s="304"/>
      <c r="AF899" s="305"/>
      <c r="AG899" s="304"/>
      <c r="AH899" s="305"/>
      <c r="AI899" s="306"/>
      <c r="AJ899" s="307"/>
      <c r="AK899" s="306"/>
      <c r="AL899" s="307"/>
      <c r="AM899" s="304"/>
      <c r="AN899" s="305"/>
      <c r="AO899" s="304"/>
      <c r="AP899" s="305"/>
      <c r="AQ899" s="306"/>
      <c r="AR899" s="307"/>
      <c r="AS899" s="306"/>
      <c r="AT899" s="307"/>
      <c r="AU899" s="304"/>
      <c r="AV899" s="305"/>
      <c r="AW899" s="304"/>
      <c r="AX899" s="305"/>
      <c r="AY899" s="306"/>
      <c r="AZ899" s="307"/>
      <c r="BA899" s="306"/>
      <c r="BB899" s="307"/>
      <c r="BC899" s="304"/>
      <c r="BD899" s="305"/>
      <c r="BE899" s="304"/>
      <c r="BF899" s="305"/>
      <c r="BG899" s="306"/>
      <c r="BH899" s="307"/>
      <c r="BI899" s="306"/>
      <c r="BJ899" s="307"/>
      <c r="BK899" s="304"/>
      <c r="BL899" s="305"/>
      <c r="BM899" s="304"/>
      <c r="BN899" s="305"/>
      <c r="BO899" s="316"/>
      <c r="BP899" s="316"/>
      <c r="BQ899" s="316"/>
      <c r="BR899" s="55"/>
      <c r="BS899" s="317"/>
      <c r="BT899" s="318"/>
      <c r="BU899" s="365"/>
      <c r="BV899" s="365"/>
      <c r="BW899" s="365"/>
      <c r="BX899" s="365"/>
      <c r="BY899" s="365"/>
      <c r="BZ899" s="365"/>
      <c r="CA899" s="365"/>
      <c r="CB899" s="320"/>
      <c r="CC899" s="321"/>
      <c r="CD899" s="321"/>
      <c r="CE899" s="321"/>
      <c r="CF899" s="321"/>
      <c r="CG899" s="321"/>
      <c r="CH899" s="322"/>
      <c r="CI899" s="52">
        <f t="shared" si="42"/>
        <v>0</v>
      </c>
    </row>
    <row r="900" spans="1:87" ht="35.1" customHeight="1" x14ac:dyDescent="0.25">
      <c r="A900" s="31">
        <f t="shared" si="44"/>
        <v>888</v>
      </c>
      <c r="B900" s="323"/>
      <c r="C900" s="323"/>
      <c r="D900" s="308"/>
      <c r="E900" s="308"/>
      <c r="F900" s="308"/>
      <c r="G900" s="324"/>
      <c r="H900" s="325"/>
      <c r="I900" s="40"/>
      <c r="J900" s="60"/>
      <c r="K900" s="312"/>
      <c r="L900" s="312"/>
      <c r="M900" s="326"/>
      <c r="N900" s="326"/>
      <c r="O900" s="314"/>
      <c r="P900" s="314"/>
      <c r="Q900" s="327"/>
      <c r="R900" s="327"/>
      <c r="S900" s="306"/>
      <c r="T900" s="307"/>
      <c r="U900" s="306"/>
      <c r="V900" s="307"/>
      <c r="W900" s="328"/>
      <c r="X900" s="329"/>
      <c r="Y900" s="328"/>
      <c r="Z900" s="329"/>
      <c r="AA900" s="306"/>
      <c r="AB900" s="307"/>
      <c r="AC900" s="306"/>
      <c r="AD900" s="307"/>
      <c r="AE900" s="328"/>
      <c r="AF900" s="329"/>
      <c r="AG900" s="328"/>
      <c r="AH900" s="329"/>
      <c r="AI900" s="306"/>
      <c r="AJ900" s="307"/>
      <c r="AK900" s="306"/>
      <c r="AL900" s="307"/>
      <c r="AM900" s="328"/>
      <c r="AN900" s="329"/>
      <c r="AO900" s="328"/>
      <c r="AP900" s="329"/>
      <c r="AQ900" s="306"/>
      <c r="AR900" s="307"/>
      <c r="AS900" s="306"/>
      <c r="AT900" s="307"/>
      <c r="AU900" s="328"/>
      <c r="AV900" s="329"/>
      <c r="AW900" s="328"/>
      <c r="AX900" s="329"/>
      <c r="AY900" s="306"/>
      <c r="AZ900" s="307"/>
      <c r="BA900" s="306"/>
      <c r="BB900" s="307"/>
      <c r="BC900" s="328"/>
      <c r="BD900" s="329"/>
      <c r="BE900" s="328"/>
      <c r="BF900" s="329"/>
      <c r="BG900" s="306"/>
      <c r="BH900" s="307"/>
      <c r="BI900" s="306"/>
      <c r="BJ900" s="307"/>
      <c r="BK900" s="328"/>
      <c r="BL900" s="329"/>
      <c r="BM900" s="328"/>
      <c r="BN900" s="329"/>
      <c r="BO900" s="316"/>
      <c r="BP900" s="316"/>
      <c r="BQ900" s="316"/>
      <c r="BR900" s="55"/>
      <c r="BS900" s="330"/>
      <c r="BT900" s="331"/>
      <c r="BU900" s="365"/>
      <c r="BV900" s="365"/>
      <c r="BW900" s="365"/>
      <c r="BX900" s="365"/>
      <c r="BY900" s="365"/>
      <c r="BZ900" s="365"/>
      <c r="CA900" s="365"/>
      <c r="CB900" s="320"/>
      <c r="CC900" s="321"/>
      <c r="CD900" s="321"/>
      <c r="CE900" s="321"/>
      <c r="CF900" s="321"/>
      <c r="CG900" s="321"/>
      <c r="CH900" s="322"/>
      <c r="CI900" s="52">
        <f t="shared" si="42"/>
        <v>0</v>
      </c>
    </row>
    <row r="901" spans="1:87" ht="35.1" customHeight="1" x14ac:dyDescent="0.25">
      <c r="A901" s="31">
        <f t="shared" si="44"/>
        <v>889</v>
      </c>
      <c r="B901" s="308"/>
      <c r="C901" s="308"/>
      <c r="D901" s="309"/>
      <c r="E901" s="309"/>
      <c r="F901" s="309"/>
      <c r="G901" s="310"/>
      <c r="H901" s="311"/>
      <c r="I901" s="40"/>
      <c r="J901" s="59"/>
      <c r="K901" s="312"/>
      <c r="L901" s="312"/>
      <c r="M901" s="313"/>
      <c r="N901" s="313"/>
      <c r="O901" s="314"/>
      <c r="P901" s="314"/>
      <c r="Q901" s="315"/>
      <c r="R901" s="315"/>
      <c r="S901" s="306"/>
      <c r="T901" s="307"/>
      <c r="U901" s="306"/>
      <c r="V901" s="307"/>
      <c r="W901" s="304"/>
      <c r="X901" s="305"/>
      <c r="Y901" s="304"/>
      <c r="Z901" s="305"/>
      <c r="AA901" s="306"/>
      <c r="AB901" s="307"/>
      <c r="AC901" s="306"/>
      <c r="AD901" s="307"/>
      <c r="AE901" s="304"/>
      <c r="AF901" s="305"/>
      <c r="AG901" s="304"/>
      <c r="AH901" s="305"/>
      <c r="AI901" s="306"/>
      <c r="AJ901" s="307"/>
      <c r="AK901" s="306"/>
      <c r="AL901" s="307"/>
      <c r="AM901" s="304"/>
      <c r="AN901" s="305"/>
      <c r="AO901" s="304"/>
      <c r="AP901" s="305"/>
      <c r="AQ901" s="306"/>
      <c r="AR901" s="307"/>
      <c r="AS901" s="306"/>
      <c r="AT901" s="307"/>
      <c r="AU901" s="304"/>
      <c r="AV901" s="305"/>
      <c r="AW901" s="304"/>
      <c r="AX901" s="305"/>
      <c r="AY901" s="306"/>
      <c r="AZ901" s="307"/>
      <c r="BA901" s="306"/>
      <c r="BB901" s="307"/>
      <c r="BC901" s="304"/>
      <c r="BD901" s="305"/>
      <c r="BE901" s="304"/>
      <c r="BF901" s="305"/>
      <c r="BG901" s="306"/>
      <c r="BH901" s="307"/>
      <c r="BI901" s="306"/>
      <c r="BJ901" s="307"/>
      <c r="BK901" s="304"/>
      <c r="BL901" s="305"/>
      <c r="BM901" s="304"/>
      <c r="BN901" s="305"/>
      <c r="BO901" s="316"/>
      <c r="BP901" s="316"/>
      <c r="BQ901" s="316"/>
      <c r="BR901" s="55"/>
      <c r="BS901" s="317"/>
      <c r="BT901" s="318"/>
      <c r="BU901" s="365"/>
      <c r="BV901" s="365"/>
      <c r="BW901" s="365"/>
      <c r="BX901" s="365"/>
      <c r="BY901" s="365"/>
      <c r="BZ901" s="365"/>
      <c r="CA901" s="365"/>
      <c r="CB901" s="320"/>
      <c r="CC901" s="321"/>
      <c r="CD901" s="321"/>
      <c r="CE901" s="321"/>
      <c r="CF901" s="321"/>
      <c r="CG901" s="321"/>
      <c r="CH901" s="322"/>
      <c r="CI901" s="52">
        <f t="shared" si="42"/>
        <v>0</v>
      </c>
    </row>
    <row r="902" spans="1:87" ht="35.1" customHeight="1" x14ac:dyDescent="0.25">
      <c r="A902" s="31">
        <f t="shared" si="44"/>
        <v>890</v>
      </c>
      <c r="B902" s="323"/>
      <c r="C902" s="323"/>
      <c r="D902" s="308"/>
      <c r="E902" s="308"/>
      <c r="F902" s="308"/>
      <c r="G902" s="324"/>
      <c r="H902" s="325"/>
      <c r="I902" s="40"/>
      <c r="J902" s="60"/>
      <c r="K902" s="312"/>
      <c r="L902" s="312"/>
      <c r="M902" s="326"/>
      <c r="N902" s="326"/>
      <c r="O902" s="314"/>
      <c r="P902" s="314"/>
      <c r="Q902" s="327"/>
      <c r="R902" s="327"/>
      <c r="S902" s="306"/>
      <c r="T902" s="307"/>
      <c r="U902" s="306"/>
      <c r="V902" s="307"/>
      <c r="W902" s="328"/>
      <c r="X902" s="329"/>
      <c r="Y902" s="328"/>
      <c r="Z902" s="329"/>
      <c r="AA902" s="306"/>
      <c r="AB902" s="307"/>
      <c r="AC902" s="306"/>
      <c r="AD902" s="307"/>
      <c r="AE902" s="328"/>
      <c r="AF902" s="329"/>
      <c r="AG902" s="328"/>
      <c r="AH902" s="329"/>
      <c r="AI902" s="306"/>
      <c r="AJ902" s="307"/>
      <c r="AK902" s="306"/>
      <c r="AL902" s="307"/>
      <c r="AM902" s="328"/>
      <c r="AN902" s="329"/>
      <c r="AO902" s="328"/>
      <c r="AP902" s="329"/>
      <c r="AQ902" s="306"/>
      <c r="AR902" s="307"/>
      <c r="AS902" s="306"/>
      <c r="AT902" s="307"/>
      <c r="AU902" s="328"/>
      <c r="AV902" s="329"/>
      <c r="AW902" s="328"/>
      <c r="AX902" s="329"/>
      <c r="AY902" s="306"/>
      <c r="AZ902" s="307"/>
      <c r="BA902" s="306"/>
      <c r="BB902" s="307"/>
      <c r="BC902" s="328"/>
      <c r="BD902" s="329"/>
      <c r="BE902" s="328"/>
      <c r="BF902" s="329"/>
      <c r="BG902" s="306"/>
      <c r="BH902" s="307"/>
      <c r="BI902" s="306"/>
      <c r="BJ902" s="307"/>
      <c r="BK902" s="328"/>
      <c r="BL902" s="329"/>
      <c r="BM902" s="328"/>
      <c r="BN902" s="329"/>
      <c r="BO902" s="316"/>
      <c r="BP902" s="316"/>
      <c r="BQ902" s="316"/>
      <c r="BR902" s="55"/>
      <c r="BS902" s="330"/>
      <c r="BT902" s="331"/>
      <c r="BU902" s="365"/>
      <c r="BV902" s="365"/>
      <c r="BW902" s="365"/>
      <c r="BX902" s="365"/>
      <c r="BY902" s="365"/>
      <c r="BZ902" s="365"/>
      <c r="CA902" s="365"/>
      <c r="CB902" s="320"/>
      <c r="CC902" s="321"/>
      <c r="CD902" s="321"/>
      <c r="CE902" s="321"/>
      <c r="CF902" s="321"/>
      <c r="CG902" s="321"/>
      <c r="CH902" s="322"/>
      <c r="CI902" s="52">
        <f t="shared" si="42"/>
        <v>0</v>
      </c>
    </row>
    <row r="903" spans="1:87" ht="35.1" customHeight="1" x14ac:dyDescent="0.25">
      <c r="A903" s="31">
        <f t="shared" si="44"/>
        <v>891</v>
      </c>
      <c r="B903" s="308"/>
      <c r="C903" s="308"/>
      <c r="D903" s="309"/>
      <c r="E903" s="309"/>
      <c r="F903" s="309"/>
      <c r="G903" s="310"/>
      <c r="H903" s="311"/>
      <c r="I903" s="40"/>
      <c r="J903" s="59"/>
      <c r="K903" s="312"/>
      <c r="L903" s="312"/>
      <c r="M903" s="313"/>
      <c r="N903" s="313"/>
      <c r="O903" s="314"/>
      <c r="P903" s="314"/>
      <c r="Q903" s="315"/>
      <c r="R903" s="315"/>
      <c r="S903" s="306"/>
      <c r="T903" s="307"/>
      <c r="U903" s="306"/>
      <c r="V903" s="307"/>
      <c r="W903" s="304"/>
      <c r="X903" s="305"/>
      <c r="Y903" s="304"/>
      <c r="Z903" s="305"/>
      <c r="AA903" s="306"/>
      <c r="AB903" s="307"/>
      <c r="AC903" s="306"/>
      <c r="AD903" s="307"/>
      <c r="AE903" s="304"/>
      <c r="AF903" s="305"/>
      <c r="AG903" s="304"/>
      <c r="AH903" s="305"/>
      <c r="AI903" s="306"/>
      <c r="AJ903" s="307"/>
      <c r="AK903" s="306"/>
      <c r="AL903" s="307"/>
      <c r="AM903" s="304"/>
      <c r="AN903" s="305"/>
      <c r="AO903" s="304"/>
      <c r="AP903" s="305"/>
      <c r="AQ903" s="306"/>
      <c r="AR903" s="307"/>
      <c r="AS903" s="306"/>
      <c r="AT903" s="307"/>
      <c r="AU903" s="304"/>
      <c r="AV903" s="305"/>
      <c r="AW903" s="304"/>
      <c r="AX903" s="305"/>
      <c r="AY903" s="306"/>
      <c r="AZ903" s="307"/>
      <c r="BA903" s="306"/>
      <c r="BB903" s="307"/>
      <c r="BC903" s="304"/>
      <c r="BD903" s="305"/>
      <c r="BE903" s="304"/>
      <c r="BF903" s="305"/>
      <c r="BG903" s="306"/>
      <c r="BH903" s="307"/>
      <c r="BI903" s="306"/>
      <c r="BJ903" s="307"/>
      <c r="BK903" s="304"/>
      <c r="BL903" s="305"/>
      <c r="BM903" s="304"/>
      <c r="BN903" s="305"/>
      <c r="BO903" s="316"/>
      <c r="BP903" s="316"/>
      <c r="BQ903" s="316"/>
      <c r="BR903" s="55"/>
      <c r="BS903" s="317"/>
      <c r="BT903" s="318"/>
      <c r="BU903" s="365"/>
      <c r="BV903" s="365"/>
      <c r="BW903" s="365"/>
      <c r="BX903" s="365"/>
      <c r="BY903" s="365"/>
      <c r="BZ903" s="365"/>
      <c r="CA903" s="365"/>
      <c r="CB903" s="320"/>
      <c r="CC903" s="321"/>
      <c r="CD903" s="321"/>
      <c r="CE903" s="321"/>
      <c r="CF903" s="321"/>
      <c r="CG903" s="321"/>
      <c r="CH903" s="322"/>
      <c r="CI903" s="52">
        <f t="shared" si="42"/>
        <v>0</v>
      </c>
    </row>
    <row r="904" spans="1:87" ht="35.1" customHeight="1" x14ac:dyDescent="0.25">
      <c r="A904" s="31">
        <f t="shared" si="44"/>
        <v>892</v>
      </c>
      <c r="B904" s="323"/>
      <c r="C904" s="323"/>
      <c r="D904" s="308"/>
      <c r="E904" s="308"/>
      <c r="F904" s="308"/>
      <c r="G904" s="324"/>
      <c r="H904" s="325"/>
      <c r="I904" s="40"/>
      <c r="J904" s="60"/>
      <c r="K904" s="312"/>
      <c r="L904" s="312"/>
      <c r="M904" s="326"/>
      <c r="N904" s="326"/>
      <c r="O904" s="314"/>
      <c r="P904" s="314"/>
      <c r="Q904" s="327"/>
      <c r="R904" s="327"/>
      <c r="S904" s="306"/>
      <c r="T904" s="307"/>
      <c r="U904" s="306"/>
      <c r="V904" s="307"/>
      <c r="W904" s="328"/>
      <c r="X904" s="329"/>
      <c r="Y904" s="328"/>
      <c r="Z904" s="329"/>
      <c r="AA904" s="306"/>
      <c r="AB904" s="307"/>
      <c r="AC904" s="306"/>
      <c r="AD904" s="307"/>
      <c r="AE904" s="328"/>
      <c r="AF904" s="329"/>
      <c r="AG904" s="328"/>
      <c r="AH904" s="329"/>
      <c r="AI904" s="306"/>
      <c r="AJ904" s="307"/>
      <c r="AK904" s="306"/>
      <c r="AL904" s="307"/>
      <c r="AM904" s="328"/>
      <c r="AN904" s="329"/>
      <c r="AO904" s="328"/>
      <c r="AP904" s="329"/>
      <c r="AQ904" s="306"/>
      <c r="AR904" s="307"/>
      <c r="AS904" s="306"/>
      <c r="AT904" s="307"/>
      <c r="AU904" s="328"/>
      <c r="AV904" s="329"/>
      <c r="AW904" s="328"/>
      <c r="AX904" s="329"/>
      <c r="AY904" s="306"/>
      <c r="AZ904" s="307"/>
      <c r="BA904" s="306"/>
      <c r="BB904" s="307"/>
      <c r="BC904" s="328"/>
      <c r="BD904" s="329"/>
      <c r="BE904" s="328"/>
      <c r="BF904" s="329"/>
      <c r="BG904" s="306"/>
      <c r="BH904" s="307"/>
      <c r="BI904" s="306"/>
      <c r="BJ904" s="307"/>
      <c r="BK904" s="328"/>
      <c r="BL904" s="329"/>
      <c r="BM904" s="328"/>
      <c r="BN904" s="329"/>
      <c r="BO904" s="316"/>
      <c r="BP904" s="316"/>
      <c r="BQ904" s="316"/>
      <c r="BR904" s="55"/>
      <c r="BS904" s="330"/>
      <c r="BT904" s="331"/>
      <c r="BU904" s="365"/>
      <c r="BV904" s="365"/>
      <c r="BW904" s="365"/>
      <c r="BX904" s="365"/>
      <c r="BY904" s="365"/>
      <c r="BZ904" s="365"/>
      <c r="CA904" s="365"/>
      <c r="CB904" s="320"/>
      <c r="CC904" s="321"/>
      <c r="CD904" s="321"/>
      <c r="CE904" s="321"/>
      <c r="CF904" s="321"/>
      <c r="CG904" s="321"/>
      <c r="CH904" s="322"/>
      <c r="CI904" s="52">
        <f t="shared" si="42"/>
        <v>0</v>
      </c>
    </row>
    <row r="905" spans="1:87" ht="35.1" customHeight="1" x14ac:dyDescent="0.25">
      <c r="A905" s="31">
        <f t="shared" si="44"/>
        <v>893</v>
      </c>
      <c r="B905" s="308"/>
      <c r="C905" s="308"/>
      <c r="D905" s="309"/>
      <c r="E905" s="309"/>
      <c r="F905" s="309"/>
      <c r="G905" s="310"/>
      <c r="H905" s="311"/>
      <c r="I905" s="40"/>
      <c r="J905" s="59"/>
      <c r="K905" s="312"/>
      <c r="L905" s="312"/>
      <c r="M905" s="313"/>
      <c r="N905" s="313"/>
      <c r="O905" s="314"/>
      <c r="P905" s="314"/>
      <c r="Q905" s="315"/>
      <c r="R905" s="315"/>
      <c r="S905" s="306"/>
      <c r="T905" s="307"/>
      <c r="U905" s="306"/>
      <c r="V905" s="307"/>
      <c r="W905" s="304"/>
      <c r="X905" s="305"/>
      <c r="Y905" s="304"/>
      <c r="Z905" s="305"/>
      <c r="AA905" s="306"/>
      <c r="AB905" s="307"/>
      <c r="AC905" s="306"/>
      <c r="AD905" s="307"/>
      <c r="AE905" s="304"/>
      <c r="AF905" s="305"/>
      <c r="AG905" s="304"/>
      <c r="AH905" s="305"/>
      <c r="AI905" s="306"/>
      <c r="AJ905" s="307"/>
      <c r="AK905" s="306"/>
      <c r="AL905" s="307"/>
      <c r="AM905" s="304"/>
      <c r="AN905" s="305"/>
      <c r="AO905" s="304"/>
      <c r="AP905" s="305"/>
      <c r="AQ905" s="306"/>
      <c r="AR905" s="307"/>
      <c r="AS905" s="306"/>
      <c r="AT905" s="307"/>
      <c r="AU905" s="304"/>
      <c r="AV905" s="305"/>
      <c r="AW905" s="304"/>
      <c r="AX905" s="305"/>
      <c r="AY905" s="306"/>
      <c r="AZ905" s="307"/>
      <c r="BA905" s="306"/>
      <c r="BB905" s="307"/>
      <c r="BC905" s="304"/>
      <c r="BD905" s="305"/>
      <c r="BE905" s="304"/>
      <c r="BF905" s="305"/>
      <c r="BG905" s="306"/>
      <c r="BH905" s="307"/>
      <c r="BI905" s="306"/>
      <c r="BJ905" s="307"/>
      <c r="BK905" s="304"/>
      <c r="BL905" s="305"/>
      <c r="BM905" s="304"/>
      <c r="BN905" s="305"/>
      <c r="BO905" s="316"/>
      <c r="BP905" s="316"/>
      <c r="BQ905" s="316"/>
      <c r="BR905" s="55"/>
      <c r="BS905" s="317"/>
      <c r="BT905" s="318"/>
      <c r="BU905" s="365"/>
      <c r="BV905" s="365"/>
      <c r="BW905" s="365"/>
      <c r="BX905" s="365"/>
      <c r="BY905" s="365"/>
      <c r="BZ905" s="365"/>
      <c r="CA905" s="365"/>
      <c r="CB905" s="320"/>
      <c r="CC905" s="321"/>
      <c r="CD905" s="321"/>
      <c r="CE905" s="321"/>
      <c r="CF905" s="321"/>
      <c r="CG905" s="321"/>
      <c r="CH905" s="322"/>
      <c r="CI905" s="52">
        <f t="shared" si="42"/>
        <v>0</v>
      </c>
    </row>
    <row r="906" spans="1:87" ht="35.1" customHeight="1" x14ac:dyDescent="0.25">
      <c r="A906" s="31">
        <f t="shared" si="44"/>
        <v>894</v>
      </c>
      <c r="B906" s="323"/>
      <c r="C906" s="323"/>
      <c r="D906" s="308"/>
      <c r="E906" s="308"/>
      <c r="F906" s="308"/>
      <c r="G906" s="324"/>
      <c r="H906" s="325"/>
      <c r="I906" s="40"/>
      <c r="J906" s="60"/>
      <c r="K906" s="312"/>
      <c r="L906" s="312"/>
      <c r="M906" s="326"/>
      <c r="N906" s="326"/>
      <c r="O906" s="314"/>
      <c r="P906" s="314"/>
      <c r="Q906" s="327"/>
      <c r="R906" s="327"/>
      <c r="S906" s="306"/>
      <c r="T906" s="307"/>
      <c r="U906" s="306"/>
      <c r="V906" s="307"/>
      <c r="W906" s="328"/>
      <c r="X906" s="329"/>
      <c r="Y906" s="328"/>
      <c r="Z906" s="329"/>
      <c r="AA906" s="306"/>
      <c r="AB906" s="307"/>
      <c r="AC906" s="306"/>
      <c r="AD906" s="307"/>
      <c r="AE906" s="328"/>
      <c r="AF906" s="329"/>
      <c r="AG906" s="328"/>
      <c r="AH906" s="329"/>
      <c r="AI906" s="306"/>
      <c r="AJ906" s="307"/>
      <c r="AK906" s="306"/>
      <c r="AL906" s="307"/>
      <c r="AM906" s="328"/>
      <c r="AN906" s="329"/>
      <c r="AO906" s="328"/>
      <c r="AP906" s="329"/>
      <c r="AQ906" s="306"/>
      <c r="AR906" s="307"/>
      <c r="AS906" s="306"/>
      <c r="AT906" s="307"/>
      <c r="AU906" s="328"/>
      <c r="AV906" s="329"/>
      <c r="AW906" s="328"/>
      <c r="AX906" s="329"/>
      <c r="AY906" s="306"/>
      <c r="AZ906" s="307"/>
      <c r="BA906" s="306"/>
      <c r="BB906" s="307"/>
      <c r="BC906" s="328"/>
      <c r="BD906" s="329"/>
      <c r="BE906" s="328"/>
      <c r="BF906" s="329"/>
      <c r="BG906" s="306"/>
      <c r="BH906" s="307"/>
      <c r="BI906" s="306"/>
      <c r="BJ906" s="307"/>
      <c r="BK906" s="328"/>
      <c r="BL906" s="329"/>
      <c r="BM906" s="328"/>
      <c r="BN906" s="329"/>
      <c r="BO906" s="316"/>
      <c r="BP906" s="316"/>
      <c r="BQ906" s="316"/>
      <c r="BR906" s="55"/>
      <c r="BS906" s="330"/>
      <c r="BT906" s="331"/>
      <c r="BU906" s="365"/>
      <c r="BV906" s="365"/>
      <c r="BW906" s="365"/>
      <c r="BX906" s="365"/>
      <c r="BY906" s="365"/>
      <c r="BZ906" s="365"/>
      <c r="CA906" s="365"/>
      <c r="CB906" s="320"/>
      <c r="CC906" s="321"/>
      <c r="CD906" s="321"/>
      <c r="CE906" s="321"/>
      <c r="CF906" s="321"/>
      <c r="CG906" s="321"/>
      <c r="CH906" s="322"/>
      <c r="CI906" s="52">
        <f t="shared" si="42"/>
        <v>0</v>
      </c>
    </row>
    <row r="907" spans="1:87" ht="35.1" customHeight="1" x14ac:dyDescent="0.25">
      <c r="A907" s="31">
        <f t="shared" si="44"/>
        <v>895</v>
      </c>
      <c r="B907" s="308"/>
      <c r="C907" s="308"/>
      <c r="D907" s="309"/>
      <c r="E907" s="309"/>
      <c r="F907" s="309"/>
      <c r="G907" s="310"/>
      <c r="H907" s="311"/>
      <c r="I907" s="40"/>
      <c r="J907" s="59"/>
      <c r="K907" s="312"/>
      <c r="L907" s="312"/>
      <c r="M907" s="313"/>
      <c r="N907" s="313"/>
      <c r="O907" s="314"/>
      <c r="P907" s="314"/>
      <c r="Q907" s="315"/>
      <c r="R907" s="315"/>
      <c r="S907" s="306"/>
      <c r="T907" s="307"/>
      <c r="U907" s="306"/>
      <c r="V907" s="307"/>
      <c r="W907" s="304"/>
      <c r="X907" s="305"/>
      <c r="Y907" s="304"/>
      <c r="Z907" s="305"/>
      <c r="AA907" s="306"/>
      <c r="AB907" s="307"/>
      <c r="AC907" s="306"/>
      <c r="AD907" s="307"/>
      <c r="AE907" s="304"/>
      <c r="AF907" s="305"/>
      <c r="AG907" s="304"/>
      <c r="AH907" s="305"/>
      <c r="AI907" s="306"/>
      <c r="AJ907" s="307"/>
      <c r="AK907" s="306"/>
      <c r="AL907" s="307"/>
      <c r="AM907" s="304"/>
      <c r="AN907" s="305"/>
      <c r="AO907" s="304"/>
      <c r="AP907" s="305"/>
      <c r="AQ907" s="306"/>
      <c r="AR907" s="307"/>
      <c r="AS907" s="306"/>
      <c r="AT907" s="307"/>
      <c r="AU907" s="304"/>
      <c r="AV907" s="305"/>
      <c r="AW907" s="304"/>
      <c r="AX907" s="305"/>
      <c r="AY907" s="306"/>
      <c r="AZ907" s="307"/>
      <c r="BA907" s="306"/>
      <c r="BB907" s="307"/>
      <c r="BC907" s="304"/>
      <c r="BD907" s="305"/>
      <c r="BE907" s="304"/>
      <c r="BF907" s="305"/>
      <c r="BG907" s="306"/>
      <c r="BH907" s="307"/>
      <c r="BI907" s="306"/>
      <c r="BJ907" s="307"/>
      <c r="BK907" s="304"/>
      <c r="BL907" s="305"/>
      <c r="BM907" s="304"/>
      <c r="BN907" s="305"/>
      <c r="BO907" s="316"/>
      <c r="BP907" s="316"/>
      <c r="BQ907" s="316"/>
      <c r="BR907" s="55"/>
      <c r="BS907" s="317"/>
      <c r="BT907" s="318"/>
      <c r="BU907" s="365"/>
      <c r="BV907" s="365"/>
      <c r="BW907" s="365"/>
      <c r="BX907" s="365"/>
      <c r="BY907" s="365"/>
      <c r="BZ907" s="365"/>
      <c r="CA907" s="365"/>
      <c r="CB907" s="320"/>
      <c r="CC907" s="321"/>
      <c r="CD907" s="321"/>
      <c r="CE907" s="321"/>
      <c r="CF907" s="321"/>
      <c r="CG907" s="321"/>
      <c r="CH907" s="322"/>
      <c r="CI907" s="52">
        <f t="shared" si="42"/>
        <v>0</v>
      </c>
    </row>
    <row r="908" spans="1:87" ht="35.1" customHeight="1" x14ac:dyDescent="0.25">
      <c r="A908" s="31">
        <f t="shared" si="44"/>
        <v>896</v>
      </c>
      <c r="B908" s="323"/>
      <c r="C908" s="323"/>
      <c r="D908" s="308"/>
      <c r="E908" s="308"/>
      <c r="F908" s="308"/>
      <c r="G908" s="324"/>
      <c r="H908" s="325"/>
      <c r="I908" s="40"/>
      <c r="J908" s="60"/>
      <c r="K908" s="312"/>
      <c r="L908" s="312"/>
      <c r="M908" s="326"/>
      <c r="N908" s="326"/>
      <c r="O908" s="314"/>
      <c r="P908" s="314"/>
      <c r="Q908" s="327"/>
      <c r="R908" s="327"/>
      <c r="S908" s="306"/>
      <c r="T908" s="307"/>
      <c r="U908" s="306"/>
      <c r="V908" s="307"/>
      <c r="W908" s="328"/>
      <c r="X908" s="329"/>
      <c r="Y908" s="328"/>
      <c r="Z908" s="329"/>
      <c r="AA908" s="306"/>
      <c r="AB908" s="307"/>
      <c r="AC908" s="306"/>
      <c r="AD908" s="307"/>
      <c r="AE908" s="328"/>
      <c r="AF908" s="329"/>
      <c r="AG908" s="328"/>
      <c r="AH908" s="329"/>
      <c r="AI908" s="306"/>
      <c r="AJ908" s="307"/>
      <c r="AK908" s="306"/>
      <c r="AL908" s="307"/>
      <c r="AM908" s="328"/>
      <c r="AN908" s="329"/>
      <c r="AO908" s="328"/>
      <c r="AP908" s="329"/>
      <c r="AQ908" s="306"/>
      <c r="AR908" s="307"/>
      <c r="AS908" s="306"/>
      <c r="AT908" s="307"/>
      <c r="AU908" s="328"/>
      <c r="AV908" s="329"/>
      <c r="AW908" s="328"/>
      <c r="AX908" s="329"/>
      <c r="AY908" s="306"/>
      <c r="AZ908" s="307"/>
      <c r="BA908" s="306"/>
      <c r="BB908" s="307"/>
      <c r="BC908" s="328"/>
      <c r="BD908" s="329"/>
      <c r="BE908" s="328"/>
      <c r="BF908" s="329"/>
      <c r="BG908" s="306"/>
      <c r="BH908" s="307"/>
      <c r="BI908" s="306"/>
      <c r="BJ908" s="307"/>
      <c r="BK908" s="328"/>
      <c r="BL908" s="329"/>
      <c r="BM908" s="328"/>
      <c r="BN908" s="329"/>
      <c r="BO908" s="316"/>
      <c r="BP908" s="316"/>
      <c r="BQ908" s="316"/>
      <c r="BR908" s="55"/>
      <c r="BS908" s="330"/>
      <c r="BT908" s="331"/>
      <c r="BU908" s="365"/>
      <c r="BV908" s="365"/>
      <c r="BW908" s="365"/>
      <c r="BX908" s="365"/>
      <c r="BY908" s="365"/>
      <c r="BZ908" s="365"/>
      <c r="CA908" s="365"/>
      <c r="CB908" s="320"/>
      <c r="CC908" s="321"/>
      <c r="CD908" s="321"/>
      <c r="CE908" s="321"/>
      <c r="CF908" s="321"/>
      <c r="CG908" s="321"/>
      <c r="CH908" s="322"/>
      <c r="CI908" s="52">
        <f t="shared" si="42"/>
        <v>0</v>
      </c>
    </row>
    <row r="909" spans="1:87" ht="35.1" customHeight="1" x14ac:dyDescent="0.25">
      <c r="A909" s="31">
        <f>ROW(A897)</f>
        <v>897</v>
      </c>
      <c r="B909" s="308"/>
      <c r="C909" s="308"/>
      <c r="D909" s="309"/>
      <c r="E909" s="309"/>
      <c r="F909" s="309"/>
      <c r="G909" s="310"/>
      <c r="H909" s="311"/>
      <c r="I909" s="40"/>
      <c r="J909" s="59"/>
      <c r="K909" s="312"/>
      <c r="L909" s="312"/>
      <c r="M909" s="313"/>
      <c r="N909" s="313"/>
      <c r="O909" s="314"/>
      <c r="P909" s="314"/>
      <c r="Q909" s="315"/>
      <c r="R909" s="315"/>
      <c r="S909" s="306"/>
      <c r="T909" s="307"/>
      <c r="U909" s="306"/>
      <c r="V909" s="307"/>
      <c r="W909" s="304"/>
      <c r="X909" s="305"/>
      <c r="Y909" s="304"/>
      <c r="Z909" s="305"/>
      <c r="AA909" s="306"/>
      <c r="AB909" s="307"/>
      <c r="AC909" s="306"/>
      <c r="AD909" s="307"/>
      <c r="AE909" s="304"/>
      <c r="AF909" s="305"/>
      <c r="AG909" s="304"/>
      <c r="AH909" s="305"/>
      <c r="AI909" s="306"/>
      <c r="AJ909" s="307"/>
      <c r="AK909" s="306"/>
      <c r="AL909" s="307"/>
      <c r="AM909" s="304"/>
      <c r="AN909" s="305"/>
      <c r="AO909" s="304"/>
      <c r="AP909" s="305"/>
      <c r="AQ909" s="306"/>
      <c r="AR909" s="307"/>
      <c r="AS909" s="306"/>
      <c r="AT909" s="307"/>
      <c r="AU909" s="304"/>
      <c r="AV909" s="305"/>
      <c r="AW909" s="304"/>
      <c r="AX909" s="305"/>
      <c r="AY909" s="306"/>
      <c r="AZ909" s="307"/>
      <c r="BA909" s="306"/>
      <c r="BB909" s="307"/>
      <c r="BC909" s="304"/>
      <c r="BD909" s="305"/>
      <c r="BE909" s="304"/>
      <c r="BF909" s="305"/>
      <c r="BG909" s="306"/>
      <c r="BH909" s="307"/>
      <c r="BI909" s="306"/>
      <c r="BJ909" s="307"/>
      <c r="BK909" s="304"/>
      <c r="BL909" s="305"/>
      <c r="BM909" s="304"/>
      <c r="BN909" s="305"/>
      <c r="BO909" s="332"/>
      <c r="BP909" s="333"/>
      <c r="BQ909" s="334"/>
      <c r="BR909" s="55"/>
      <c r="BS909" s="317"/>
      <c r="BT909" s="318"/>
      <c r="BU909" s="365"/>
      <c r="BV909" s="365"/>
      <c r="BW909" s="365"/>
      <c r="BX909" s="365"/>
      <c r="BY909" s="365"/>
      <c r="BZ909" s="365"/>
      <c r="CA909" s="365"/>
      <c r="CB909" s="320"/>
      <c r="CC909" s="321"/>
      <c r="CD909" s="321"/>
      <c r="CE909" s="321"/>
      <c r="CF909" s="321"/>
      <c r="CG909" s="321"/>
      <c r="CH909" s="322"/>
      <c r="CI909" s="52">
        <f t="shared" si="42"/>
        <v>0</v>
      </c>
    </row>
    <row r="910" spans="1:87" ht="35.1" customHeight="1" x14ac:dyDescent="0.25">
      <c r="A910" s="31">
        <f t="shared" ref="A910:A936" si="45">ROW(A898)</f>
        <v>898</v>
      </c>
      <c r="B910" s="323"/>
      <c r="C910" s="323"/>
      <c r="D910" s="308"/>
      <c r="E910" s="308"/>
      <c r="F910" s="308"/>
      <c r="G910" s="324"/>
      <c r="H910" s="325"/>
      <c r="I910" s="40"/>
      <c r="J910" s="60"/>
      <c r="K910" s="312"/>
      <c r="L910" s="312"/>
      <c r="M910" s="326"/>
      <c r="N910" s="326"/>
      <c r="O910" s="314"/>
      <c r="P910" s="314"/>
      <c r="Q910" s="327"/>
      <c r="R910" s="327"/>
      <c r="S910" s="306"/>
      <c r="T910" s="307"/>
      <c r="U910" s="306"/>
      <c r="V910" s="307"/>
      <c r="W910" s="328"/>
      <c r="X910" s="329"/>
      <c r="Y910" s="328"/>
      <c r="Z910" s="329"/>
      <c r="AA910" s="306"/>
      <c r="AB910" s="307"/>
      <c r="AC910" s="306"/>
      <c r="AD910" s="307"/>
      <c r="AE910" s="328"/>
      <c r="AF910" s="329"/>
      <c r="AG910" s="328"/>
      <c r="AH910" s="329"/>
      <c r="AI910" s="306"/>
      <c r="AJ910" s="307"/>
      <c r="AK910" s="306"/>
      <c r="AL910" s="307"/>
      <c r="AM910" s="328"/>
      <c r="AN910" s="329"/>
      <c r="AO910" s="328"/>
      <c r="AP910" s="329"/>
      <c r="AQ910" s="306"/>
      <c r="AR910" s="307"/>
      <c r="AS910" s="306"/>
      <c r="AT910" s="307"/>
      <c r="AU910" s="328"/>
      <c r="AV910" s="329"/>
      <c r="AW910" s="328"/>
      <c r="AX910" s="329"/>
      <c r="AY910" s="306"/>
      <c r="AZ910" s="307"/>
      <c r="BA910" s="306"/>
      <c r="BB910" s="307"/>
      <c r="BC910" s="328"/>
      <c r="BD910" s="329"/>
      <c r="BE910" s="328"/>
      <c r="BF910" s="329"/>
      <c r="BG910" s="306"/>
      <c r="BH910" s="307"/>
      <c r="BI910" s="306"/>
      <c r="BJ910" s="307"/>
      <c r="BK910" s="328"/>
      <c r="BL910" s="329"/>
      <c r="BM910" s="328"/>
      <c r="BN910" s="329"/>
      <c r="BO910" s="316"/>
      <c r="BP910" s="316"/>
      <c r="BQ910" s="316"/>
      <c r="BR910" s="55"/>
      <c r="BS910" s="330"/>
      <c r="BT910" s="331"/>
      <c r="BU910" s="365"/>
      <c r="BV910" s="365"/>
      <c r="BW910" s="365"/>
      <c r="BX910" s="365"/>
      <c r="BY910" s="365"/>
      <c r="BZ910" s="365"/>
      <c r="CA910" s="365"/>
      <c r="CB910" s="320"/>
      <c r="CC910" s="321"/>
      <c r="CD910" s="321"/>
      <c r="CE910" s="321"/>
      <c r="CF910" s="321"/>
      <c r="CG910" s="321"/>
      <c r="CH910" s="322"/>
      <c r="CI910" s="52">
        <f t="shared" ref="CI910:CI973" si="46">BS910-G910</f>
        <v>0</v>
      </c>
    </row>
    <row r="911" spans="1:87" ht="35.1" customHeight="1" x14ac:dyDescent="0.25">
      <c r="A911" s="31">
        <f t="shared" si="45"/>
        <v>899</v>
      </c>
      <c r="B911" s="308"/>
      <c r="C911" s="308"/>
      <c r="D911" s="309"/>
      <c r="E911" s="309"/>
      <c r="F911" s="309"/>
      <c r="G911" s="310"/>
      <c r="H911" s="311"/>
      <c r="I911" s="40"/>
      <c r="J911" s="59"/>
      <c r="K911" s="312"/>
      <c r="L911" s="312"/>
      <c r="M911" s="313"/>
      <c r="N911" s="313"/>
      <c r="O911" s="314"/>
      <c r="P911" s="314"/>
      <c r="Q911" s="315"/>
      <c r="R911" s="315"/>
      <c r="S911" s="306"/>
      <c r="T911" s="307"/>
      <c r="U911" s="306"/>
      <c r="V911" s="307"/>
      <c r="W911" s="304"/>
      <c r="X911" s="305"/>
      <c r="Y911" s="304"/>
      <c r="Z911" s="305"/>
      <c r="AA911" s="306"/>
      <c r="AB911" s="307"/>
      <c r="AC911" s="306"/>
      <c r="AD911" s="307"/>
      <c r="AE911" s="304"/>
      <c r="AF911" s="305"/>
      <c r="AG911" s="304"/>
      <c r="AH911" s="305"/>
      <c r="AI911" s="306"/>
      <c r="AJ911" s="307"/>
      <c r="AK911" s="306"/>
      <c r="AL911" s="307"/>
      <c r="AM911" s="304"/>
      <c r="AN911" s="305"/>
      <c r="AO911" s="304"/>
      <c r="AP911" s="305"/>
      <c r="AQ911" s="306"/>
      <c r="AR911" s="307"/>
      <c r="AS911" s="306"/>
      <c r="AT911" s="307"/>
      <c r="AU911" s="304"/>
      <c r="AV911" s="305"/>
      <c r="AW911" s="304"/>
      <c r="AX911" s="305"/>
      <c r="AY911" s="306"/>
      <c r="AZ911" s="307"/>
      <c r="BA911" s="306"/>
      <c r="BB911" s="307"/>
      <c r="BC911" s="304"/>
      <c r="BD911" s="305"/>
      <c r="BE911" s="304"/>
      <c r="BF911" s="305"/>
      <c r="BG911" s="306"/>
      <c r="BH911" s="307"/>
      <c r="BI911" s="306"/>
      <c r="BJ911" s="307"/>
      <c r="BK911" s="304"/>
      <c r="BL911" s="305"/>
      <c r="BM911" s="304"/>
      <c r="BN911" s="305"/>
      <c r="BO911" s="316"/>
      <c r="BP911" s="316"/>
      <c r="BQ911" s="316"/>
      <c r="BR911" s="55"/>
      <c r="BS911" s="317"/>
      <c r="BT911" s="318"/>
      <c r="BU911" s="365"/>
      <c r="BV911" s="365"/>
      <c r="BW911" s="365"/>
      <c r="BX911" s="365"/>
      <c r="BY911" s="365"/>
      <c r="BZ911" s="365"/>
      <c r="CA911" s="365"/>
      <c r="CB911" s="320"/>
      <c r="CC911" s="321"/>
      <c r="CD911" s="321"/>
      <c r="CE911" s="321"/>
      <c r="CF911" s="321"/>
      <c r="CG911" s="321"/>
      <c r="CH911" s="322"/>
      <c r="CI911" s="52">
        <f t="shared" si="46"/>
        <v>0</v>
      </c>
    </row>
    <row r="912" spans="1:87" ht="35.1" customHeight="1" x14ac:dyDescent="0.25">
      <c r="A912" s="31">
        <f t="shared" si="45"/>
        <v>900</v>
      </c>
      <c r="B912" s="323"/>
      <c r="C912" s="323"/>
      <c r="D912" s="308"/>
      <c r="E912" s="308"/>
      <c r="F912" s="308"/>
      <c r="G912" s="324"/>
      <c r="H912" s="325"/>
      <c r="I912" s="40"/>
      <c r="J912" s="60"/>
      <c r="K912" s="312"/>
      <c r="L912" s="312"/>
      <c r="M912" s="326"/>
      <c r="N912" s="326"/>
      <c r="O912" s="314"/>
      <c r="P912" s="314"/>
      <c r="Q912" s="327"/>
      <c r="R912" s="327"/>
      <c r="S912" s="306"/>
      <c r="T912" s="307"/>
      <c r="U912" s="306"/>
      <c r="V912" s="307"/>
      <c r="W912" s="328"/>
      <c r="X912" s="329"/>
      <c r="Y912" s="328"/>
      <c r="Z912" s="329"/>
      <c r="AA912" s="306"/>
      <c r="AB912" s="307"/>
      <c r="AC912" s="306"/>
      <c r="AD912" s="307"/>
      <c r="AE912" s="328"/>
      <c r="AF912" s="329"/>
      <c r="AG912" s="328"/>
      <c r="AH912" s="329"/>
      <c r="AI912" s="306"/>
      <c r="AJ912" s="307"/>
      <c r="AK912" s="306"/>
      <c r="AL912" s="307"/>
      <c r="AM912" s="328"/>
      <c r="AN912" s="329"/>
      <c r="AO912" s="328"/>
      <c r="AP912" s="329"/>
      <c r="AQ912" s="306"/>
      <c r="AR912" s="307"/>
      <c r="AS912" s="306"/>
      <c r="AT912" s="307"/>
      <c r="AU912" s="328"/>
      <c r="AV912" s="329"/>
      <c r="AW912" s="328"/>
      <c r="AX912" s="329"/>
      <c r="AY912" s="306"/>
      <c r="AZ912" s="307"/>
      <c r="BA912" s="306"/>
      <c r="BB912" s="307"/>
      <c r="BC912" s="328"/>
      <c r="BD912" s="329"/>
      <c r="BE912" s="328"/>
      <c r="BF912" s="329"/>
      <c r="BG912" s="306"/>
      <c r="BH912" s="307"/>
      <c r="BI912" s="306"/>
      <c r="BJ912" s="307"/>
      <c r="BK912" s="328"/>
      <c r="BL912" s="329"/>
      <c r="BM912" s="328"/>
      <c r="BN912" s="329"/>
      <c r="BO912" s="316"/>
      <c r="BP912" s="316"/>
      <c r="BQ912" s="316"/>
      <c r="BR912" s="55"/>
      <c r="BS912" s="330"/>
      <c r="BT912" s="331"/>
      <c r="BU912" s="365"/>
      <c r="BV912" s="365"/>
      <c r="BW912" s="365"/>
      <c r="BX912" s="365"/>
      <c r="BY912" s="365"/>
      <c r="BZ912" s="365"/>
      <c r="CA912" s="365"/>
      <c r="CB912" s="320"/>
      <c r="CC912" s="321"/>
      <c r="CD912" s="321"/>
      <c r="CE912" s="321"/>
      <c r="CF912" s="321"/>
      <c r="CG912" s="321"/>
      <c r="CH912" s="322"/>
      <c r="CI912" s="52">
        <f t="shared" si="46"/>
        <v>0</v>
      </c>
    </row>
    <row r="913" spans="1:87" ht="35.1" customHeight="1" x14ac:dyDescent="0.25">
      <c r="A913" s="31">
        <f t="shared" si="45"/>
        <v>901</v>
      </c>
      <c r="B913" s="308"/>
      <c r="C913" s="308"/>
      <c r="D913" s="309"/>
      <c r="E913" s="309"/>
      <c r="F913" s="309"/>
      <c r="G913" s="310"/>
      <c r="H913" s="311"/>
      <c r="I913" s="40"/>
      <c r="J913" s="59"/>
      <c r="K913" s="312"/>
      <c r="L913" s="312"/>
      <c r="M913" s="313"/>
      <c r="N913" s="313"/>
      <c r="O913" s="314"/>
      <c r="P913" s="314"/>
      <c r="Q913" s="315"/>
      <c r="R913" s="315"/>
      <c r="S913" s="306"/>
      <c r="T913" s="307"/>
      <c r="U913" s="306"/>
      <c r="V913" s="307"/>
      <c r="W913" s="304"/>
      <c r="X913" s="305"/>
      <c r="Y913" s="304"/>
      <c r="Z913" s="305"/>
      <c r="AA913" s="306"/>
      <c r="AB913" s="307"/>
      <c r="AC913" s="306"/>
      <c r="AD913" s="307"/>
      <c r="AE913" s="304"/>
      <c r="AF913" s="305"/>
      <c r="AG913" s="304"/>
      <c r="AH913" s="305"/>
      <c r="AI913" s="306"/>
      <c r="AJ913" s="307"/>
      <c r="AK913" s="306"/>
      <c r="AL913" s="307"/>
      <c r="AM913" s="304"/>
      <c r="AN913" s="305"/>
      <c r="AO913" s="304"/>
      <c r="AP913" s="305"/>
      <c r="AQ913" s="306"/>
      <c r="AR913" s="307"/>
      <c r="AS913" s="306"/>
      <c r="AT913" s="307"/>
      <c r="AU913" s="304"/>
      <c r="AV913" s="305"/>
      <c r="AW913" s="304"/>
      <c r="AX913" s="305"/>
      <c r="AY913" s="306"/>
      <c r="AZ913" s="307"/>
      <c r="BA913" s="306"/>
      <c r="BB913" s="307"/>
      <c r="BC913" s="304"/>
      <c r="BD913" s="305"/>
      <c r="BE913" s="304"/>
      <c r="BF913" s="305"/>
      <c r="BG913" s="306"/>
      <c r="BH913" s="307"/>
      <c r="BI913" s="306"/>
      <c r="BJ913" s="307"/>
      <c r="BK913" s="304"/>
      <c r="BL913" s="305"/>
      <c r="BM913" s="304"/>
      <c r="BN913" s="305"/>
      <c r="BO913" s="316"/>
      <c r="BP913" s="316"/>
      <c r="BQ913" s="316"/>
      <c r="BR913" s="55"/>
      <c r="BS913" s="317"/>
      <c r="BT913" s="318"/>
      <c r="BU913" s="365"/>
      <c r="BV913" s="365"/>
      <c r="BW913" s="365"/>
      <c r="BX913" s="365"/>
      <c r="BY913" s="365"/>
      <c r="BZ913" s="365"/>
      <c r="CA913" s="365"/>
      <c r="CB913" s="320"/>
      <c r="CC913" s="321"/>
      <c r="CD913" s="321"/>
      <c r="CE913" s="321"/>
      <c r="CF913" s="321"/>
      <c r="CG913" s="321"/>
      <c r="CH913" s="322"/>
      <c r="CI913" s="52">
        <f t="shared" si="46"/>
        <v>0</v>
      </c>
    </row>
    <row r="914" spans="1:87" ht="35.1" customHeight="1" x14ac:dyDescent="0.25">
      <c r="A914" s="31">
        <f t="shared" si="45"/>
        <v>902</v>
      </c>
      <c r="B914" s="323"/>
      <c r="C914" s="323"/>
      <c r="D914" s="308"/>
      <c r="E914" s="308"/>
      <c r="F914" s="308"/>
      <c r="G914" s="324"/>
      <c r="H914" s="325"/>
      <c r="I914" s="40"/>
      <c r="J914" s="60"/>
      <c r="K914" s="312"/>
      <c r="L914" s="312"/>
      <c r="M914" s="326"/>
      <c r="N914" s="326"/>
      <c r="O914" s="314"/>
      <c r="P914" s="314"/>
      <c r="Q914" s="327"/>
      <c r="R914" s="327"/>
      <c r="S914" s="306"/>
      <c r="T914" s="307"/>
      <c r="U914" s="306"/>
      <c r="V914" s="307"/>
      <c r="W914" s="328"/>
      <c r="X914" s="329"/>
      <c r="Y914" s="328"/>
      <c r="Z914" s="329"/>
      <c r="AA914" s="306"/>
      <c r="AB914" s="307"/>
      <c r="AC914" s="306"/>
      <c r="AD914" s="307"/>
      <c r="AE914" s="328"/>
      <c r="AF914" s="329"/>
      <c r="AG914" s="328"/>
      <c r="AH914" s="329"/>
      <c r="AI914" s="306"/>
      <c r="AJ914" s="307"/>
      <c r="AK914" s="306"/>
      <c r="AL914" s="307"/>
      <c r="AM914" s="328"/>
      <c r="AN914" s="329"/>
      <c r="AO914" s="328"/>
      <c r="AP914" s="329"/>
      <c r="AQ914" s="306"/>
      <c r="AR914" s="307"/>
      <c r="AS914" s="306"/>
      <c r="AT914" s="307"/>
      <c r="AU914" s="328"/>
      <c r="AV914" s="329"/>
      <c r="AW914" s="328"/>
      <c r="AX914" s="329"/>
      <c r="AY914" s="306"/>
      <c r="AZ914" s="307"/>
      <c r="BA914" s="306"/>
      <c r="BB914" s="307"/>
      <c r="BC914" s="328"/>
      <c r="BD914" s="329"/>
      <c r="BE914" s="328"/>
      <c r="BF914" s="329"/>
      <c r="BG914" s="306"/>
      <c r="BH914" s="307"/>
      <c r="BI914" s="306"/>
      <c r="BJ914" s="307"/>
      <c r="BK914" s="328"/>
      <c r="BL914" s="329"/>
      <c r="BM914" s="328"/>
      <c r="BN914" s="329"/>
      <c r="BO914" s="316"/>
      <c r="BP914" s="316"/>
      <c r="BQ914" s="316"/>
      <c r="BR914" s="55"/>
      <c r="BS914" s="330"/>
      <c r="BT914" s="331"/>
      <c r="BU914" s="365"/>
      <c r="BV914" s="365"/>
      <c r="BW914" s="365"/>
      <c r="BX914" s="365"/>
      <c r="BY914" s="365"/>
      <c r="BZ914" s="365"/>
      <c r="CA914" s="365"/>
      <c r="CB914" s="320"/>
      <c r="CC914" s="321"/>
      <c r="CD914" s="321"/>
      <c r="CE914" s="321"/>
      <c r="CF914" s="321"/>
      <c r="CG914" s="321"/>
      <c r="CH914" s="322"/>
      <c r="CI914" s="52">
        <f t="shared" si="46"/>
        <v>0</v>
      </c>
    </row>
    <row r="915" spans="1:87" ht="35.1" customHeight="1" x14ac:dyDescent="0.25">
      <c r="A915" s="31">
        <f t="shared" si="45"/>
        <v>903</v>
      </c>
      <c r="B915" s="308"/>
      <c r="C915" s="308"/>
      <c r="D915" s="309"/>
      <c r="E915" s="309"/>
      <c r="F915" s="309"/>
      <c r="G915" s="310"/>
      <c r="H915" s="311"/>
      <c r="I915" s="40"/>
      <c r="J915" s="59"/>
      <c r="K915" s="312"/>
      <c r="L915" s="312"/>
      <c r="M915" s="313"/>
      <c r="N915" s="313"/>
      <c r="O915" s="314"/>
      <c r="P915" s="314"/>
      <c r="Q915" s="315"/>
      <c r="R915" s="315"/>
      <c r="S915" s="306"/>
      <c r="T915" s="307"/>
      <c r="U915" s="306"/>
      <c r="V915" s="307"/>
      <c r="W915" s="304"/>
      <c r="X915" s="305"/>
      <c r="Y915" s="304"/>
      <c r="Z915" s="305"/>
      <c r="AA915" s="306"/>
      <c r="AB915" s="307"/>
      <c r="AC915" s="306"/>
      <c r="AD915" s="307"/>
      <c r="AE915" s="304"/>
      <c r="AF915" s="305"/>
      <c r="AG915" s="304"/>
      <c r="AH915" s="305"/>
      <c r="AI915" s="306"/>
      <c r="AJ915" s="307"/>
      <c r="AK915" s="306"/>
      <c r="AL915" s="307"/>
      <c r="AM915" s="304"/>
      <c r="AN915" s="305"/>
      <c r="AO915" s="304"/>
      <c r="AP915" s="305"/>
      <c r="AQ915" s="306"/>
      <c r="AR915" s="307"/>
      <c r="AS915" s="306"/>
      <c r="AT915" s="307"/>
      <c r="AU915" s="304"/>
      <c r="AV915" s="305"/>
      <c r="AW915" s="304"/>
      <c r="AX915" s="305"/>
      <c r="AY915" s="306"/>
      <c r="AZ915" s="307"/>
      <c r="BA915" s="306"/>
      <c r="BB915" s="307"/>
      <c r="BC915" s="304"/>
      <c r="BD915" s="305"/>
      <c r="BE915" s="304"/>
      <c r="BF915" s="305"/>
      <c r="BG915" s="306"/>
      <c r="BH915" s="307"/>
      <c r="BI915" s="306"/>
      <c r="BJ915" s="307"/>
      <c r="BK915" s="304"/>
      <c r="BL915" s="305"/>
      <c r="BM915" s="304"/>
      <c r="BN915" s="305"/>
      <c r="BO915" s="316"/>
      <c r="BP915" s="316"/>
      <c r="BQ915" s="316"/>
      <c r="BR915" s="55"/>
      <c r="BS915" s="317"/>
      <c r="BT915" s="318"/>
      <c r="BU915" s="365"/>
      <c r="BV915" s="365"/>
      <c r="BW915" s="365"/>
      <c r="BX915" s="365"/>
      <c r="BY915" s="365"/>
      <c r="BZ915" s="365"/>
      <c r="CA915" s="365"/>
      <c r="CB915" s="320"/>
      <c r="CC915" s="321"/>
      <c r="CD915" s="321"/>
      <c r="CE915" s="321"/>
      <c r="CF915" s="321"/>
      <c r="CG915" s="321"/>
      <c r="CH915" s="322"/>
      <c r="CI915" s="52">
        <f t="shared" si="46"/>
        <v>0</v>
      </c>
    </row>
    <row r="916" spans="1:87" ht="35.1" customHeight="1" x14ac:dyDescent="0.25">
      <c r="A916" s="31">
        <f t="shared" si="45"/>
        <v>904</v>
      </c>
      <c r="B916" s="323"/>
      <c r="C916" s="323"/>
      <c r="D916" s="308"/>
      <c r="E916" s="308"/>
      <c r="F916" s="308"/>
      <c r="G916" s="324"/>
      <c r="H916" s="325"/>
      <c r="I916" s="40"/>
      <c r="J916" s="60"/>
      <c r="K916" s="312"/>
      <c r="L916" s="312"/>
      <c r="M916" s="326"/>
      <c r="N916" s="326"/>
      <c r="O916" s="314"/>
      <c r="P916" s="314"/>
      <c r="Q916" s="327"/>
      <c r="R916" s="327"/>
      <c r="S916" s="306"/>
      <c r="T916" s="307"/>
      <c r="U916" s="306"/>
      <c r="V916" s="307"/>
      <c r="W916" s="328"/>
      <c r="X916" s="329"/>
      <c r="Y916" s="328"/>
      <c r="Z916" s="329"/>
      <c r="AA916" s="306"/>
      <c r="AB916" s="307"/>
      <c r="AC916" s="306"/>
      <c r="AD916" s="307"/>
      <c r="AE916" s="328"/>
      <c r="AF916" s="329"/>
      <c r="AG916" s="328"/>
      <c r="AH916" s="329"/>
      <c r="AI916" s="306"/>
      <c r="AJ916" s="307"/>
      <c r="AK916" s="306"/>
      <c r="AL916" s="307"/>
      <c r="AM916" s="328"/>
      <c r="AN916" s="329"/>
      <c r="AO916" s="328"/>
      <c r="AP916" s="329"/>
      <c r="AQ916" s="306"/>
      <c r="AR916" s="307"/>
      <c r="AS916" s="306"/>
      <c r="AT916" s="307"/>
      <c r="AU916" s="328"/>
      <c r="AV916" s="329"/>
      <c r="AW916" s="328"/>
      <c r="AX916" s="329"/>
      <c r="AY916" s="306"/>
      <c r="AZ916" s="307"/>
      <c r="BA916" s="306"/>
      <c r="BB916" s="307"/>
      <c r="BC916" s="328"/>
      <c r="BD916" s="329"/>
      <c r="BE916" s="328"/>
      <c r="BF916" s="329"/>
      <c r="BG916" s="306"/>
      <c r="BH916" s="307"/>
      <c r="BI916" s="306"/>
      <c r="BJ916" s="307"/>
      <c r="BK916" s="328"/>
      <c r="BL916" s="329"/>
      <c r="BM916" s="328"/>
      <c r="BN916" s="329"/>
      <c r="BO916" s="316"/>
      <c r="BP916" s="316"/>
      <c r="BQ916" s="316"/>
      <c r="BR916" s="55"/>
      <c r="BS916" s="330"/>
      <c r="BT916" s="331"/>
      <c r="BU916" s="365"/>
      <c r="BV916" s="365"/>
      <c r="BW916" s="365"/>
      <c r="BX916" s="365"/>
      <c r="BY916" s="365"/>
      <c r="BZ916" s="365"/>
      <c r="CA916" s="365"/>
      <c r="CB916" s="320"/>
      <c r="CC916" s="321"/>
      <c r="CD916" s="321"/>
      <c r="CE916" s="321"/>
      <c r="CF916" s="321"/>
      <c r="CG916" s="321"/>
      <c r="CH916" s="322"/>
      <c r="CI916" s="52">
        <f t="shared" si="46"/>
        <v>0</v>
      </c>
    </row>
    <row r="917" spans="1:87" ht="35.1" customHeight="1" x14ac:dyDescent="0.25">
      <c r="A917" s="31">
        <f t="shared" si="45"/>
        <v>905</v>
      </c>
      <c r="B917" s="308"/>
      <c r="C917" s="308"/>
      <c r="D917" s="309"/>
      <c r="E917" s="309"/>
      <c r="F917" s="309"/>
      <c r="G917" s="310"/>
      <c r="H917" s="311"/>
      <c r="I917" s="40"/>
      <c r="J917" s="59"/>
      <c r="K917" s="312"/>
      <c r="L917" s="312"/>
      <c r="M917" s="313"/>
      <c r="N917" s="313"/>
      <c r="O917" s="314"/>
      <c r="P917" s="314"/>
      <c r="Q917" s="315"/>
      <c r="R917" s="315"/>
      <c r="S917" s="306"/>
      <c r="T917" s="307"/>
      <c r="U917" s="306"/>
      <c r="V917" s="307"/>
      <c r="W917" s="304"/>
      <c r="X917" s="305"/>
      <c r="Y917" s="304"/>
      <c r="Z917" s="305"/>
      <c r="AA917" s="306"/>
      <c r="AB917" s="307"/>
      <c r="AC917" s="306"/>
      <c r="AD917" s="307"/>
      <c r="AE917" s="304"/>
      <c r="AF917" s="305"/>
      <c r="AG917" s="304"/>
      <c r="AH917" s="305"/>
      <c r="AI917" s="306"/>
      <c r="AJ917" s="307"/>
      <c r="AK917" s="306"/>
      <c r="AL917" s="307"/>
      <c r="AM917" s="304"/>
      <c r="AN917" s="305"/>
      <c r="AO917" s="304"/>
      <c r="AP917" s="305"/>
      <c r="AQ917" s="306"/>
      <c r="AR917" s="307"/>
      <c r="AS917" s="306"/>
      <c r="AT917" s="307"/>
      <c r="AU917" s="304"/>
      <c r="AV917" s="305"/>
      <c r="AW917" s="304"/>
      <c r="AX917" s="305"/>
      <c r="AY917" s="306"/>
      <c r="AZ917" s="307"/>
      <c r="BA917" s="306"/>
      <c r="BB917" s="307"/>
      <c r="BC917" s="304"/>
      <c r="BD917" s="305"/>
      <c r="BE917" s="304"/>
      <c r="BF917" s="305"/>
      <c r="BG917" s="306"/>
      <c r="BH917" s="307"/>
      <c r="BI917" s="306"/>
      <c r="BJ917" s="307"/>
      <c r="BK917" s="304"/>
      <c r="BL917" s="305"/>
      <c r="BM917" s="304"/>
      <c r="BN917" s="305"/>
      <c r="BO917" s="316"/>
      <c r="BP917" s="316"/>
      <c r="BQ917" s="316"/>
      <c r="BR917" s="55"/>
      <c r="BS917" s="317"/>
      <c r="BT917" s="318"/>
      <c r="BU917" s="365"/>
      <c r="BV917" s="365"/>
      <c r="BW917" s="365"/>
      <c r="BX917" s="365"/>
      <c r="BY917" s="365"/>
      <c r="BZ917" s="365"/>
      <c r="CA917" s="365"/>
      <c r="CB917" s="320"/>
      <c r="CC917" s="321"/>
      <c r="CD917" s="321"/>
      <c r="CE917" s="321"/>
      <c r="CF917" s="321"/>
      <c r="CG917" s="321"/>
      <c r="CH917" s="322"/>
      <c r="CI917" s="52">
        <f t="shared" si="46"/>
        <v>0</v>
      </c>
    </row>
    <row r="918" spans="1:87" ht="35.1" customHeight="1" x14ac:dyDescent="0.25">
      <c r="A918" s="31">
        <f t="shared" si="45"/>
        <v>906</v>
      </c>
      <c r="B918" s="323"/>
      <c r="C918" s="323"/>
      <c r="D918" s="308"/>
      <c r="E918" s="308"/>
      <c r="F918" s="308"/>
      <c r="G918" s="324"/>
      <c r="H918" s="325"/>
      <c r="I918" s="40"/>
      <c r="J918" s="60"/>
      <c r="K918" s="312"/>
      <c r="L918" s="312"/>
      <c r="M918" s="326"/>
      <c r="N918" s="326"/>
      <c r="O918" s="314"/>
      <c r="P918" s="314"/>
      <c r="Q918" s="327"/>
      <c r="R918" s="327"/>
      <c r="S918" s="306"/>
      <c r="T918" s="307"/>
      <c r="U918" s="306"/>
      <c r="V918" s="307"/>
      <c r="W918" s="328"/>
      <c r="X918" s="329"/>
      <c r="Y918" s="328"/>
      <c r="Z918" s="329"/>
      <c r="AA918" s="306"/>
      <c r="AB918" s="307"/>
      <c r="AC918" s="306"/>
      <c r="AD918" s="307"/>
      <c r="AE918" s="328"/>
      <c r="AF918" s="329"/>
      <c r="AG918" s="328"/>
      <c r="AH918" s="329"/>
      <c r="AI918" s="306"/>
      <c r="AJ918" s="307"/>
      <c r="AK918" s="306"/>
      <c r="AL918" s="307"/>
      <c r="AM918" s="328"/>
      <c r="AN918" s="329"/>
      <c r="AO918" s="328"/>
      <c r="AP918" s="329"/>
      <c r="AQ918" s="306"/>
      <c r="AR918" s="307"/>
      <c r="AS918" s="306"/>
      <c r="AT918" s="307"/>
      <c r="AU918" s="328"/>
      <c r="AV918" s="329"/>
      <c r="AW918" s="328"/>
      <c r="AX918" s="329"/>
      <c r="AY918" s="306"/>
      <c r="AZ918" s="307"/>
      <c r="BA918" s="306"/>
      <c r="BB918" s="307"/>
      <c r="BC918" s="328"/>
      <c r="BD918" s="329"/>
      <c r="BE918" s="328"/>
      <c r="BF918" s="329"/>
      <c r="BG918" s="306"/>
      <c r="BH918" s="307"/>
      <c r="BI918" s="306"/>
      <c r="BJ918" s="307"/>
      <c r="BK918" s="328"/>
      <c r="BL918" s="329"/>
      <c r="BM918" s="328"/>
      <c r="BN918" s="329"/>
      <c r="BO918" s="316"/>
      <c r="BP918" s="316"/>
      <c r="BQ918" s="316"/>
      <c r="BR918" s="55"/>
      <c r="BS918" s="330"/>
      <c r="BT918" s="331"/>
      <c r="BU918" s="365"/>
      <c r="BV918" s="365"/>
      <c r="BW918" s="365"/>
      <c r="BX918" s="365"/>
      <c r="BY918" s="365"/>
      <c r="BZ918" s="365"/>
      <c r="CA918" s="365"/>
      <c r="CB918" s="320"/>
      <c r="CC918" s="321"/>
      <c r="CD918" s="321"/>
      <c r="CE918" s="321"/>
      <c r="CF918" s="321"/>
      <c r="CG918" s="321"/>
      <c r="CH918" s="322"/>
      <c r="CI918" s="52">
        <f t="shared" si="46"/>
        <v>0</v>
      </c>
    </row>
    <row r="919" spans="1:87" ht="35.1" customHeight="1" x14ac:dyDescent="0.25">
      <c r="A919" s="31">
        <f t="shared" si="45"/>
        <v>907</v>
      </c>
      <c r="B919" s="308"/>
      <c r="C919" s="308"/>
      <c r="D919" s="309"/>
      <c r="E919" s="309"/>
      <c r="F919" s="309"/>
      <c r="G919" s="310"/>
      <c r="H919" s="311"/>
      <c r="I919" s="40"/>
      <c r="J919" s="59"/>
      <c r="K919" s="312"/>
      <c r="L919" s="312"/>
      <c r="M919" s="313"/>
      <c r="N919" s="313"/>
      <c r="O919" s="314"/>
      <c r="P919" s="314"/>
      <c r="Q919" s="315"/>
      <c r="R919" s="315"/>
      <c r="S919" s="306"/>
      <c r="T919" s="307"/>
      <c r="U919" s="306"/>
      <c r="V919" s="307"/>
      <c r="W919" s="304"/>
      <c r="X919" s="305"/>
      <c r="Y919" s="304"/>
      <c r="Z919" s="305"/>
      <c r="AA919" s="306"/>
      <c r="AB919" s="307"/>
      <c r="AC919" s="306"/>
      <c r="AD919" s="307"/>
      <c r="AE919" s="304"/>
      <c r="AF919" s="305"/>
      <c r="AG919" s="304"/>
      <c r="AH919" s="305"/>
      <c r="AI919" s="306"/>
      <c r="AJ919" s="307"/>
      <c r="AK919" s="306"/>
      <c r="AL919" s="307"/>
      <c r="AM919" s="304"/>
      <c r="AN919" s="305"/>
      <c r="AO919" s="304"/>
      <c r="AP919" s="305"/>
      <c r="AQ919" s="306"/>
      <c r="AR919" s="307"/>
      <c r="AS919" s="306"/>
      <c r="AT919" s="307"/>
      <c r="AU919" s="304"/>
      <c r="AV919" s="305"/>
      <c r="AW919" s="304"/>
      <c r="AX919" s="305"/>
      <c r="AY919" s="306"/>
      <c r="AZ919" s="307"/>
      <c r="BA919" s="306"/>
      <c r="BB919" s="307"/>
      <c r="BC919" s="304"/>
      <c r="BD919" s="305"/>
      <c r="BE919" s="304"/>
      <c r="BF919" s="305"/>
      <c r="BG919" s="306"/>
      <c r="BH919" s="307"/>
      <c r="BI919" s="306"/>
      <c r="BJ919" s="307"/>
      <c r="BK919" s="304"/>
      <c r="BL919" s="305"/>
      <c r="BM919" s="304"/>
      <c r="BN919" s="305"/>
      <c r="BO919" s="316"/>
      <c r="BP919" s="316"/>
      <c r="BQ919" s="316"/>
      <c r="BR919" s="55"/>
      <c r="BS919" s="317"/>
      <c r="BT919" s="318"/>
      <c r="BU919" s="365"/>
      <c r="BV919" s="365"/>
      <c r="BW919" s="365"/>
      <c r="BX919" s="365"/>
      <c r="BY919" s="365"/>
      <c r="BZ919" s="365"/>
      <c r="CA919" s="365"/>
      <c r="CB919" s="320"/>
      <c r="CC919" s="321"/>
      <c r="CD919" s="321"/>
      <c r="CE919" s="321"/>
      <c r="CF919" s="321"/>
      <c r="CG919" s="321"/>
      <c r="CH919" s="322"/>
      <c r="CI919" s="52">
        <f t="shared" si="46"/>
        <v>0</v>
      </c>
    </row>
    <row r="920" spans="1:87" ht="35.1" customHeight="1" x14ac:dyDescent="0.25">
      <c r="A920" s="31">
        <f t="shared" si="45"/>
        <v>908</v>
      </c>
      <c r="B920" s="323"/>
      <c r="C920" s="323"/>
      <c r="D920" s="308"/>
      <c r="E920" s="308"/>
      <c r="F920" s="308"/>
      <c r="G920" s="324"/>
      <c r="H920" s="325"/>
      <c r="I920" s="40"/>
      <c r="J920" s="60"/>
      <c r="K920" s="312"/>
      <c r="L920" s="312"/>
      <c r="M920" s="326"/>
      <c r="N920" s="326"/>
      <c r="O920" s="314"/>
      <c r="P920" s="314"/>
      <c r="Q920" s="327"/>
      <c r="R920" s="327"/>
      <c r="S920" s="306"/>
      <c r="T920" s="307"/>
      <c r="U920" s="306"/>
      <c r="V920" s="307"/>
      <c r="W920" s="328"/>
      <c r="X920" s="329"/>
      <c r="Y920" s="328"/>
      <c r="Z920" s="329"/>
      <c r="AA920" s="306"/>
      <c r="AB920" s="307"/>
      <c r="AC920" s="306"/>
      <c r="AD920" s="307"/>
      <c r="AE920" s="328"/>
      <c r="AF920" s="329"/>
      <c r="AG920" s="328"/>
      <c r="AH920" s="329"/>
      <c r="AI920" s="306"/>
      <c r="AJ920" s="307"/>
      <c r="AK920" s="306"/>
      <c r="AL920" s="307"/>
      <c r="AM920" s="328"/>
      <c r="AN920" s="329"/>
      <c r="AO920" s="328"/>
      <c r="AP920" s="329"/>
      <c r="AQ920" s="306"/>
      <c r="AR920" s="307"/>
      <c r="AS920" s="306"/>
      <c r="AT920" s="307"/>
      <c r="AU920" s="328"/>
      <c r="AV920" s="329"/>
      <c r="AW920" s="328"/>
      <c r="AX920" s="329"/>
      <c r="AY920" s="306"/>
      <c r="AZ920" s="307"/>
      <c r="BA920" s="306"/>
      <c r="BB920" s="307"/>
      <c r="BC920" s="328"/>
      <c r="BD920" s="329"/>
      <c r="BE920" s="328"/>
      <c r="BF920" s="329"/>
      <c r="BG920" s="306"/>
      <c r="BH920" s="307"/>
      <c r="BI920" s="306"/>
      <c r="BJ920" s="307"/>
      <c r="BK920" s="328"/>
      <c r="BL920" s="329"/>
      <c r="BM920" s="328"/>
      <c r="BN920" s="329"/>
      <c r="BO920" s="316"/>
      <c r="BP920" s="316"/>
      <c r="BQ920" s="316"/>
      <c r="BR920" s="55"/>
      <c r="BS920" s="330"/>
      <c r="BT920" s="331"/>
      <c r="BU920" s="365"/>
      <c r="BV920" s="365"/>
      <c r="BW920" s="365"/>
      <c r="BX920" s="365"/>
      <c r="BY920" s="365"/>
      <c r="BZ920" s="365"/>
      <c r="CA920" s="365"/>
      <c r="CB920" s="320"/>
      <c r="CC920" s="321"/>
      <c r="CD920" s="321"/>
      <c r="CE920" s="321"/>
      <c r="CF920" s="321"/>
      <c r="CG920" s="321"/>
      <c r="CH920" s="322"/>
      <c r="CI920" s="52">
        <f t="shared" si="46"/>
        <v>0</v>
      </c>
    </row>
    <row r="921" spans="1:87" ht="35.1" customHeight="1" x14ac:dyDescent="0.25">
      <c r="A921" s="31">
        <f t="shared" si="45"/>
        <v>909</v>
      </c>
      <c r="B921" s="308"/>
      <c r="C921" s="308"/>
      <c r="D921" s="309"/>
      <c r="E921" s="309"/>
      <c r="F921" s="309"/>
      <c r="G921" s="310"/>
      <c r="H921" s="311"/>
      <c r="I921" s="40"/>
      <c r="J921" s="59"/>
      <c r="K921" s="312"/>
      <c r="L921" s="312"/>
      <c r="M921" s="313"/>
      <c r="N921" s="313"/>
      <c r="O921" s="314"/>
      <c r="P921" s="314"/>
      <c r="Q921" s="315"/>
      <c r="R921" s="315"/>
      <c r="S921" s="306"/>
      <c r="T921" s="307"/>
      <c r="U921" s="306"/>
      <c r="V921" s="307"/>
      <c r="W921" s="304"/>
      <c r="X921" s="305"/>
      <c r="Y921" s="304"/>
      <c r="Z921" s="305"/>
      <c r="AA921" s="306"/>
      <c r="AB921" s="307"/>
      <c r="AC921" s="306"/>
      <c r="AD921" s="307"/>
      <c r="AE921" s="304"/>
      <c r="AF921" s="305"/>
      <c r="AG921" s="304"/>
      <c r="AH921" s="305"/>
      <c r="AI921" s="306"/>
      <c r="AJ921" s="307"/>
      <c r="AK921" s="306"/>
      <c r="AL921" s="307"/>
      <c r="AM921" s="304"/>
      <c r="AN921" s="305"/>
      <c r="AO921" s="304"/>
      <c r="AP921" s="305"/>
      <c r="AQ921" s="306"/>
      <c r="AR921" s="307"/>
      <c r="AS921" s="306"/>
      <c r="AT921" s="307"/>
      <c r="AU921" s="304"/>
      <c r="AV921" s="305"/>
      <c r="AW921" s="304"/>
      <c r="AX921" s="305"/>
      <c r="AY921" s="306"/>
      <c r="AZ921" s="307"/>
      <c r="BA921" s="306"/>
      <c r="BB921" s="307"/>
      <c r="BC921" s="304"/>
      <c r="BD921" s="305"/>
      <c r="BE921" s="304"/>
      <c r="BF921" s="305"/>
      <c r="BG921" s="306"/>
      <c r="BH921" s="307"/>
      <c r="BI921" s="306"/>
      <c r="BJ921" s="307"/>
      <c r="BK921" s="304"/>
      <c r="BL921" s="305"/>
      <c r="BM921" s="304"/>
      <c r="BN921" s="305"/>
      <c r="BO921" s="316"/>
      <c r="BP921" s="316"/>
      <c r="BQ921" s="316"/>
      <c r="BR921" s="55"/>
      <c r="BS921" s="317"/>
      <c r="BT921" s="318"/>
      <c r="BU921" s="365"/>
      <c r="BV921" s="365"/>
      <c r="BW921" s="365"/>
      <c r="BX921" s="365"/>
      <c r="BY921" s="365"/>
      <c r="BZ921" s="365"/>
      <c r="CA921" s="365"/>
      <c r="CB921" s="320"/>
      <c r="CC921" s="321"/>
      <c r="CD921" s="321"/>
      <c r="CE921" s="321"/>
      <c r="CF921" s="321"/>
      <c r="CG921" s="321"/>
      <c r="CH921" s="322"/>
      <c r="CI921" s="52">
        <f t="shared" si="46"/>
        <v>0</v>
      </c>
    </row>
    <row r="922" spans="1:87" ht="35.1" customHeight="1" x14ac:dyDescent="0.25">
      <c r="A922" s="31">
        <f t="shared" si="45"/>
        <v>910</v>
      </c>
      <c r="B922" s="323"/>
      <c r="C922" s="323"/>
      <c r="D922" s="308"/>
      <c r="E922" s="308"/>
      <c r="F922" s="308"/>
      <c r="G922" s="324"/>
      <c r="H922" s="325"/>
      <c r="I922" s="40"/>
      <c r="J922" s="60"/>
      <c r="K922" s="312"/>
      <c r="L922" s="312"/>
      <c r="M922" s="326"/>
      <c r="N922" s="326"/>
      <c r="O922" s="314"/>
      <c r="P922" s="314"/>
      <c r="Q922" s="327"/>
      <c r="R922" s="327"/>
      <c r="S922" s="306"/>
      <c r="T922" s="307"/>
      <c r="U922" s="306"/>
      <c r="V922" s="307"/>
      <c r="W922" s="328"/>
      <c r="X922" s="329"/>
      <c r="Y922" s="328"/>
      <c r="Z922" s="329"/>
      <c r="AA922" s="306"/>
      <c r="AB922" s="307"/>
      <c r="AC922" s="306"/>
      <c r="AD922" s="307"/>
      <c r="AE922" s="328"/>
      <c r="AF922" s="329"/>
      <c r="AG922" s="328"/>
      <c r="AH922" s="329"/>
      <c r="AI922" s="306"/>
      <c r="AJ922" s="307"/>
      <c r="AK922" s="306"/>
      <c r="AL922" s="307"/>
      <c r="AM922" s="328"/>
      <c r="AN922" s="329"/>
      <c r="AO922" s="328"/>
      <c r="AP922" s="329"/>
      <c r="AQ922" s="306"/>
      <c r="AR922" s="307"/>
      <c r="AS922" s="306"/>
      <c r="AT922" s="307"/>
      <c r="AU922" s="328"/>
      <c r="AV922" s="329"/>
      <c r="AW922" s="328"/>
      <c r="AX922" s="329"/>
      <c r="AY922" s="306"/>
      <c r="AZ922" s="307"/>
      <c r="BA922" s="306"/>
      <c r="BB922" s="307"/>
      <c r="BC922" s="328"/>
      <c r="BD922" s="329"/>
      <c r="BE922" s="328"/>
      <c r="BF922" s="329"/>
      <c r="BG922" s="306"/>
      <c r="BH922" s="307"/>
      <c r="BI922" s="306"/>
      <c r="BJ922" s="307"/>
      <c r="BK922" s="328"/>
      <c r="BL922" s="329"/>
      <c r="BM922" s="328"/>
      <c r="BN922" s="329"/>
      <c r="BO922" s="316"/>
      <c r="BP922" s="316"/>
      <c r="BQ922" s="316"/>
      <c r="BR922" s="55"/>
      <c r="BS922" s="330"/>
      <c r="BT922" s="331"/>
      <c r="BU922" s="365"/>
      <c r="BV922" s="365"/>
      <c r="BW922" s="365"/>
      <c r="BX922" s="365"/>
      <c r="BY922" s="365"/>
      <c r="BZ922" s="365"/>
      <c r="CA922" s="365"/>
      <c r="CB922" s="320"/>
      <c r="CC922" s="321"/>
      <c r="CD922" s="321"/>
      <c r="CE922" s="321"/>
      <c r="CF922" s="321"/>
      <c r="CG922" s="321"/>
      <c r="CH922" s="322"/>
      <c r="CI922" s="52">
        <f t="shared" si="46"/>
        <v>0</v>
      </c>
    </row>
    <row r="923" spans="1:87" ht="35.1" customHeight="1" x14ac:dyDescent="0.25">
      <c r="A923" s="31">
        <f>ROW(A911)</f>
        <v>911</v>
      </c>
      <c r="B923" s="308"/>
      <c r="C923" s="308"/>
      <c r="D923" s="309"/>
      <c r="E923" s="309"/>
      <c r="F923" s="309"/>
      <c r="G923" s="310"/>
      <c r="H923" s="311"/>
      <c r="I923" s="40"/>
      <c r="J923" s="59"/>
      <c r="K923" s="312"/>
      <c r="L923" s="312"/>
      <c r="M923" s="313"/>
      <c r="N923" s="313"/>
      <c r="O923" s="314"/>
      <c r="P923" s="314"/>
      <c r="Q923" s="315"/>
      <c r="R923" s="315"/>
      <c r="S923" s="306"/>
      <c r="T923" s="307"/>
      <c r="U923" s="306"/>
      <c r="V923" s="307"/>
      <c r="W923" s="304"/>
      <c r="X923" s="305"/>
      <c r="Y923" s="304"/>
      <c r="Z923" s="305"/>
      <c r="AA923" s="306"/>
      <c r="AB923" s="307"/>
      <c r="AC923" s="306"/>
      <c r="AD923" s="307"/>
      <c r="AE923" s="304"/>
      <c r="AF923" s="305"/>
      <c r="AG923" s="304"/>
      <c r="AH923" s="305"/>
      <c r="AI923" s="306"/>
      <c r="AJ923" s="307"/>
      <c r="AK923" s="306"/>
      <c r="AL923" s="307"/>
      <c r="AM923" s="304"/>
      <c r="AN923" s="305"/>
      <c r="AO923" s="304"/>
      <c r="AP923" s="305"/>
      <c r="AQ923" s="306"/>
      <c r="AR923" s="307"/>
      <c r="AS923" s="306"/>
      <c r="AT923" s="307"/>
      <c r="AU923" s="304"/>
      <c r="AV923" s="305"/>
      <c r="AW923" s="304"/>
      <c r="AX923" s="305"/>
      <c r="AY923" s="306"/>
      <c r="AZ923" s="307"/>
      <c r="BA923" s="306"/>
      <c r="BB923" s="307"/>
      <c r="BC923" s="304"/>
      <c r="BD923" s="305"/>
      <c r="BE923" s="304"/>
      <c r="BF923" s="305"/>
      <c r="BG923" s="306"/>
      <c r="BH923" s="307"/>
      <c r="BI923" s="306"/>
      <c r="BJ923" s="307"/>
      <c r="BK923" s="304"/>
      <c r="BL923" s="305"/>
      <c r="BM923" s="304"/>
      <c r="BN923" s="305"/>
      <c r="BO923" s="332"/>
      <c r="BP923" s="333"/>
      <c r="BQ923" s="334"/>
      <c r="BR923" s="55"/>
      <c r="BS923" s="317"/>
      <c r="BT923" s="318"/>
      <c r="BU923" s="365"/>
      <c r="BV923" s="365"/>
      <c r="BW923" s="365"/>
      <c r="BX923" s="365"/>
      <c r="BY923" s="365"/>
      <c r="BZ923" s="365"/>
      <c r="CA923" s="365"/>
      <c r="CB923" s="320"/>
      <c r="CC923" s="321"/>
      <c r="CD923" s="321"/>
      <c r="CE923" s="321"/>
      <c r="CF923" s="321"/>
      <c r="CG923" s="321"/>
      <c r="CH923" s="322"/>
      <c r="CI923" s="52">
        <f t="shared" si="46"/>
        <v>0</v>
      </c>
    </row>
    <row r="924" spans="1:87" ht="35.1" customHeight="1" x14ac:dyDescent="0.25">
      <c r="A924" s="31">
        <f t="shared" si="45"/>
        <v>912</v>
      </c>
      <c r="B924" s="323"/>
      <c r="C924" s="323"/>
      <c r="D924" s="308"/>
      <c r="E924" s="308"/>
      <c r="F924" s="308"/>
      <c r="G924" s="324"/>
      <c r="H924" s="325"/>
      <c r="I924" s="40"/>
      <c r="J924" s="60"/>
      <c r="K924" s="312"/>
      <c r="L924" s="312"/>
      <c r="M924" s="326"/>
      <c r="N924" s="326"/>
      <c r="O924" s="314"/>
      <c r="P924" s="314"/>
      <c r="Q924" s="327"/>
      <c r="R924" s="327"/>
      <c r="S924" s="306"/>
      <c r="T924" s="307"/>
      <c r="U924" s="306"/>
      <c r="V924" s="307"/>
      <c r="W924" s="328"/>
      <c r="X924" s="329"/>
      <c r="Y924" s="328"/>
      <c r="Z924" s="329"/>
      <c r="AA924" s="306"/>
      <c r="AB924" s="307"/>
      <c r="AC924" s="306"/>
      <c r="AD924" s="307"/>
      <c r="AE924" s="328"/>
      <c r="AF924" s="329"/>
      <c r="AG924" s="328"/>
      <c r="AH924" s="329"/>
      <c r="AI924" s="306"/>
      <c r="AJ924" s="307"/>
      <c r="AK924" s="306"/>
      <c r="AL924" s="307"/>
      <c r="AM924" s="328"/>
      <c r="AN924" s="329"/>
      <c r="AO924" s="328"/>
      <c r="AP924" s="329"/>
      <c r="AQ924" s="306"/>
      <c r="AR924" s="307"/>
      <c r="AS924" s="306"/>
      <c r="AT924" s="307"/>
      <c r="AU924" s="328"/>
      <c r="AV924" s="329"/>
      <c r="AW924" s="328"/>
      <c r="AX924" s="329"/>
      <c r="AY924" s="306"/>
      <c r="AZ924" s="307"/>
      <c r="BA924" s="306"/>
      <c r="BB924" s="307"/>
      <c r="BC924" s="328"/>
      <c r="BD924" s="329"/>
      <c r="BE924" s="328"/>
      <c r="BF924" s="329"/>
      <c r="BG924" s="306"/>
      <c r="BH924" s="307"/>
      <c r="BI924" s="306"/>
      <c r="BJ924" s="307"/>
      <c r="BK924" s="328"/>
      <c r="BL924" s="329"/>
      <c r="BM924" s="328"/>
      <c r="BN924" s="329"/>
      <c r="BO924" s="316"/>
      <c r="BP924" s="316"/>
      <c r="BQ924" s="316"/>
      <c r="BR924" s="55"/>
      <c r="BS924" s="330"/>
      <c r="BT924" s="331"/>
      <c r="BU924" s="365"/>
      <c r="BV924" s="365"/>
      <c r="BW924" s="365"/>
      <c r="BX924" s="365"/>
      <c r="BY924" s="365"/>
      <c r="BZ924" s="365"/>
      <c r="CA924" s="365"/>
      <c r="CB924" s="320"/>
      <c r="CC924" s="321"/>
      <c r="CD924" s="321"/>
      <c r="CE924" s="321"/>
      <c r="CF924" s="321"/>
      <c r="CG924" s="321"/>
      <c r="CH924" s="322"/>
      <c r="CI924" s="52">
        <f t="shared" si="46"/>
        <v>0</v>
      </c>
    </row>
    <row r="925" spans="1:87" ht="35.1" customHeight="1" x14ac:dyDescent="0.25">
      <c r="A925" s="31">
        <f t="shared" si="45"/>
        <v>913</v>
      </c>
      <c r="B925" s="308"/>
      <c r="C925" s="308"/>
      <c r="D925" s="309"/>
      <c r="E925" s="309"/>
      <c r="F925" s="309"/>
      <c r="G925" s="310"/>
      <c r="H925" s="311"/>
      <c r="I925" s="40"/>
      <c r="J925" s="59"/>
      <c r="K925" s="312"/>
      <c r="L925" s="312"/>
      <c r="M925" s="313"/>
      <c r="N925" s="313"/>
      <c r="O925" s="314"/>
      <c r="P925" s="314"/>
      <c r="Q925" s="315"/>
      <c r="R925" s="315"/>
      <c r="S925" s="306"/>
      <c r="T925" s="307"/>
      <c r="U925" s="306"/>
      <c r="V925" s="307"/>
      <c r="W925" s="304"/>
      <c r="X925" s="305"/>
      <c r="Y925" s="304"/>
      <c r="Z925" s="305"/>
      <c r="AA925" s="306"/>
      <c r="AB925" s="307"/>
      <c r="AC925" s="306"/>
      <c r="AD925" s="307"/>
      <c r="AE925" s="304"/>
      <c r="AF925" s="305"/>
      <c r="AG925" s="304"/>
      <c r="AH925" s="305"/>
      <c r="AI925" s="306"/>
      <c r="AJ925" s="307"/>
      <c r="AK925" s="306"/>
      <c r="AL925" s="307"/>
      <c r="AM925" s="304"/>
      <c r="AN925" s="305"/>
      <c r="AO925" s="304"/>
      <c r="AP925" s="305"/>
      <c r="AQ925" s="306"/>
      <c r="AR925" s="307"/>
      <c r="AS925" s="306"/>
      <c r="AT925" s="307"/>
      <c r="AU925" s="304"/>
      <c r="AV925" s="305"/>
      <c r="AW925" s="304"/>
      <c r="AX925" s="305"/>
      <c r="AY925" s="306"/>
      <c r="AZ925" s="307"/>
      <c r="BA925" s="306"/>
      <c r="BB925" s="307"/>
      <c r="BC925" s="304"/>
      <c r="BD925" s="305"/>
      <c r="BE925" s="304"/>
      <c r="BF925" s="305"/>
      <c r="BG925" s="306"/>
      <c r="BH925" s="307"/>
      <c r="BI925" s="306"/>
      <c r="BJ925" s="307"/>
      <c r="BK925" s="304"/>
      <c r="BL925" s="305"/>
      <c r="BM925" s="304"/>
      <c r="BN925" s="305"/>
      <c r="BO925" s="316"/>
      <c r="BP925" s="316"/>
      <c r="BQ925" s="316"/>
      <c r="BR925" s="55"/>
      <c r="BS925" s="317"/>
      <c r="BT925" s="318"/>
      <c r="BU925" s="365"/>
      <c r="BV925" s="365"/>
      <c r="BW925" s="365"/>
      <c r="BX925" s="365"/>
      <c r="BY925" s="365"/>
      <c r="BZ925" s="365"/>
      <c r="CA925" s="365"/>
      <c r="CB925" s="320"/>
      <c r="CC925" s="321"/>
      <c r="CD925" s="321"/>
      <c r="CE925" s="321"/>
      <c r="CF925" s="321"/>
      <c r="CG925" s="321"/>
      <c r="CH925" s="322"/>
      <c r="CI925" s="52">
        <f t="shared" si="46"/>
        <v>0</v>
      </c>
    </row>
    <row r="926" spans="1:87" ht="35.1" customHeight="1" x14ac:dyDescent="0.25">
      <c r="A926" s="31">
        <f t="shared" si="45"/>
        <v>914</v>
      </c>
      <c r="B926" s="323"/>
      <c r="C926" s="323"/>
      <c r="D926" s="308"/>
      <c r="E926" s="308"/>
      <c r="F926" s="308"/>
      <c r="G926" s="324"/>
      <c r="H926" s="325"/>
      <c r="I926" s="40"/>
      <c r="J926" s="60"/>
      <c r="K926" s="312"/>
      <c r="L926" s="312"/>
      <c r="M926" s="326"/>
      <c r="N926" s="326"/>
      <c r="O926" s="314"/>
      <c r="P926" s="314"/>
      <c r="Q926" s="327"/>
      <c r="R926" s="327"/>
      <c r="S926" s="306"/>
      <c r="T926" s="307"/>
      <c r="U926" s="306"/>
      <c r="V926" s="307"/>
      <c r="W926" s="328"/>
      <c r="X926" s="329"/>
      <c r="Y926" s="328"/>
      <c r="Z926" s="329"/>
      <c r="AA926" s="306"/>
      <c r="AB926" s="307"/>
      <c r="AC926" s="306"/>
      <c r="AD926" s="307"/>
      <c r="AE926" s="328"/>
      <c r="AF926" s="329"/>
      <c r="AG926" s="328"/>
      <c r="AH926" s="329"/>
      <c r="AI926" s="306"/>
      <c r="AJ926" s="307"/>
      <c r="AK926" s="306"/>
      <c r="AL926" s="307"/>
      <c r="AM926" s="328"/>
      <c r="AN926" s="329"/>
      <c r="AO926" s="328"/>
      <c r="AP926" s="329"/>
      <c r="AQ926" s="306"/>
      <c r="AR926" s="307"/>
      <c r="AS926" s="306"/>
      <c r="AT926" s="307"/>
      <c r="AU926" s="328"/>
      <c r="AV926" s="329"/>
      <c r="AW926" s="328"/>
      <c r="AX926" s="329"/>
      <c r="AY926" s="306"/>
      <c r="AZ926" s="307"/>
      <c r="BA926" s="306"/>
      <c r="BB926" s="307"/>
      <c r="BC926" s="328"/>
      <c r="BD926" s="329"/>
      <c r="BE926" s="328"/>
      <c r="BF926" s="329"/>
      <c r="BG926" s="306"/>
      <c r="BH926" s="307"/>
      <c r="BI926" s="306"/>
      <c r="BJ926" s="307"/>
      <c r="BK926" s="328"/>
      <c r="BL926" s="329"/>
      <c r="BM926" s="328"/>
      <c r="BN926" s="329"/>
      <c r="BO926" s="316"/>
      <c r="BP926" s="316"/>
      <c r="BQ926" s="316"/>
      <c r="BR926" s="55"/>
      <c r="BS926" s="330"/>
      <c r="BT926" s="331"/>
      <c r="BU926" s="365"/>
      <c r="BV926" s="365"/>
      <c r="BW926" s="365"/>
      <c r="BX926" s="365"/>
      <c r="BY926" s="365"/>
      <c r="BZ926" s="365"/>
      <c r="CA926" s="365"/>
      <c r="CB926" s="320"/>
      <c r="CC926" s="321"/>
      <c r="CD926" s="321"/>
      <c r="CE926" s="321"/>
      <c r="CF926" s="321"/>
      <c r="CG926" s="321"/>
      <c r="CH926" s="322"/>
      <c r="CI926" s="52">
        <f t="shared" si="46"/>
        <v>0</v>
      </c>
    </row>
    <row r="927" spans="1:87" ht="35.1" customHeight="1" x14ac:dyDescent="0.25">
      <c r="A927" s="31">
        <f t="shared" si="45"/>
        <v>915</v>
      </c>
      <c r="B927" s="308"/>
      <c r="C927" s="308"/>
      <c r="D927" s="309"/>
      <c r="E927" s="309"/>
      <c r="F927" s="309"/>
      <c r="G927" s="310"/>
      <c r="H927" s="311"/>
      <c r="I927" s="40"/>
      <c r="J927" s="59"/>
      <c r="K927" s="312"/>
      <c r="L927" s="312"/>
      <c r="M927" s="313"/>
      <c r="N927" s="313"/>
      <c r="O927" s="314"/>
      <c r="P927" s="314"/>
      <c r="Q927" s="315"/>
      <c r="R927" s="315"/>
      <c r="S927" s="306"/>
      <c r="T927" s="307"/>
      <c r="U927" s="306"/>
      <c r="V927" s="307"/>
      <c r="W927" s="304"/>
      <c r="X927" s="305"/>
      <c r="Y927" s="304"/>
      <c r="Z927" s="305"/>
      <c r="AA927" s="306"/>
      <c r="AB927" s="307"/>
      <c r="AC927" s="306"/>
      <c r="AD927" s="307"/>
      <c r="AE927" s="304"/>
      <c r="AF927" s="305"/>
      <c r="AG927" s="304"/>
      <c r="AH927" s="305"/>
      <c r="AI927" s="306"/>
      <c r="AJ927" s="307"/>
      <c r="AK927" s="306"/>
      <c r="AL927" s="307"/>
      <c r="AM927" s="304"/>
      <c r="AN927" s="305"/>
      <c r="AO927" s="304"/>
      <c r="AP927" s="305"/>
      <c r="AQ927" s="306"/>
      <c r="AR927" s="307"/>
      <c r="AS927" s="306"/>
      <c r="AT927" s="307"/>
      <c r="AU927" s="304"/>
      <c r="AV927" s="305"/>
      <c r="AW927" s="304"/>
      <c r="AX927" s="305"/>
      <c r="AY927" s="306"/>
      <c r="AZ927" s="307"/>
      <c r="BA927" s="306"/>
      <c r="BB927" s="307"/>
      <c r="BC927" s="304"/>
      <c r="BD927" s="305"/>
      <c r="BE927" s="304"/>
      <c r="BF927" s="305"/>
      <c r="BG927" s="306"/>
      <c r="BH927" s="307"/>
      <c r="BI927" s="306"/>
      <c r="BJ927" s="307"/>
      <c r="BK927" s="304"/>
      <c r="BL927" s="305"/>
      <c r="BM927" s="304"/>
      <c r="BN927" s="305"/>
      <c r="BO927" s="316"/>
      <c r="BP927" s="316"/>
      <c r="BQ927" s="316"/>
      <c r="BR927" s="55"/>
      <c r="BS927" s="317"/>
      <c r="BT927" s="318"/>
      <c r="BU927" s="365"/>
      <c r="BV927" s="365"/>
      <c r="BW927" s="365"/>
      <c r="BX927" s="365"/>
      <c r="BY927" s="365"/>
      <c r="BZ927" s="365"/>
      <c r="CA927" s="365"/>
      <c r="CB927" s="320"/>
      <c r="CC927" s="321"/>
      <c r="CD927" s="321"/>
      <c r="CE927" s="321"/>
      <c r="CF927" s="321"/>
      <c r="CG927" s="321"/>
      <c r="CH927" s="322"/>
      <c r="CI927" s="52">
        <f t="shared" si="46"/>
        <v>0</v>
      </c>
    </row>
    <row r="928" spans="1:87" ht="35.1" customHeight="1" x14ac:dyDescent="0.25">
      <c r="A928" s="31">
        <f t="shared" si="45"/>
        <v>916</v>
      </c>
      <c r="B928" s="323"/>
      <c r="C928" s="323"/>
      <c r="D928" s="308"/>
      <c r="E928" s="308"/>
      <c r="F928" s="308"/>
      <c r="G928" s="324"/>
      <c r="H928" s="325"/>
      <c r="I928" s="40"/>
      <c r="J928" s="60"/>
      <c r="K928" s="312"/>
      <c r="L928" s="312"/>
      <c r="M928" s="326"/>
      <c r="N928" s="326"/>
      <c r="O928" s="314"/>
      <c r="P928" s="314"/>
      <c r="Q928" s="327"/>
      <c r="R928" s="327"/>
      <c r="S928" s="306"/>
      <c r="T928" s="307"/>
      <c r="U928" s="306"/>
      <c r="V928" s="307"/>
      <c r="W928" s="328"/>
      <c r="X928" s="329"/>
      <c r="Y928" s="328"/>
      <c r="Z928" s="329"/>
      <c r="AA928" s="306"/>
      <c r="AB928" s="307"/>
      <c r="AC928" s="306"/>
      <c r="AD928" s="307"/>
      <c r="AE928" s="328"/>
      <c r="AF928" s="329"/>
      <c r="AG928" s="328"/>
      <c r="AH928" s="329"/>
      <c r="AI928" s="306"/>
      <c r="AJ928" s="307"/>
      <c r="AK928" s="306"/>
      <c r="AL928" s="307"/>
      <c r="AM928" s="328"/>
      <c r="AN928" s="329"/>
      <c r="AO928" s="328"/>
      <c r="AP928" s="329"/>
      <c r="AQ928" s="306"/>
      <c r="AR928" s="307"/>
      <c r="AS928" s="306"/>
      <c r="AT928" s="307"/>
      <c r="AU928" s="328"/>
      <c r="AV928" s="329"/>
      <c r="AW928" s="328"/>
      <c r="AX928" s="329"/>
      <c r="AY928" s="306"/>
      <c r="AZ928" s="307"/>
      <c r="BA928" s="306"/>
      <c r="BB928" s="307"/>
      <c r="BC928" s="328"/>
      <c r="BD928" s="329"/>
      <c r="BE928" s="328"/>
      <c r="BF928" s="329"/>
      <c r="BG928" s="306"/>
      <c r="BH928" s="307"/>
      <c r="BI928" s="306"/>
      <c r="BJ928" s="307"/>
      <c r="BK928" s="328"/>
      <c r="BL928" s="329"/>
      <c r="BM928" s="328"/>
      <c r="BN928" s="329"/>
      <c r="BO928" s="316"/>
      <c r="BP928" s="316"/>
      <c r="BQ928" s="316"/>
      <c r="BR928" s="55"/>
      <c r="BS928" s="330"/>
      <c r="BT928" s="331"/>
      <c r="BU928" s="365"/>
      <c r="BV928" s="365"/>
      <c r="BW928" s="365"/>
      <c r="BX928" s="365"/>
      <c r="BY928" s="365"/>
      <c r="BZ928" s="365"/>
      <c r="CA928" s="365"/>
      <c r="CB928" s="320"/>
      <c r="CC928" s="321"/>
      <c r="CD928" s="321"/>
      <c r="CE928" s="321"/>
      <c r="CF928" s="321"/>
      <c r="CG928" s="321"/>
      <c r="CH928" s="322"/>
      <c r="CI928" s="52">
        <f t="shared" si="46"/>
        <v>0</v>
      </c>
    </row>
    <row r="929" spans="1:87" ht="35.1" customHeight="1" x14ac:dyDescent="0.25">
      <c r="A929" s="31">
        <f t="shared" si="45"/>
        <v>917</v>
      </c>
      <c r="B929" s="308"/>
      <c r="C929" s="308"/>
      <c r="D929" s="309"/>
      <c r="E929" s="309"/>
      <c r="F929" s="309"/>
      <c r="G929" s="310"/>
      <c r="H929" s="311"/>
      <c r="I929" s="40"/>
      <c r="J929" s="59"/>
      <c r="K929" s="312"/>
      <c r="L929" s="312"/>
      <c r="M929" s="313"/>
      <c r="N929" s="313"/>
      <c r="O929" s="314"/>
      <c r="P929" s="314"/>
      <c r="Q929" s="315"/>
      <c r="R929" s="315"/>
      <c r="S929" s="306"/>
      <c r="T929" s="307"/>
      <c r="U929" s="306"/>
      <c r="V929" s="307"/>
      <c r="W929" s="304"/>
      <c r="X929" s="305"/>
      <c r="Y929" s="304"/>
      <c r="Z929" s="305"/>
      <c r="AA929" s="306"/>
      <c r="AB929" s="307"/>
      <c r="AC929" s="306"/>
      <c r="AD929" s="307"/>
      <c r="AE929" s="304"/>
      <c r="AF929" s="305"/>
      <c r="AG929" s="304"/>
      <c r="AH929" s="305"/>
      <c r="AI929" s="306"/>
      <c r="AJ929" s="307"/>
      <c r="AK929" s="306"/>
      <c r="AL929" s="307"/>
      <c r="AM929" s="304"/>
      <c r="AN929" s="305"/>
      <c r="AO929" s="304"/>
      <c r="AP929" s="305"/>
      <c r="AQ929" s="306"/>
      <c r="AR929" s="307"/>
      <c r="AS929" s="306"/>
      <c r="AT929" s="307"/>
      <c r="AU929" s="304"/>
      <c r="AV929" s="305"/>
      <c r="AW929" s="304"/>
      <c r="AX929" s="305"/>
      <c r="AY929" s="306"/>
      <c r="AZ929" s="307"/>
      <c r="BA929" s="306"/>
      <c r="BB929" s="307"/>
      <c r="BC929" s="304"/>
      <c r="BD929" s="305"/>
      <c r="BE929" s="304"/>
      <c r="BF929" s="305"/>
      <c r="BG929" s="306"/>
      <c r="BH929" s="307"/>
      <c r="BI929" s="306"/>
      <c r="BJ929" s="307"/>
      <c r="BK929" s="304"/>
      <c r="BL929" s="305"/>
      <c r="BM929" s="304"/>
      <c r="BN929" s="305"/>
      <c r="BO929" s="316"/>
      <c r="BP929" s="316"/>
      <c r="BQ929" s="316"/>
      <c r="BR929" s="55"/>
      <c r="BS929" s="317"/>
      <c r="BT929" s="318"/>
      <c r="BU929" s="365"/>
      <c r="BV929" s="365"/>
      <c r="BW929" s="365"/>
      <c r="BX929" s="365"/>
      <c r="BY929" s="365"/>
      <c r="BZ929" s="365"/>
      <c r="CA929" s="365"/>
      <c r="CB929" s="320"/>
      <c r="CC929" s="321"/>
      <c r="CD929" s="321"/>
      <c r="CE929" s="321"/>
      <c r="CF929" s="321"/>
      <c r="CG929" s="321"/>
      <c r="CH929" s="322"/>
      <c r="CI929" s="52">
        <f t="shared" si="46"/>
        <v>0</v>
      </c>
    </row>
    <row r="930" spans="1:87" ht="35.1" customHeight="1" x14ac:dyDescent="0.25">
      <c r="A930" s="31">
        <f t="shared" si="45"/>
        <v>918</v>
      </c>
      <c r="B930" s="323"/>
      <c r="C930" s="323"/>
      <c r="D930" s="308"/>
      <c r="E930" s="308"/>
      <c r="F930" s="308"/>
      <c r="G930" s="324"/>
      <c r="H930" s="325"/>
      <c r="I930" s="40"/>
      <c r="J930" s="60"/>
      <c r="K930" s="312"/>
      <c r="L930" s="312"/>
      <c r="M930" s="326"/>
      <c r="N930" s="326"/>
      <c r="O930" s="314"/>
      <c r="P930" s="314"/>
      <c r="Q930" s="327"/>
      <c r="R930" s="327"/>
      <c r="S930" s="306"/>
      <c r="T930" s="307"/>
      <c r="U930" s="306"/>
      <c r="V930" s="307"/>
      <c r="W930" s="328"/>
      <c r="X930" s="329"/>
      <c r="Y930" s="328"/>
      <c r="Z930" s="329"/>
      <c r="AA930" s="306"/>
      <c r="AB930" s="307"/>
      <c r="AC930" s="306"/>
      <c r="AD930" s="307"/>
      <c r="AE930" s="328"/>
      <c r="AF930" s="329"/>
      <c r="AG930" s="328"/>
      <c r="AH930" s="329"/>
      <c r="AI930" s="306"/>
      <c r="AJ930" s="307"/>
      <c r="AK930" s="306"/>
      <c r="AL930" s="307"/>
      <c r="AM930" s="328"/>
      <c r="AN930" s="329"/>
      <c r="AO930" s="328"/>
      <c r="AP930" s="329"/>
      <c r="AQ930" s="306"/>
      <c r="AR930" s="307"/>
      <c r="AS930" s="306"/>
      <c r="AT930" s="307"/>
      <c r="AU930" s="328"/>
      <c r="AV930" s="329"/>
      <c r="AW930" s="328"/>
      <c r="AX930" s="329"/>
      <c r="AY930" s="306"/>
      <c r="AZ930" s="307"/>
      <c r="BA930" s="306"/>
      <c r="BB930" s="307"/>
      <c r="BC930" s="328"/>
      <c r="BD930" s="329"/>
      <c r="BE930" s="328"/>
      <c r="BF930" s="329"/>
      <c r="BG930" s="306"/>
      <c r="BH930" s="307"/>
      <c r="BI930" s="306"/>
      <c r="BJ930" s="307"/>
      <c r="BK930" s="328"/>
      <c r="BL930" s="329"/>
      <c r="BM930" s="328"/>
      <c r="BN930" s="329"/>
      <c r="BO930" s="316"/>
      <c r="BP930" s="316"/>
      <c r="BQ930" s="316"/>
      <c r="BR930" s="55"/>
      <c r="BS930" s="330"/>
      <c r="BT930" s="331"/>
      <c r="BU930" s="365"/>
      <c r="BV930" s="365"/>
      <c r="BW930" s="365"/>
      <c r="BX930" s="365"/>
      <c r="BY930" s="365"/>
      <c r="BZ930" s="365"/>
      <c r="CA930" s="365"/>
      <c r="CB930" s="320"/>
      <c r="CC930" s="321"/>
      <c r="CD930" s="321"/>
      <c r="CE930" s="321"/>
      <c r="CF930" s="321"/>
      <c r="CG930" s="321"/>
      <c r="CH930" s="322"/>
      <c r="CI930" s="52">
        <f t="shared" si="46"/>
        <v>0</v>
      </c>
    </row>
    <row r="931" spans="1:87" ht="35.1" customHeight="1" x14ac:dyDescent="0.25">
      <c r="A931" s="31">
        <f t="shared" si="45"/>
        <v>919</v>
      </c>
      <c r="B931" s="308"/>
      <c r="C931" s="308"/>
      <c r="D931" s="309"/>
      <c r="E931" s="309"/>
      <c r="F931" s="309"/>
      <c r="G931" s="310"/>
      <c r="H931" s="311"/>
      <c r="I931" s="40"/>
      <c r="J931" s="59"/>
      <c r="K931" s="312"/>
      <c r="L931" s="312"/>
      <c r="M931" s="313"/>
      <c r="N931" s="313"/>
      <c r="O931" s="314"/>
      <c r="P931" s="314"/>
      <c r="Q931" s="315"/>
      <c r="R931" s="315"/>
      <c r="S931" s="306"/>
      <c r="T931" s="307"/>
      <c r="U931" s="306"/>
      <c r="V931" s="307"/>
      <c r="W931" s="304"/>
      <c r="X931" s="305"/>
      <c r="Y931" s="304"/>
      <c r="Z931" s="305"/>
      <c r="AA931" s="306"/>
      <c r="AB931" s="307"/>
      <c r="AC931" s="306"/>
      <c r="AD931" s="307"/>
      <c r="AE931" s="304"/>
      <c r="AF931" s="305"/>
      <c r="AG931" s="304"/>
      <c r="AH931" s="305"/>
      <c r="AI931" s="306"/>
      <c r="AJ931" s="307"/>
      <c r="AK931" s="306"/>
      <c r="AL931" s="307"/>
      <c r="AM931" s="304"/>
      <c r="AN931" s="305"/>
      <c r="AO931" s="304"/>
      <c r="AP931" s="305"/>
      <c r="AQ931" s="306"/>
      <c r="AR931" s="307"/>
      <c r="AS931" s="306"/>
      <c r="AT931" s="307"/>
      <c r="AU931" s="304"/>
      <c r="AV931" s="305"/>
      <c r="AW931" s="304"/>
      <c r="AX931" s="305"/>
      <c r="AY931" s="306"/>
      <c r="AZ931" s="307"/>
      <c r="BA931" s="306"/>
      <c r="BB931" s="307"/>
      <c r="BC931" s="304"/>
      <c r="BD931" s="305"/>
      <c r="BE931" s="304"/>
      <c r="BF931" s="305"/>
      <c r="BG931" s="306"/>
      <c r="BH931" s="307"/>
      <c r="BI931" s="306"/>
      <c r="BJ931" s="307"/>
      <c r="BK931" s="304"/>
      <c r="BL931" s="305"/>
      <c r="BM931" s="304"/>
      <c r="BN931" s="305"/>
      <c r="BO931" s="316"/>
      <c r="BP931" s="316"/>
      <c r="BQ931" s="316"/>
      <c r="BR931" s="55"/>
      <c r="BS931" s="317"/>
      <c r="BT931" s="318"/>
      <c r="BU931" s="365"/>
      <c r="BV931" s="365"/>
      <c r="BW931" s="365"/>
      <c r="BX931" s="365"/>
      <c r="BY931" s="365"/>
      <c r="BZ931" s="365"/>
      <c r="CA931" s="365"/>
      <c r="CB931" s="320"/>
      <c r="CC931" s="321"/>
      <c r="CD931" s="321"/>
      <c r="CE931" s="321"/>
      <c r="CF931" s="321"/>
      <c r="CG931" s="321"/>
      <c r="CH931" s="322"/>
      <c r="CI931" s="52">
        <f t="shared" si="46"/>
        <v>0</v>
      </c>
    </row>
    <row r="932" spans="1:87" ht="35.1" customHeight="1" x14ac:dyDescent="0.25">
      <c r="A932" s="31">
        <f t="shared" si="45"/>
        <v>920</v>
      </c>
      <c r="B932" s="323"/>
      <c r="C932" s="323"/>
      <c r="D932" s="308"/>
      <c r="E932" s="308"/>
      <c r="F932" s="308"/>
      <c r="G932" s="324"/>
      <c r="H932" s="325"/>
      <c r="I932" s="40"/>
      <c r="J932" s="60"/>
      <c r="K932" s="312"/>
      <c r="L932" s="312"/>
      <c r="M932" s="326"/>
      <c r="N932" s="326"/>
      <c r="O932" s="314"/>
      <c r="P932" s="314"/>
      <c r="Q932" s="327"/>
      <c r="R932" s="327"/>
      <c r="S932" s="306"/>
      <c r="T932" s="307"/>
      <c r="U932" s="306"/>
      <c r="V932" s="307"/>
      <c r="W932" s="328"/>
      <c r="X932" s="329"/>
      <c r="Y932" s="328"/>
      <c r="Z932" s="329"/>
      <c r="AA932" s="306"/>
      <c r="AB932" s="307"/>
      <c r="AC932" s="306"/>
      <c r="AD932" s="307"/>
      <c r="AE932" s="328"/>
      <c r="AF932" s="329"/>
      <c r="AG932" s="328"/>
      <c r="AH932" s="329"/>
      <c r="AI932" s="306"/>
      <c r="AJ932" s="307"/>
      <c r="AK932" s="306"/>
      <c r="AL932" s="307"/>
      <c r="AM932" s="328"/>
      <c r="AN932" s="329"/>
      <c r="AO932" s="328"/>
      <c r="AP932" s="329"/>
      <c r="AQ932" s="306"/>
      <c r="AR932" s="307"/>
      <c r="AS932" s="306"/>
      <c r="AT932" s="307"/>
      <c r="AU932" s="328"/>
      <c r="AV932" s="329"/>
      <c r="AW932" s="328"/>
      <c r="AX932" s="329"/>
      <c r="AY932" s="306"/>
      <c r="AZ932" s="307"/>
      <c r="BA932" s="306"/>
      <c r="BB932" s="307"/>
      <c r="BC932" s="328"/>
      <c r="BD932" s="329"/>
      <c r="BE932" s="328"/>
      <c r="BF932" s="329"/>
      <c r="BG932" s="306"/>
      <c r="BH932" s="307"/>
      <c r="BI932" s="306"/>
      <c r="BJ932" s="307"/>
      <c r="BK932" s="328"/>
      <c r="BL932" s="329"/>
      <c r="BM932" s="328"/>
      <c r="BN932" s="329"/>
      <c r="BO932" s="316"/>
      <c r="BP932" s="316"/>
      <c r="BQ932" s="316"/>
      <c r="BR932" s="55"/>
      <c r="BS932" s="330"/>
      <c r="BT932" s="331"/>
      <c r="BU932" s="365"/>
      <c r="BV932" s="365"/>
      <c r="BW932" s="365"/>
      <c r="BX932" s="365"/>
      <c r="BY932" s="365"/>
      <c r="BZ932" s="365"/>
      <c r="CA932" s="365"/>
      <c r="CB932" s="320"/>
      <c r="CC932" s="321"/>
      <c r="CD932" s="321"/>
      <c r="CE932" s="321"/>
      <c r="CF932" s="321"/>
      <c r="CG932" s="321"/>
      <c r="CH932" s="322"/>
      <c r="CI932" s="52">
        <f t="shared" si="46"/>
        <v>0</v>
      </c>
    </row>
    <row r="933" spans="1:87" ht="35.1" customHeight="1" x14ac:dyDescent="0.25">
      <c r="A933" s="31">
        <f t="shared" si="45"/>
        <v>921</v>
      </c>
      <c r="B933" s="308"/>
      <c r="C933" s="308"/>
      <c r="D933" s="309"/>
      <c r="E933" s="309"/>
      <c r="F933" s="309"/>
      <c r="G933" s="310"/>
      <c r="H933" s="311"/>
      <c r="I933" s="40"/>
      <c r="J933" s="59"/>
      <c r="K933" s="312"/>
      <c r="L933" s="312"/>
      <c r="M933" s="313"/>
      <c r="N933" s="313"/>
      <c r="O933" s="314"/>
      <c r="P933" s="314"/>
      <c r="Q933" s="315"/>
      <c r="R933" s="315"/>
      <c r="S933" s="306"/>
      <c r="T933" s="307"/>
      <c r="U933" s="306"/>
      <c r="V933" s="307"/>
      <c r="W933" s="304"/>
      <c r="X933" s="305"/>
      <c r="Y933" s="304"/>
      <c r="Z933" s="305"/>
      <c r="AA933" s="306"/>
      <c r="AB933" s="307"/>
      <c r="AC933" s="306"/>
      <c r="AD933" s="307"/>
      <c r="AE933" s="304"/>
      <c r="AF933" s="305"/>
      <c r="AG933" s="304"/>
      <c r="AH933" s="305"/>
      <c r="AI933" s="306"/>
      <c r="AJ933" s="307"/>
      <c r="AK933" s="306"/>
      <c r="AL933" s="307"/>
      <c r="AM933" s="304"/>
      <c r="AN933" s="305"/>
      <c r="AO933" s="304"/>
      <c r="AP933" s="305"/>
      <c r="AQ933" s="306"/>
      <c r="AR933" s="307"/>
      <c r="AS933" s="306"/>
      <c r="AT933" s="307"/>
      <c r="AU933" s="304"/>
      <c r="AV933" s="305"/>
      <c r="AW933" s="304"/>
      <c r="AX933" s="305"/>
      <c r="AY933" s="306"/>
      <c r="AZ933" s="307"/>
      <c r="BA933" s="306"/>
      <c r="BB933" s="307"/>
      <c r="BC933" s="304"/>
      <c r="BD933" s="305"/>
      <c r="BE933" s="304"/>
      <c r="BF933" s="305"/>
      <c r="BG933" s="306"/>
      <c r="BH933" s="307"/>
      <c r="BI933" s="306"/>
      <c r="BJ933" s="307"/>
      <c r="BK933" s="304"/>
      <c r="BL933" s="305"/>
      <c r="BM933" s="304"/>
      <c r="BN933" s="305"/>
      <c r="BO933" s="316"/>
      <c r="BP933" s="316"/>
      <c r="BQ933" s="316"/>
      <c r="BR933" s="55"/>
      <c r="BS933" s="317"/>
      <c r="BT933" s="318"/>
      <c r="BU933" s="365"/>
      <c r="BV933" s="365"/>
      <c r="BW933" s="365"/>
      <c r="BX933" s="365"/>
      <c r="BY933" s="365"/>
      <c r="BZ933" s="365"/>
      <c r="CA933" s="365"/>
      <c r="CB933" s="320"/>
      <c r="CC933" s="321"/>
      <c r="CD933" s="321"/>
      <c r="CE933" s="321"/>
      <c r="CF933" s="321"/>
      <c r="CG933" s="321"/>
      <c r="CH933" s="322"/>
      <c r="CI933" s="52">
        <f t="shared" si="46"/>
        <v>0</v>
      </c>
    </row>
    <row r="934" spans="1:87" ht="35.1" customHeight="1" x14ac:dyDescent="0.25">
      <c r="A934" s="31">
        <f t="shared" si="45"/>
        <v>922</v>
      </c>
      <c r="B934" s="323"/>
      <c r="C934" s="323"/>
      <c r="D934" s="308"/>
      <c r="E934" s="308"/>
      <c r="F934" s="308"/>
      <c r="G934" s="324"/>
      <c r="H934" s="325"/>
      <c r="I934" s="40"/>
      <c r="J934" s="60"/>
      <c r="K934" s="312"/>
      <c r="L934" s="312"/>
      <c r="M934" s="326"/>
      <c r="N934" s="326"/>
      <c r="O934" s="314"/>
      <c r="P934" s="314"/>
      <c r="Q934" s="327"/>
      <c r="R934" s="327"/>
      <c r="S934" s="306"/>
      <c r="T934" s="307"/>
      <c r="U934" s="306"/>
      <c r="V934" s="307"/>
      <c r="W934" s="328"/>
      <c r="X934" s="329"/>
      <c r="Y934" s="328"/>
      <c r="Z934" s="329"/>
      <c r="AA934" s="306"/>
      <c r="AB934" s="307"/>
      <c r="AC934" s="306"/>
      <c r="AD934" s="307"/>
      <c r="AE934" s="328"/>
      <c r="AF934" s="329"/>
      <c r="AG934" s="328"/>
      <c r="AH934" s="329"/>
      <c r="AI934" s="306"/>
      <c r="AJ934" s="307"/>
      <c r="AK934" s="306"/>
      <c r="AL934" s="307"/>
      <c r="AM934" s="328"/>
      <c r="AN934" s="329"/>
      <c r="AO934" s="328"/>
      <c r="AP934" s="329"/>
      <c r="AQ934" s="306"/>
      <c r="AR934" s="307"/>
      <c r="AS934" s="306"/>
      <c r="AT934" s="307"/>
      <c r="AU934" s="328"/>
      <c r="AV934" s="329"/>
      <c r="AW934" s="328"/>
      <c r="AX934" s="329"/>
      <c r="AY934" s="306"/>
      <c r="AZ934" s="307"/>
      <c r="BA934" s="306"/>
      <c r="BB934" s="307"/>
      <c r="BC934" s="328"/>
      <c r="BD934" s="329"/>
      <c r="BE934" s="328"/>
      <c r="BF934" s="329"/>
      <c r="BG934" s="306"/>
      <c r="BH934" s="307"/>
      <c r="BI934" s="306"/>
      <c r="BJ934" s="307"/>
      <c r="BK934" s="328"/>
      <c r="BL934" s="329"/>
      <c r="BM934" s="328"/>
      <c r="BN934" s="329"/>
      <c r="BO934" s="316"/>
      <c r="BP934" s="316"/>
      <c r="BQ934" s="316"/>
      <c r="BR934" s="55"/>
      <c r="BS934" s="330"/>
      <c r="BT934" s="331"/>
      <c r="BU934" s="365"/>
      <c r="BV934" s="365"/>
      <c r="BW934" s="365"/>
      <c r="BX934" s="365"/>
      <c r="BY934" s="365"/>
      <c r="BZ934" s="365"/>
      <c r="CA934" s="365"/>
      <c r="CB934" s="320"/>
      <c r="CC934" s="321"/>
      <c r="CD934" s="321"/>
      <c r="CE934" s="321"/>
      <c r="CF934" s="321"/>
      <c r="CG934" s="321"/>
      <c r="CH934" s="322"/>
      <c r="CI934" s="52">
        <f t="shared" si="46"/>
        <v>0</v>
      </c>
    </row>
    <row r="935" spans="1:87" ht="35.1" customHeight="1" x14ac:dyDescent="0.25">
      <c r="A935" s="31">
        <f t="shared" si="45"/>
        <v>923</v>
      </c>
      <c r="B935" s="308"/>
      <c r="C935" s="308"/>
      <c r="D935" s="309"/>
      <c r="E935" s="309"/>
      <c r="F935" s="309"/>
      <c r="G935" s="310"/>
      <c r="H935" s="311"/>
      <c r="I935" s="40"/>
      <c r="J935" s="59"/>
      <c r="K935" s="312"/>
      <c r="L935" s="312"/>
      <c r="M935" s="313"/>
      <c r="N935" s="313"/>
      <c r="O935" s="314"/>
      <c r="P935" s="314"/>
      <c r="Q935" s="315"/>
      <c r="R935" s="315"/>
      <c r="S935" s="306"/>
      <c r="T935" s="307"/>
      <c r="U935" s="306"/>
      <c r="V935" s="307"/>
      <c r="W935" s="304"/>
      <c r="X935" s="305"/>
      <c r="Y935" s="304"/>
      <c r="Z935" s="305"/>
      <c r="AA935" s="306"/>
      <c r="AB935" s="307"/>
      <c r="AC935" s="306"/>
      <c r="AD935" s="307"/>
      <c r="AE935" s="304"/>
      <c r="AF935" s="305"/>
      <c r="AG935" s="304"/>
      <c r="AH935" s="305"/>
      <c r="AI935" s="306"/>
      <c r="AJ935" s="307"/>
      <c r="AK935" s="306"/>
      <c r="AL935" s="307"/>
      <c r="AM935" s="304"/>
      <c r="AN935" s="305"/>
      <c r="AO935" s="304"/>
      <c r="AP935" s="305"/>
      <c r="AQ935" s="306"/>
      <c r="AR935" s="307"/>
      <c r="AS935" s="306"/>
      <c r="AT935" s="307"/>
      <c r="AU935" s="304"/>
      <c r="AV935" s="305"/>
      <c r="AW935" s="304"/>
      <c r="AX935" s="305"/>
      <c r="AY935" s="306"/>
      <c r="AZ935" s="307"/>
      <c r="BA935" s="306"/>
      <c r="BB935" s="307"/>
      <c r="BC935" s="304"/>
      <c r="BD935" s="305"/>
      <c r="BE935" s="304"/>
      <c r="BF935" s="305"/>
      <c r="BG935" s="306"/>
      <c r="BH935" s="307"/>
      <c r="BI935" s="306"/>
      <c r="BJ935" s="307"/>
      <c r="BK935" s="304"/>
      <c r="BL935" s="305"/>
      <c r="BM935" s="304"/>
      <c r="BN935" s="305"/>
      <c r="BO935" s="316"/>
      <c r="BP935" s="316"/>
      <c r="BQ935" s="316"/>
      <c r="BR935" s="55"/>
      <c r="BS935" s="317"/>
      <c r="BT935" s="318"/>
      <c r="BU935" s="365"/>
      <c r="BV935" s="365"/>
      <c r="BW935" s="365"/>
      <c r="BX935" s="365"/>
      <c r="BY935" s="365"/>
      <c r="BZ935" s="365"/>
      <c r="CA935" s="365"/>
      <c r="CB935" s="320"/>
      <c r="CC935" s="321"/>
      <c r="CD935" s="321"/>
      <c r="CE935" s="321"/>
      <c r="CF935" s="321"/>
      <c r="CG935" s="321"/>
      <c r="CH935" s="322"/>
      <c r="CI935" s="52">
        <f t="shared" si="46"/>
        <v>0</v>
      </c>
    </row>
    <row r="936" spans="1:87" ht="35.1" customHeight="1" x14ac:dyDescent="0.25">
      <c r="A936" s="31">
        <f t="shared" si="45"/>
        <v>924</v>
      </c>
      <c r="B936" s="323"/>
      <c r="C936" s="323"/>
      <c r="D936" s="308"/>
      <c r="E936" s="308"/>
      <c r="F936" s="308"/>
      <c r="G936" s="324"/>
      <c r="H936" s="325"/>
      <c r="I936" s="40"/>
      <c r="J936" s="60"/>
      <c r="K936" s="312"/>
      <c r="L936" s="312"/>
      <c r="M936" s="326"/>
      <c r="N936" s="326"/>
      <c r="O936" s="314"/>
      <c r="P936" s="314"/>
      <c r="Q936" s="327"/>
      <c r="R936" s="327"/>
      <c r="S936" s="306"/>
      <c r="T936" s="307"/>
      <c r="U936" s="306"/>
      <c r="V936" s="307"/>
      <c r="W936" s="328"/>
      <c r="X936" s="329"/>
      <c r="Y936" s="328"/>
      <c r="Z936" s="329"/>
      <c r="AA936" s="306"/>
      <c r="AB936" s="307"/>
      <c r="AC936" s="306"/>
      <c r="AD936" s="307"/>
      <c r="AE936" s="328"/>
      <c r="AF936" s="329"/>
      <c r="AG936" s="328"/>
      <c r="AH936" s="329"/>
      <c r="AI936" s="306"/>
      <c r="AJ936" s="307"/>
      <c r="AK936" s="306"/>
      <c r="AL936" s="307"/>
      <c r="AM936" s="328"/>
      <c r="AN936" s="329"/>
      <c r="AO936" s="328"/>
      <c r="AP936" s="329"/>
      <c r="AQ936" s="306"/>
      <c r="AR936" s="307"/>
      <c r="AS936" s="306"/>
      <c r="AT936" s="307"/>
      <c r="AU936" s="328"/>
      <c r="AV936" s="329"/>
      <c r="AW936" s="328"/>
      <c r="AX936" s="329"/>
      <c r="AY936" s="306"/>
      <c r="AZ936" s="307"/>
      <c r="BA936" s="306"/>
      <c r="BB936" s="307"/>
      <c r="BC936" s="328"/>
      <c r="BD936" s="329"/>
      <c r="BE936" s="328"/>
      <c r="BF936" s="329"/>
      <c r="BG936" s="306"/>
      <c r="BH936" s="307"/>
      <c r="BI936" s="306"/>
      <c r="BJ936" s="307"/>
      <c r="BK936" s="328"/>
      <c r="BL936" s="329"/>
      <c r="BM936" s="328"/>
      <c r="BN936" s="329"/>
      <c r="BO936" s="316"/>
      <c r="BP936" s="316"/>
      <c r="BQ936" s="316"/>
      <c r="BR936" s="55"/>
      <c r="BS936" s="330"/>
      <c r="BT936" s="331"/>
      <c r="BU936" s="365"/>
      <c r="BV936" s="365"/>
      <c r="BW936" s="365"/>
      <c r="BX936" s="365"/>
      <c r="BY936" s="365"/>
      <c r="BZ936" s="365"/>
      <c r="CA936" s="365"/>
      <c r="CB936" s="320"/>
      <c r="CC936" s="321"/>
      <c r="CD936" s="321"/>
      <c r="CE936" s="321"/>
      <c r="CF936" s="321"/>
      <c r="CG936" s="321"/>
      <c r="CH936" s="322"/>
      <c r="CI936" s="52">
        <f t="shared" si="46"/>
        <v>0</v>
      </c>
    </row>
    <row r="937" spans="1:87" ht="35.1" customHeight="1" x14ac:dyDescent="0.25">
      <c r="A937" s="31">
        <f>ROW(A925)</f>
        <v>925</v>
      </c>
      <c r="B937" s="308"/>
      <c r="C937" s="308"/>
      <c r="D937" s="309"/>
      <c r="E937" s="309"/>
      <c r="F937" s="309"/>
      <c r="G937" s="310"/>
      <c r="H937" s="311"/>
      <c r="I937" s="40"/>
      <c r="J937" s="59"/>
      <c r="K937" s="312"/>
      <c r="L937" s="312"/>
      <c r="M937" s="313"/>
      <c r="N937" s="313"/>
      <c r="O937" s="314"/>
      <c r="P937" s="314"/>
      <c r="Q937" s="315"/>
      <c r="R937" s="315"/>
      <c r="S937" s="306"/>
      <c r="T937" s="307"/>
      <c r="U937" s="306"/>
      <c r="V937" s="307"/>
      <c r="W937" s="304"/>
      <c r="X937" s="305"/>
      <c r="Y937" s="304"/>
      <c r="Z937" s="305"/>
      <c r="AA937" s="306"/>
      <c r="AB937" s="307"/>
      <c r="AC937" s="306"/>
      <c r="AD937" s="307"/>
      <c r="AE937" s="304"/>
      <c r="AF937" s="305"/>
      <c r="AG937" s="304"/>
      <c r="AH937" s="305"/>
      <c r="AI937" s="306"/>
      <c r="AJ937" s="307"/>
      <c r="AK937" s="306"/>
      <c r="AL937" s="307"/>
      <c r="AM937" s="304"/>
      <c r="AN937" s="305"/>
      <c r="AO937" s="304"/>
      <c r="AP937" s="305"/>
      <c r="AQ937" s="306"/>
      <c r="AR937" s="307"/>
      <c r="AS937" s="306"/>
      <c r="AT937" s="307"/>
      <c r="AU937" s="304"/>
      <c r="AV937" s="305"/>
      <c r="AW937" s="304"/>
      <c r="AX937" s="305"/>
      <c r="AY937" s="306"/>
      <c r="AZ937" s="307"/>
      <c r="BA937" s="306"/>
      <c r="BB937" s="307"/>
      <c r="BC937" s="304"/>
      <c r="BD937" s="305"/>
      <c r="BE937" s="304"/>
      <c r="BF937" s="305"/>
      <c r="BG937" s="306"/>
      <c r="BH937" s="307"/>
      <c r="BI937" s="306"/>
      <c r="BJ937" s="307"/>
      <c r="BK937" s="304"/>
      <c r="BL937" s="305"/>
      <c r="BM937" s="304"/>
      <c r="BN937" s="305"/>
      <c r="BO937" s="332"/>
      <c r="BP937" s="333"/>
      <c r="BQ937" s="334"/>
      <c r="BR937" s="55"/>
      <c r="BS937" s="317"/>
      <c r="BT937" s="318"/>
      <c r="BU937" s="365"/>
      <c r="BV937" s="365"/>
      <c r="BW937" s="365"/>
      <c r="BX937" s="365"/>
      <c r="BY937" s="365"/>
      <c r="BZ937" s="365"/>
      <c r="CA937" s="365"/>
      <c r="CB937" s="320"/>
      <c r="CC937" s="321"/>
      <c r="CD937" s="321"/>
      <c r="CE937" s="321"/>
      <c r="CF937" s="321"/>
      <c r="CG937" s="321"/>
      <c r="CH937" s="322"/>
      <c r="CI937" s="52">
        <f t="shared" si="46"/>
        <v>0</v>
      </c>
    </row>
    <row r="938" spans="1:87" ht="35.1" customHeight="1" x14ac:dyDescent="0.25">
      <c r="A938" s="31">
        <f t="shared" ref="A938:A1001" si="47">ROW(A926)</f>
        <v>926</v>
      </c>
      <c r="B938" s="323"/>
      <c r="C938" s="323"/>
      <c r="D938" s="308"/>
      <c r="E938" s="308"/>
      <c r="F938" s="308"/>
      <c r="G938" s="324"/>
      <c r="H938" s="325"/>
      <c r="I938" s="40"/>
      <c r="J938" s="60"/>
      <c r="K938" s="312"/>
      <c r="L938" s="312"/>
      <c r="M938" s="326"/>
      <c r="N938" s="326"/>
      <c r="O938" s="314"/>
      <c r="P938" s="314"/>
      <c r="Q938" s="327"/>
      <c r="R938" s="327"/>
      <c r="S938" s="306"/>
      <c r="T938" s="307"/>
      <c r="U938" s="306"/>
      <c r="V938" s="307"/>
      <c r="W938" s="328"/>
      <c r="X938" s="329"/>
      <c r="Y938" s="328"/>
      <c r="Z938" s="329"/>
      <c r="AA938" s="306"/>
      <c r="AB938" s="307"/>
      <c r="AC938" s="306"/>
      <c r="AD938" s="307"/>
      <c r="AE938" s="328"/>
      <c r="AF938" s="329"/>
      <c r="AG938" s="328"/>
      <c r="AH938" s="329"/>
      <c r="AI938" s="306"/>
      <c r="AJ938" s="307"/>
      <c r="AK938" s="306"/>
      <c r="AL938" s="307"/>
      <c r="AM938" s="328"/>
      <c r="AN938" s="329"/>
      <c r="AO938" s="328"/>
      <c r="AP938" s="329"/>
      <c r="AQ938" s="306"/>
      <c r="AR938" s="307"/>
      <c r="AS938" s="306"/>
      <c r="AT938" s="307"/>
      <c r="AU938" s="328"/>
      <c r="AV938" s="329"/>
      <c r="AW938" s="328"/>
      <c r="AX938" s="329"/>
      <c r="AY938" s="306"/>
      <c r="AZ938" s="307"/>
      <c r="BA938" s="306"/>
      <c r="BB938" s="307"/>
      <c r="BC938" s="328"/>
      <c r="BD938" s="329"/>
      <c r="BE938" s="328"/>
      <c r="BF938" s="329"/>
      <c r="BG938" s="306"/>
      <c r="BH938" s="307"/>
      <c r="BI938" s="306"/>
      <c r="BJ938" s="307"/>
      <c r="BK938" s="328"/>
      <c r="BL938" s="329"/>
      <c r="BM938" s="328"/>
      <c r="BN938" s="329"/>
      <c r="BO938" s="316"/>
      <c r="BP938" s="316"/>
      <c r="BQ938" s="316"/>
      <c r="BR938" s="55"/>
      <c r="BS938" s="330"/>
      <c r="BT938" s="331"/>
      <c r="BU938" s="365"/>
      <c r="BV938" s="365"/>
      <c r="BW938" s="365"/>
      <c r="BX938" s="365"/>
      <c r="BY938" s="365"/>
      <c r="BZ938" s="365"/>
      <c r="CA938" s="365"/>
      <c r="CB938" s="320"/>
      <c r="CC938" s="321"/>
      <c r="CD938" s="321"/>
      <c r="CE938" s="321"/>
      <c r="CF938" s="321"/>
      <c r="CG938" s="321"/>
      <c r="CH938" s="322"/>
      <c r="CI938" s="52">
        <f t="shared" si="46"/>
        <v>0</v>
      </c>
    </row>
    <row r="939" spans="1:87" ht="35.1" customHeight="1" x14ac:dyDescent="0.25">
      <c r="A939" s="31">
        <f t="shared" si="47"/>
        <v>927</v>
      </c>
      <c r="B939" s="308"/>
      <c r="C939" s="308"/>
      <c r="D939" s="309"/>
      <c r="E939" s="309"/>
      <c r="F939" s="309"/>
      <c r="G939" s="310"/>
      <c r="H939" s="311"/>
      <c r="I939" s="40"/>
      <c r="J939" s="59"/>
      <c r="K939" s="312"/>
      <c r="L939" s="312"/>
      <c r="M939" s="313"/>
      <c r="N939" s="313"/>
      <c r="O939" s="314"/>
      <c r="P939" s="314"/>
      <c r="Q939" s="315"/>
      <c r="R939" s="315"/>
      <c r="S939" s="306"/>
      <c r="T939" s="307"/>
      <c r="U939" s="306"/>
      <c r="V939" s="307"/>
      <c r="W939" s="304"/>
      <c r="X939" s="305"/>
      <c r="Y939" s="304"/>
      <c r="Z939" s="305"/>
      <c r="AA939" s="306"/>
      <c r="AB939" s="307"/>
      <c r="AC939" s="306"/>
      <c r="AD939" s="307"/>
      <c r="AE939" s="304"/>
      <c r="AF939" s="305"/>
      <c r="AG939" s="304"/>
      <c r="AH939" s="305"/>
      <c r="AI939" s="306"/>
      <c r="AJ939" s="307"/>
      <c r="AK939" s="306"/>
      <c r="AL939" s="307"/>
      <c r="AM939" s="304"/>
      <c r="AN939" s="305"/>
      <c r="AO939" s="304"/>
      <c r="AP939" s="305"/>
      <c r="AQ939" s="306"/>
      <c r="AR939" s="307"/>
      <c r="AS939" s="306"/>
      <c r="AT939" s="307"/>
      <c r="AU939" s="304"/>
      <c r="AV939" s="305"/>
      <c r="AW939" s="304"/>
      <c r="AX939" s="305"/>
      <c r="AY939" s="306"/>
      <c r="AZ939" s="307"/>
      <c r="BA939" s="306"/>
      <c r="BB939" s="307"/>
      <c r="BC939" s="304"/>
      <c r="BD939" s="305"/>
      <c r="BE939" s="304"/>
      <c r="BF939" s="305"/>
      <c r="BG939" s="306"/>
      <c r="BH939" s="307"/>
      <c r="BI939" s="306"/>
      <c r="BJ939" s="307"/>
      <c r="BK939" s="304"/>
      <c r="BL939" s="305"/>
      <c r="BM939" s="304"/>
      <c r="BN939" s="305"/>
      <c r="BO939" s="316"/>
      <c r="BP939" s="316"/>
      <c r="BQ939" s="316"/>
      <c r="BR939" s="55"/>
      <c r="BS939" s="317"/>
      <c r="BT939" s="318"/>
      <c r="BU939" s="365"/>
      <c r="BV939" s="365"/>
      <c r="BW939" s="365"/>
      <c r="BX939" s="365"/>
      <c r="BY939" s="365"/>
      <c r="BZ939" s="365"/>
      <c r="CA939" s="365"/>
      <c r="CB939" s="320"/>
      <c r="CC939" s="321"/>
      <c r="CD939" s="321"/>
      <c r="CE939" s="321"/>
      <c r="CF939" s="321"/>
      <c r="CG939" s="321"/>
      <c r="CH939" s="322"/>
      <c r="CI939" s="52">
        <f t="shared" si="46"/>
        <v>0</v>
      </c>
    </row>
    <row r="940" spans="1:87" ht="35.1" customHeight="1" x14ac:dyDescent="0.25">
      <c r="A940" s="31">
        <f t="shared" si="47"/>
        <v>928</v>
      </c>
      <c r="B940" s="323"/>
      <c r="C940" s="323"/>
      <c r="D940" s="308"/>
      <c r="E940" s="308"/>
      <c r="F940" s="308"/>
      <c r="G940" s="324"/>
      <c r="H940" s="325"/>
      <c r="I940" s="40"/>
      <c r="J940" s="60"/>
      <c r="K940" s="312"/>
      <c r="L940" s="312"/>
      <c r="M940" s="326"/>
      <c r="N940" s="326"/>
      <c r="O940" s="314"/>
      <c r="P940" s="314"/>
      <c r="Q940" s="327"/>
      <c r="R940" s="327"/>
      <c r="S940" s="306"/>
      <c r="T940" s="307"/>
      <c r="U940" s="306"/>
      <c r="V940" s="307"/>
      <c r="W940" s="328"/>
      <c r="X940" s="329"/>
      <c r="Y940" s="328"/>
      <c r="Z940" s="329"/>
      <c r="AA940" s="306"/>
      <c r="AB940" s="307"/>
      <c r="AC940" s="306"/>
      <c r="AD940" s="307"/>
      <c r="AE940" s="328"/>
      <c r="AF940" s="329"/>
      <c r="AG940" s="328"/>
      <c r="AH940" s="329"/>
      <c r="AI940" s="306"/>
      <c r="AJ940" s="307"/>
      <c r="AK940" s="306"/>
      <c r="AL940" s="307"/>
      <c r="AM940" s="328"/>
      <c r="AN940" s="329"/>
      <c r="AO940" s="328"/>
      <c r="AP940" s="329"/>
      <c r="AQ940" s="306"/>
      <c r="AR940" s="307"/>
      <c r="AS940" s="306"/>
      <c r="AT940" s="307"/>
      <c r="AU940" s="328"/>
      <c r="AV940" s="329"/>
      <c r="AW940" s="328"/>
      <c r="AX940" s="329"/>
      <c r="AY940" s="306"/>
      <c r="AZ940" s="307"/>
      <c r="BA940" s="306"/>
      <c r="BB940" s="307"/>
      <c r="BC940" s="328"/>
      <c r="BD940" s="329"/>
      <c r="BE940" s="328"/>
      <c r="BF940" s="329"/>
      <c r="BG940" s="306"/>
      <c r="BH940" s="307"/>
      <c r="BI940" s="306"/>
      <c r="BJ940" s="307"/>
      <c r="BK940" s="328"/>
      <c r="BL940" s="329"/>
      <c r="BM940" s="328"/>
      <c r="BN940" s="329"/>
      <c r="BO940" s="316"/>
      <c r="BP940" s="316"/>
      <c r="BQ940" s="316"/>
      <c r="BR940" s="55"/>
      <c r="BS940" s="330"/>
      <c r="BT940" s="331"/>
      <c r="BU940" s="365"/>
      <c r="BV940" s="365"/>
      <c r="BW940" s="365"/>
      <c r="BX940" s="365"/>
      <c r="BY940" s="365"/>
      <c r="BZ940" s="365"/>
      <c r="CA940" s="365"/>
      <c r="CB940" s="320"/>
      <c r="CC940" s="321"/>
      <c r="CD940" s="321"/>
      <c r="CE940" s="321"/>
      <c r="CF940" s="321"/>
      <c r="CG940" s="321"/>
      <c r="CH940" s="322"/>
      <c r="CI940" s="52">
        <f t="shared" si="46"/>
        <v>0</v>
      </c>
    </row>
    <row r="941" spans="1:87" ht="35.1" customHeight="1" x14ac:dyDescent="0.25">
      <c r="A941" s="31">
        <f t="shared" si="47"/>
        <v>929</v>
      </c>
      <c r="B941" s="308"/>
      <c r="C941" s="308"/>
      <c r="D941" s="309"/>
      <c r="E941" s="309"/>
      <c r="F941" s="309"/>
      <c r="G941" s="310"/>
      <c r="H941" s="311"/>
      <c r="I941" s="40"/>
      <c r="J941" s="59"/>
      <c r="K941" s="312"/>
      <c r="L941" s="312"/>
      <c r="M941" s="313"/>
      <c r="N941" s="313"/>
      <c r="O941" s="314"/>
      <c r="P941" s="314"/>
      <c r="Q941" s="315"/>
      <c r="R941" s="315"/>
      <c r="S941" s="306"/>
      <c r="T941" s="307"/>
      <c r="U941" s="306"/>
      <c r="V941" s="307"/>
      <c r="W941" s="304"/>
      <c r="X941" s="305"/>
      <c r="Y941" s="304"/>
      <c r="Z941" s="305"/>
      <c r="AA941" s="306"/>
      <c r="AB941" s="307"/>
      <c r="AC941" s="306"/>
      <c r="AD941" s="307"/>
      <c r="AE941" s="304"/>
      <c r="AF941" s="305"/>
      <c r="AG941" s="304"/>
      <c r="AH941" s="305"/>
      <c r="AI941" s="306"/>
      <c r="AJ941" s="307"/>
      <c r="AK941" s="306"/>
      <c r="AL941" s="307"/>
      <c r="AM941" s="304"/>
      <c r="AN941" s="305"/>
      <c r="AO941" s="304"/>
      <c r="AP941" s="305"/>
      <c r="AQ941" s="306"/>
      <c r="AR941" s="307"/>
      <c r="AS941" s="306"/>
      <c r="AT941" s="307"/>
      <c r="AU941" s="304"/>
      <c r="AV941" s="305"/>
      <c r="AW941" s="304"/>
      <c r="AX941" s="305"/>
      <c r="AY941" s="306"/>
      <c r="AZ941" s="307"/>
      <c r="BA941" s="306"/>
      <c r="BB941" s="307"/>
      <c r="BC941" s="304"/>
      <c r="BD941" s="305"/>
      <c r="BE941" s="304"/>
      <c r="BF941" s="305"/>
      <c r="BG941" s="306"/>
      <c r="BH941" s="307"/>
      <c r="BI941" s="306"/>
      <c r="BJ941" s="307"/>
      <c r="BK941" s="304"/>
      <c r="BL941" s="305"/>
      <c r="BM941" s="304"/>
      <c r="BN941" s="305"/>
      <c r="BO941" s="316"/>
      <c r="BP941" s="316"/>
      <c r="BQ941" s="316"/>
      <c r="BR941" s="55"/>
      <c r="BS941" s="317"/>
      <c r="BT941" s="318"/>
      <c r="BU941" s="365"/>
      <c r="BV941" s="365"/>
      <c r="BW941" s="365"/>
      <c r="BX941" s="365"/>
      <c r="BY941" s="365"/>
      <c r="BZ941" s="365"/>
      <c r="CA941" s="365"/>
      <c r="CB941" s="320"/>
      <c r="CC941" s="321"/>
      <c r="CD941" s="321"/>
      <c r="CE941" s="321"/>
      <c r="CF941" s="321"/>
      <c r="CG941" s="321"/>
      <c r="CH941" s="322"/>
      <c r="CI941" s="52">
        <f t="shared" si="46"/>
        <v>0</v>
      </c>
    </row>
    <row r="942" spans="1:87" ht="35.1" customHeight="1" x14ac:dyDescent="0.25">
      <c r="A942" s="31">
        <f t="shared" si="47"/>
        <v>930</v>
      </c>
      <c r="B942" s="323"/>
      <c r="C942" s="323"/>
      <c r="D942" s="308"/>
      <c r="E942" s="308"/>
      <c r="F942" s="308"/>
      <c r="G942" s="324"/>
      <c r="H942" s="325"/>
      <c r="I942" s="40"/>
      <c r="J942" s="60"/>
      <c r="K942" s="312"/>
      <c r="L942" s="312"/>
      <c r="M942" s="326"/>
      <c r="N942" s="326"/>
      <c r="O942" s="314"/>
      <c r="P942" s="314"/>
      <c r="Q942" s="327"/>
      <c r="R942" s="327"/>
      <c r="S942" s="306"/>
      <c r="T942" s="307"/>
      <c r="U942" s="306"/>
      <c r="V942" s="307"/>
      <c r="W942" s="328"/>
      <c r="X942" s="329"/>
      <c r="Y942" s="328"/>
      <c r="Z942" s="329"/>
      <c r="AA942" s="306"/>
      <c r="AB942" s="307"/>
      <c r="AC942" s="306"/>
      <c r="AD942" s="307"/>
      <c r="AE942" s="328"/>
      <c r="AF942" s="329"/>
      <c r="AG942" s="328"/>
      <c r="AH942" s="329"/>
      <c r="AI942" s="306"/>
      <c r="AJ942" s="307"/>
      <c r="AK942" s="306"/>
      <c r="AL942" s="307"/>
      <c r="AM942" s="328"/>
      <c r="AN942" s="329"/>
      <c r="AO942" s="328"/>
      <c r="AP942" s="329"/>
      <c r="AQ942" s="306"/>
      <c r="AR942" s="307"/>
      <c r="AS942" s="306"/>
      <c r="AT942" s="307"/>
      <c r="AU942" s="328"/>
      <c r="AV942" s="329"/>
      <c r="AW942" s="328"/>
      <c r="AX942" s="329"/>
      <c r="AY942" s="306"/>
      <c r="AZ942" s="307"/>
      <c r="BA942" s="306"/>
      <c r="BB942" s="307"/>
      <c r="BC942" s="328"/>
      <c r="BD942" s="329"/>
      <c r="BE942" s="328"/>
      <c r="BF942" s="329"/>
      <c r="BG942" s="306"/>
      <c r="BH942" s="307"/>
      <c r="BI942" s="306"/>
      <c r="BJ942" s="307"/>
      <c r="BK942" s="328"/>
      <c r="BL942" s="329"/>
      <c r="BM942" s="328"/>
      <c r="BN942" s="329"/>
      <c r="BO942" s="316"/>
      <c r="BP942" s="316"/>
      <c r="BQ942" s="316"/>
      <c r="BR942" s="55"/>
      <c r="BS942" s="330"/>
      <c r="BT942" s="331"/>
      <c r="BU942" s="365"/>
      <c r="BV942" s="365"/>
      <c r="BW942" s="365"/>
      <c r="BX942" s="365"/>
      <c r="BY942" s="365"/>
      <c r="BZ942" s="365"/>
      <c r="CA942" s="365"/>
      <c r="CB942" s="320"/>
      <c r="CC942" s="321"/>
      <c r="CD942" s="321"/>
      <c r="CE942" s="321"/>
      <c r="CF942" s="321"/>
      <c r="CG942" s="321"/>
      <c r="CH942" s="322"/>
      <c r="CI942" s="52">
        <f t="shared" si="46"/>
        <v>0</v>
      </c>
    </row>
    <row r="943" spans="1:87" ht="35.1" customHeight="1" x14ac:dyDescent="0.25">
      <c r="A943" s="31">
        <f t="shared" si="47"/>
        <v>931</v>
      </c>
      <c r="B943" s="308"/>
      <c r="C943" s="308"/>
      <c r="D943" s="309"/>
      <c r="E943" s="309"/>
      <c r="F943" s="309"/>
      <c r="G943" s="310"/>
      <c r="H943" s="311"/>
      <c r="I943" s="40"/>
      <c r="J943" s="59"/>
      <c r="K943" s="312"/>
      <c r="L943" s="312"/>
      <c r="M943" s="313"/>
      <c r="N943" s="313"/>
      <c r="O943" s="314"/>
      <c r="P943" s="314"/>
      <c r="Q943" s="315"/>
      <c r="R943" s="315"/>
      <c r="S943" s="306"/>
      <c r="T943" s="307"/>
      <c r="U943" s="306"/>
      <c r="V943" s="307"/>
      <c r="W943" s="304"/>
      <c r="X943" s="305"/>
      <c r="Y943" s="304"/>
      <c r="Z943" s="305"/>
      <c r="AA943" s="306"/>
      <c r="AB943" s="307"/>
      <c r="AC943" s="306"/>
      <c r="AD943" s="307"/>
      <c r="AE943" s="304"/>
      <c r="AF943" s="305"/>
      <c r="AG943" s="304"/>
      <c r="AH943" s="305"/>
      <c r="AI943" s="306"/>
      <c r="AJ943" s="307"/>
      <c r="AK943" s="306"/>
      <c r="AL943" s="307"/>
      <c r="AM943" s="304"/>
      <c r="AN943" s="305"/>
      <c r="AO943" s="304"/>
      <c r="AP943" s="305"/>
      <c r="AQ943" s="306"/>
      <c r="AR943" s="307"/>
      <c r="AS943" s="306"/>
      <c r="AT943" s="307"/>
      <c r="AU943" s="304"/>
      <c r="AV943" s="305"/>
      <c r="AW943" s="304"/>
      <c r="AX943" s="305"/>
      <c r="AY943" s="306"/>
      <c r="AZ943" s="307"/>
      <c r="BA943" s="306"/>
      <c r="BB943" s="307"/>
      <c r="BC943" s="304"/>
      <c r="BD943" s="305"/>
      <c r="BE943" s="304"/>
      <c r="BF943" s="305"/>
      <c r="BG943" s="306"/>
      <c r="BH943" s="307"/>
      <c r="BI943" s="306"/>
      <c r="BJ943" s="307"/>
      <c r="BK943" s="304"/>
      <c r="BL943" s="305"/>
      <c r="BM943" s="304"/>
      <c r="BN943" s="305"/>
      <c r="BO943" s="316"/>
      <c r="BP943" s="316"/>
      <c r="BQ943" s="316"/>
      <c r="BR943" s="55"/>
      <c r="BS943" s="317"/>
      <c r="BT943" s="318"/>
      <c r="BU943" s="365"/>
      <c r="BV943" s="365"/>
      <c r="BW943" s="365"/>
      <c r="BX943" s="365"/>
      <c r="BY943" s="365"/>
      <c r="BZ943" s="365"/>
      <c r="CA943" s="365"/>
      <c r="CB943" s="320"/>
      <c r="CC943" s="321"/>
      <c r="CD943" s="321"/>
      <c r="CE943" s="321"/>
      <c r="CF943" s="321"/>
      <c r="CG943" s="321"/>
      <c r="CH943" s="322"/>
      <c r="CI943" s="52">
        <f t="shared" si="46"/>
        <v>0</v>
      </c>
    </row>
    <row r="944" spans="1:87" ht="35.1" customHeight="1" x14ac:dyDescent="0.25">
      <c r="A944" s="31">
        <f t="shared" si="47"/>
        <v>932</v>
      </c>
      <c r="B944" s="323"/>
      <c r="C944" s="323"/>
      <c r="D944" s="308"/>
      <c r="E944" s="308"/>
      <c r="F944" s="308"/>
      <c r="G944" s="324"/>
      <c r="H944" s="325"/>
      <c r="I944" s="40"/>
      <c r="J944" s="60"/>
      <c r="K944" s="312"/>
      <c r="L944" s="312"/>
      <c r="M944" s="326"/>
      <c r="N944" s="326"/>
      <c r="O944" s="314"/>
      <c r="P944" s="314"/>
      <c r="Q944" s="327"/>
      <c r="R944" s="327"/>
      <c r="S944" s="306"/>
      <c r="T944" s="307"/>
      <c r="U944" s="306"/>
      <c r="V944" s="307"/>
      <c r="W944" s="328"/>
      <c r="X944" s="329"/>
      <c r="Y944" s="328"/>
      <c r="Z944" s="329"/>
      <c r="AA944" s="306"/>
      <c r="AB944" s="307"/>
      <c r="AC944" s="306"/>
      <c r="AD944" s="307"/>
      <c r="AE944" s="328"/>
      <c r="AF944" s="329"/>
      <c r="AG944" s="328"/>
      <c r="AH944" s="329"/>
      <c r="AI944" s="306"/>
      <c r="AJ944" s="307"/>
      <c r="AK944" s="306"/>
      <c r="AL944" s="307"/>
      <c r="AM944" s="328"/>
      <c r="AN944" s="329"/>
      <c r="AO944" s="328"/>
      <c r="AP944" s="329"/>
      <c r="AQ944" s="306"/>
      <c r="AR944" s="307"/>
      <c r="AS944" s="306"/>
      <c r="AT944" s="307"/>
      <c r="AU944" s="328"/>
      <c r="AV944" s="329"/>
      <c r="AW944" s="328"/>
      <c r="AX944" s="329"/>
      <c r="AY944" s="306"/>
      <c r="AZ944" s="307"/>
      <c r="BA944" s="306"/>
      <c r="BB944" s="307"/>
      <c r="BC944" s="328"/>
      <c r="BD944" s="329"/>
      <c r="BE944" s="328"/>
      <c r="BF944" s="329"/>
      <c r="BG944" s="306"/>
      <c r="BH944" s="307"/>
      <c r="BI944" s="306"/>
      <c r="BJ944" s="307"/>
      <c r="BK944" s="328"/>
      <c r="BL944" s="329"/>
      <c r="BM944" s="328"/>
      <c r="BN944" s="329"/>
      <c r="BO944" s="316"/>
      <c r="BP944" s="316"/>
      <c r="BQ944" s="316"/>
      <c r="BR944" s="55"/>
      <c r="BS944" s="330"/>
      <c r="BT944" s="331"/>
      <c r="BU944" s="365"/>
      <c r="BV944" s="365"/>
      <c r="BW944" s="365"/>
      <c r="BX944" s="365"/>
      <c r="BY944" s="365"/>
      <c r="BZ944" s="365"/>
      <c r="CA944" s="365"/>
      <c r="CB944" s="320"/>
      <c r="CC944" s="321"/>
      <c r="CD944" s="321"/>
      <c r="CE944" s="321"/>
      <c r="CF944" s="321"/>
      <c r="CG944" s="321"/>
      <c r="CH944" s="322"/>
      <c r="CI944" s="52">
        <f t="shared" si="46"/>
        <v>0</v>
      </c>
    </row>
    <row r="945" spans="1:87" ht="35.1" customHeight="1" x14ac:dyDescent="0.25">
      <c r="A945" s="31">
        <f t="shared" si="47"/>
        <v>933</v>
      </c>
      <c r="B945" s="308"/>
      <c r="C945" s="308"/>
      <c r="D945" s="309"/>
      <c r="E945" s="309"/>
      <c r="F945" s="309"/>
      <c r="G945" s="310"/>
      <c r="H945" s="311"/>
      <c r="I945" s="40"/>
      <c r="J945" s="59"/>
      <c r="K945" s="312"/>
      <c r="L945" s="312"/>
      <c r="M945" s="313"/>
      <c r="N945" s="313"/>
      <c r="O945" s="314"/>
      <c r="P945" s="314"/>
      <c r="Q945" s="315"/>
      <c r="R945" s="315"/>
      <c r="S945" s="306"/>
      <c r="T945" s="307"/>
      <c r="U945" s="306"/>
      <c r="V945" s="307"/>
      <c r="W945" s="304"/>
      <c r="X945" s="305"/>
      <c r="Y945" s="304"/>
      <c r="Z945" s="305"/>
      <c r="AA945" s="306"/>
      <c r="AB945" s="307"/>
      <c r="AC945" s="306"/>
      <c r="AD945" s="307"/>
      <c r="AE945" s="304"/>
      <c r="AF945" s="305"/>
      <c r="AG945" s="304"/>
      <c r="AH945" s="305"/>
      <c r="AI945" s="306"/>
      <c r="AJ945" s="307"/>
      <c r="AK945" s="306"/>
      <c r="AL945" s="307"/>
      <c r="AM945" s="304"/>
      <c r="AN945" s="305"/>
      <c r="AO945" s="304"/>
      <c r="AP945" s="305"/>
      <c r="AQ945" s="306"/>
      <c r="AR945" s="307"/>
      <c r="AS945" s="306"/>
      <c r="AT945" s="307"/>
      <c r="AU945" s="304"/>
      <c r="AV945" s="305"/>
      <c r="AW945" s="304"/>
      <c r="AX945" s="305"/>
      <c r="AY945" s="306"/>
      <c r="AZ945" s="307"/>
      <c r="BA945" s="306"/>
      <c r="BB945" s="307"/>
      <c r="BC945" s="304"/>
      <c r="BD945" s="305"/>
      <c r="BE945" s="304"/>
      <c r="BF945" s="305"/>
      <c r="BG945" s="306"/>
      <c r="BH945" s="307"/>
      <c r="BI945" s="306"/>
      <c r="BJ945" s="307"/>
      <c r="BK945" s="304"/>
      <c r="BL945" s="305"/>
      <c r="BM945" s="304"/>
      <c r="BN945" s="305"/>
      <c r="BO945" s="316"/>
      <c r="BP945" s="316"/>
      <c r="BQ945" s="316"/>
      <c r="BR945" s="55"/>
      <c r="BS945" s="317"/>
      <c r="BT945" s="318"/>
      <c r="BU945" s="365"/>
      <c r="BV945" s="365"/>
      <c r="BW945" s="365"/>
      <c r="BX945" s="365"/>
      <c r="BY945" s="365"/>
      <c r="BZ945" s="365"/>
      <c r="CA945" s="365"/>
      <c r="CB945" s="320"/>
      <c r="CC945" s="321"/>
      <c r="CD945" s="321"/>
      <c r="CE945" s="321"/>
      <c r="CF945" s="321"/>
      <c r="CG945" s="321"/>
      <c r="CH945" s="322"/>
      <c r="CI945" s="52">
        <f t="shared" si="46"/>
        <v>0</v>
      </c>
    </row>
    <row r="946" spans="1:87" ht="35.1" customHeight="1" x14ac:dyDescent="0.25">
      <c r="A946" s="31">
        <f t="shared" si="47"/>
        <v>934</v>
      </c>
      <c r="B946" s="323"/>
      <c r="C946" s="323"/>
      <c r="D946" s="308"/>
      <c r="E946" s="308"/>
      <c r="F946" s="308"/>
      <c r="G946" s="324"/>
      <c r="H946" s="325"/>
      <c r="I946" s="40"/>
      <c r="J946" s="60"/>
      <c r="K946" s="312"/>
      <c r="L946" s="312"/>
      <c r="M946" s="326"/>
      <c r="N946" s="326"/>
      <c r="O946" s="314"/>
      <c r="P946" s="314"/>
      <c r="Q946" s="327"/>
      <c r="R946" s="327"/>
      <c r="S946" s="306"/>
      <c r="T946" s="307"/>
      <c r="U946" s="306"/>
      <c r="V946" s="307"/>
      <c r="W946" s="328"/>
      <c r="X946" s="329"/>
      <c r="Y946" s="328"/>
      <c r="Z946" s="329"/>
      <c r="AA946" s="306"/>
      <c r="AB946" s="307"/>
      <c r="AC946" s="306"/>
      <c r="AD946" s="307"/>
      <c r="AE946" s="328"/>
      <c r="AF946" s="329"/>
      <c r="AG946" s="328"/>
      <c r="AH946" s="329"/>
      <c r="AI946" s="306"/>
      <c r="AJ946" s="307"/>
      <c r="AK946" s="306"/>
      <c r="AL946" s="307"/>
      <c r="AM946" s="328"/>
      <c r="AN946" s="329"/>
      <c r="AO946" s="328"/>
      <c r="AP946" s="329"/>
      <c r="AQ946" s="306"/>
      <c r="AR946" s="307"/>
      <c r="AS946" s="306"/>
      <c r="AT946" s="307"/>
      <c r="AU946" s="328"/>
      <c r="AV946" s="329"/>
      <c r="AW946" s="328"/>
      <c r="AX946" s="329"/>
      <c r="AY946" s="306"/>
      <c r="AZ946" s="307"/>
      <c r="BA946" s="306"/>
      <c r="BB946" s="307"/>
      <c r="BC946" s="328"/>
      <c r="BD946" s="329"/>
      <c r="BE946" s="328"/>
      <c r="BF946" s="329"/>
      <c r="BG946" s="306"/>
      <c r="BH946" s="307"/>
      <c r="BI946" s="306"/>
      <c r="BJ946" s="307"/>
      <c r="BK946" s="328"/>
      <c r="BL946" s="329"/>
      <c r="BM946" s="328"/>
      <c r="BN946" s="329"/>
      <c r="BO946" s="316"/>
      <c r="BP946" s="316"/>
      <c r="BQ946" s="316"/>
      <c r="BR946" s="55"/>
      <c r="BS946" s="330"/>
      <c r="BT946" s="331"/>
      <c r="BU946" s="365"/>
      <c r="BV946" s="365"/>
      <c r="BW946" s="365"/>
      <c r="BX946" s="365"/>
      <c r="BY946" s="365"/>
      <c r="BZ946" s="365"/>
      <c r="CA946" s="365"/>
      <c r="CB946" s="320"/>
      <c r="CC946" s="321"/>
      <c r="CD946" s="321"/>
      <c r="CE946" s="321"/>
      <c r="CF946" s="321"/>
      <c r="CG946" s="321"/>
      <c r="CH946" s="322"/>
      <c r="CI946" s="52">
        <f t="shared" si="46"/>
        <v>0</v>
      </c>
    </row>
    <row r="947" spans="1:87" ht="35.1" customHeight="1" x14ac:dyDescent="0.25">
      <c r="A947" s="31">
        <f t="shared" si="47"/>
        <v>935</v>
      </c>
      <c r="B947" s="308"/>
      <c r="C947" s="308"/>
      <c r="D947" s="309"/>
      <c r="E947" s="309"/>
      <c r="F947" s="309"/>
      <c r="G947" s="310"/>
      <c r="H947" s="311"/>
      <c r="I947" s="40"/>
      <c r="J947" s="59"/>
      <c r="K947" s="312"/>
      <c r="L947" s="312"/>
      <c r="M947" s="313"/>
      <c r="N947" s="313"/>
      <c r="O947" s="314"/>
      <c r="P947" s="314"/>
      <c r="Q947" s="315"/>
      <c r="R947" s="315"/>
      <c r="S947" s="306"/>
      <c r="T947" s="307"/>
      <c r="U947" s="306"/>
      <c r="V947" s="307"/>
      <c r="W947" s="304"/>
      <c r="X947" s="305"/>
      <c r="Y947" s="304"/>
      <c r="Z947" s="305"/>
      <c r="AA947" s="306"/>
      <c r="AB947" s="307"/>
      <c r="AC947" s="306"/>
      <c r="AD947" s="307"/>
      <c r="AE947" s="304"/>
      <c r="AF947" s="305"/>
      <c r="AG947" s="304"/>
      <c r="AH947" s="305"/>
      <c r="AI947" s="306"/>
      <c r="AJ947" s="307"/>
      <c r="AK947" s="306"/>
      <c r="AL947" s="307"/>
      <c r="AM947" s="304"/>
      <c r="AN947" s="305"/>
      <c r="AO947" s="304"/>
      <c r="AP947" s="305"/>
      <c r="AQ947" s="306"/>
      <c r="AR947" s="307"/>
      <c r="AS947" s="306"/>
      <c r="AT947" s="307"/>
      <c r="AU947" s="304"/>
      <c r="AV947" s="305"/>
      <c r="AW947" s="304"/>
      <c r="AX947" s="305"/>
      <c r="AY947" s="306"/>
      <c r="AZ947" s="307"/>
      <c r="BA947" s="306"/>
      <c r="BB947" s="307"/>
      <c r="BC947" s="304"/>
      <c r="BD947" s="305"/>
      <c r="BE947" s="304"/>
      <c r="BF947" s="305"/>
      <c r="BG947" s="306"/>
      <c r="BH947" s="307"/>
      <c r="BI947" s="306"/>
      <c r="BJ947" s="307"/>
      <c r="BK947" s="304"/>
      <c r="BL947" s="305"/>
      <c r="BM947" s="304"/>
      <c r="BN947" s="305"/>
      <c r="BO947" s="316"/>
      <c r="BP947" s="316"/>
      <c r="BQ947" s="316"/>
      <c r="BR947" s="55"/>
      <c r="BS947" s="317"/>
      <c r="BT947" s="318"/>
      <c r="BU947" s="365"/>
      <c r="BV947" s="365"/>
      <c r="BW947" s="365"/>
      <c r="BX947" s="365"/>
      <c r="BY947" s="365"/>
      <c r="BZ947" s="365"/>
      <c r="CA947" s="365"/>
      <c r="CB947" s="320"/>
      <c r="CC947" s="321"/>
      <c r="CD947" s="321"/>
      <c r="CE947" s="321"/>
      <c r="CF947" s="321"/>
      <c r="CG947" s="321"/>
      <c r="CH947" s="322"/>
      <c r="CI947" s="52">
        <f t="shared" si="46"/>
        <v>0</v>
      </c>
    </row>
    <row r="948" spans="1:87" ht="35.1" customHeight="1" x14ac:dyDescent="0.25">
      <c r="A948" s="31">
        <f t="shared" si="47"/>
        <v>936</v>
      </c>
      <c r="B948" s="323"/>
      <c r="C948" s="323"/>
      <c r="D948" s="308"/>
      <c r="E948" s="308"/>
      <c r="F948" s="308"/>
      <c r="G948" s="324"/>
      <c r="H948" s="325"/>
      <c r="I948" s="40"/>
      <c r="J948" s="60"/>
      <c r="K948" s="312"/>
      <c r="L948" s="312"/>
      <c r="M948" s="326"/>
      <c r="N948" s="326"/>
      <c r="O948" s="314"/>
      <c r="P948" s="314"/>
      <c r="Q948" s="327"/>
      <c r="R948" s="327"/>
      <c r="S948" s="306"/>
      <c r="T948" s="307"/>
      <c r="U948" s="306"/>
      <c r="V948" s="307"/>
      <c r="W948" s="328"/>
      <c r="X948" s="329"/>
      <c r="Y948" s="328"/>
      <c r="Z948" s="329"/>
      <c r="AA948" s="306"/>
      <c r="AB948" s="307"/>
      <c r="AC948" s="306"/>
      <c r="AD948" s="307"/>
      <c r="AE948" s="328"/>
      <c r="AF948" s="329"/>
      <c r="AG948" s="328"/>
      <c r="AH948" s="329"/>
      <c r="AI948" s="306"/>
      <c r="AJ948" s="307"/>
      <c r="AK948" s="306"/>
      <c r="AL948" s="307"/>
      <c r="AM948" s="328"/>
      <c r="AN948" s="329"/>
      <c r="AO948" s="328"/>
      <c r="AP948" s="329"/>
      <c r="AQ948" s="306"/>
      <c r="AR948" s="307"/>
      <c r="AS948" s="306"/>
      <c r="AT948" s="307"/>
      <c r="AU948" s="328"/>
      <c r="AV948" s="329"/>
      <c r="AW948" s="328"/>
      <c r="AX948" s="329"/>
      <c r="AY948" s="306"/>
      <c r="AZ948" s="307"/>
      <c r="BA948" s="306"/>
      <c r="BB948" s="307"/>
      <c r="BC948" s="328"/>
      <c r="BD948" s="329"/>
      <c r="BE948" s="328"/>
      <c r="BF948" s="329"/>
      <c r="BG948" s="306"/>
      <c r="BH948" s="307"/>
      <c r="BI948" s="306"/>
      <c r="BJ948" s="307"/>
      <c r="BK948" s="328"/>
      <c r="BL948" s="329"/>
      <c r="BM948" s="328"/>
      <c r="BN948" s="329"/>
      <c r="BO948" s="316"/>
      <c r="BP948" s="316"/>
      <c r="BQ948" s="316"/>
      <c r="BR948" s="55"/>
      <c r="BS948" s="330"/>
      <c r="BT948" s="331"/>
      <c r="BU948" s="365"/>
      <c r="BV948" s="365"/>
      <c r="BW948" s="365"/>
      <c r="BX948" s="365"/>
      <c r="BY948" s="365"/>
      <c r="BZ948" s="365"/>
      <c r="CA948" s="365"/>
      <c r="CB948" s="320"/>
      <c r="CC948" s="321"/>
      <c r="CD948" s="321"/>
      <c r="CE948" s="321"/>
      <c r="CF948" s="321"/>
      <c r="CG948" s="321"/>
      <c r="CH948" s="322"/>
      <c r="CI948" s="52">
        <f t="shared" si="46"/>
        <v>0</v>
      </c>
    </row>
    <row r="949" spans="1:87" ht="35.1" customHeight="1" x14ac:dyDescent="0.25">
      <c r="A949" s="31">
        <f t="shared" si="47"/>
        <v>937</v>
      </c>
      <c r="B949" s="308"/>
      <c r="C949" s="308"/>
      <c r="D949" s="309"/>
      <c r="E949" s="309"/>
      <c r="F949" s="309"/>
      <c r="G949" s="310"/>
      <c r="H949" s="311"/>
      <c r="I949" s="40"/>
      <c r="J949" s="59"/>
      <c r="K949" s="312"/>
      <c r="L949" s="312"/>
      <c r="M949" s="313"/>
      <c r="N949" s="313"/>
      <c r="O949" s="314"/>
      <c r="P949" s="314"/>
      <c r="Q949" s="315"/>
      <c r="R949" s="315"/>
      <c r="S949" s="306"/>
      <c r="T949" s="307"/>
      <c r="U949" s="306"/>
      <c r="V949" s="307"/>
      <c r="W949" s="304"/>
      <c r="X949" s="305"/>
      <c r="Y949" s="304"/>
      <c r="Z949" s="305"/>
      <c r="AA949" s="306"/>
      <c r="AB949" s="307"/>
      <c r="AC949" s="306"/>
      <c r="AD949" s="307"/>
      <c r="AE949" s="304"/>
      <c r="AF949" s="305"/>
      <c r="AG949" s="304"/>
      <c r="AH949" s="305"/>
      <c r="AI949" s="306"/>
      <c r="AJ949" s="307"/>
      <c r="AK949" s="306"/>
      <c r="AL949" s="307"/>
      <c r="AM949" s="304"/>
      <c r="AN949" s="305"/>
      <c r="AO949" s="304"/>
      <c r="AP949" s="305"/>
      <c r="AQ949" s="306"/>
      <c r="AR949" s="307"/>
      <c r="AS949" s="306"/>
      <c r="AT949" s="307"/>
      <c r="AU949" s="304"/>
      <c r="AV949" s="305"/>
      <c r="AW949" s="304"/>
      <c r="AX949" s="305"/>
      <c r="AY949" s="306"/>
      <c r="AZ949" s="307"/>
      <c r="BA949" s="306"/>
      <c r="BB949" s="307"/>
      <c r="BC949" s="304"/>
      <c r="BD949" s="305"/>
      <c r="BE949" s="304"/>
      <c r="BF949" s="305"/>
      <c r="BG949" s="306"/>
      <c r="BH949" s="307"/>
      <c r="BI949" s="306"/>
      <c r="BJ949" s="307"/>
      <c r="BK949" s="304"/>
      <c r="BL949" s="305"/>
      <c r="BM949" s="304"/>
      <c r="BN949" s="305"/>
      <c r="BO949" s="316"/>
      <c r="BP949" s="316"/>
      <c r="BQ949" s="316"/>
      <c r="BR949" s="55"/>
      <c r="BS949" s="317"/>
      <c r="BT949" s="318"/>
      <c r="BU949" s="365"/>
      <c r="BV949" s="365"/>
      <c r="BW949" s="365"/>
      <c r="BX949" s="365"/>
      <c r="BY949" s="365"/>
      <c r="BZ949" s="365"/>
      <c r="CA949" s="365"/>
      <c r="CB949" s="320"/>
      <c r="CC949" s="321"/>
      <c r="CD949" s="321"/>
      <c r="CE949" s="321"/>
      <c r="CF949" s="321"/>
      <c r="CG949" s="321"/>
      <c r="CH949" s="322"/>
      <c r="CI949" s="52">
        <f t="shared" si="46"/>
        <v>0</v>
      </c>
    </row>
    <row r="950" spans="1:87" ht="35.1" customHeight="1" x14ac:dyDescent="0.25">
      <c r="A950" s="31">
        <f t="shared" si="47"/>
        <v>938</v>
      </c>
      <c r="B950" s="323"/>
      <c r="C950" s="323"/>
      <c r="D950" s="308"/>
      <c r="E950" s="308"/>
      <c r="F950" s="308"/>
      <c r="G950" s="324"/>
      <c r="H950" s="325"/>
      <c r="I950" s="40"/>
      <c r="J950" s="60"/>
      <c r="K950" s="312"/>
      <c r="L950" s="312"/>
      <c r="M950" s="326"/>
      <c r="N950" s="326"/>
      <c r="O950" s="314"/>
      <c r="P950" s="314"/>
      <c r="Q950" s="327"/>
      <c r="R950" s="327"/>
      <c r="S950" s="306"/>
      <c r="T950" s="307"/>
      <c r="U950" s="306"/>
      <c r="V950" s="307"/>
      <c r="W950" s="328"/>
      <c r="X950" s="329"/>
      <c r="Y950" s="328"/>
      <c r="Z950" s="329"/>
      <c r="AA950" s="306"/>
      <c r="AB950" s="307"/>
      <c r="AC950" s="306"/>
      <c r="AD950" s="307"/>
      <c r="AE950" s="328"/>
      <c r="AF950" s="329"/>
      <c r="AG950" s="328"/>
      <c r="AH950" s="329"/>
      <c r="AI950" s="306"/>
      <c r="AJ950" s="307"/>
      <c r="AK950" s="306"/>
      <c r="AL950" s="307"/>
      <c r="AM950" s="328"/>
      <c r="AN950" s="329"/>
      <c r="AO950" s="328"/>
      <c r="AP950" s="329"/>
      <c r="AQ950" s="306"/>
      <c r="AR950" s="307"/>
      <c r="AS950" s="306"/>
      <c r="AT950" s="307"/>
      <c r="AU950" s="328"/>
      <c r="AV950" s="329"/>
      <c r="AW950" s="328"/>
      <c r="AX950" s="329"/>
      <c r="AY950" s="306"/>
      <c r="AZ950" s="307"/>
      <c r="BA950" s="306"/>
      <c r="BB950" s="307"/>
      <c r="BC950" s="328"/>
      <c r="BD950" s="329"/>
      <c r="BE950" s="328"/>
      <c r="BF950" s="329"/>
      <c r="BG950" s="306"/>
      <c r="BH950" s="307"/>
      <c r="BI950" s="306"/>
      <c r="BJ950" s="307"/>
      <c r="BK950" s="328"/>
      <c r="BL950" s="329"/>
      <c r="BM950" s="328"/>
      <c r="BN950" s="329"/>
      <c r="BO950" s="316"/>
      <c r="BP950" s="316"/>
      <c r="BQ950" s="316"/>
      <c r="BR950" s="55"/>
      <c r="BS950" s="330"/>
      <c r="BT950" s="331"/>
      <c r="BU950" s="365"/>
      <c r="BV950" s="365"/>
      <c r="BW950" s="365"/>
      <c r="BX950" s="365"/>
      <c r="BY950" s="365"/>
      <c r="BZ950" s="365"/>
      <c r="CA950" s="365"/>
      <c r="CB950" s="320"/>
      <c r="CC950" s="321"/>
      <c r="CD950" s="321"/>
      <c r="CE950" s="321"/>
      <c r="CF950" s="321"/>
      <c r="CG950" s="321"/>
      <c r="CH950" s="322"/>
      <c r="CI950" s="52">
        <f t="shared" si="46"/>
        <v>0</v>
      </c>
    </row>
    <row r="951" spans="1:87" ht="35.1" customHeight="1" x14ac:dyDescent="0.25">
      <c r="A951" s="31">
        <f>ROW(A939)</f>
        <v>939</v>
      </c>
      <c r="B951" s="308"/>
      <c r="C951" s="308"/>
      <c r="D951" s="309"/>
      <c r="E951" s="309"/>
      <c r="F951" s="309"/>
      <c r="G951" s="310"/>
      <c r="H951" s="311"/>
      <c r="I951" s="40"/>
      <c r="J951" s="59"/>
      <c r="K951" s="312"/>
      <c r="L951" s="312"/>
      <c r="M951" s="313"/>
      <c r="N951" s="313"/>
      <c r="O951" s="314"/>
      <c r="P951" s="314"/>
      <c r="Q951" s="315"/>
      <c r="R951" s="315"/>
      <c r="S951" s="306"/>
      <c r="T951" s="307"/>
      <c r="U951" s="306"/>
      <c r="V951" s="307"/>
      <c r="W951" s="304"/>
      <c r="X951" s="305"/>
      <c r="Y951" s="304"/>
      <c r="Z951" s="305"/>
      <c r="AA951" s="306"/>
      <c r="AB951" s="307"/>
      <c r="AC951" s="306"/>
      <c r="AD951" s="307"/>
      <c r="AE951" s="304"/>
      <c r="AF951" s="305"/>
      <c r="AG951" s="304"/>
      <c r="AH951" s="305"/>
      <c r="AI951" s="306"/>
      <c r="AJ951" s="307"/>
      <c r="AK951" s="306"/>
      <c r="AL951" s="307"/>
      <c r="AM951" s="304"/>
      <c r="AN951" s="305"/>
      <c r="AO951" s="304"/>
      <c r="AP951" s="305"/>
      <c r="AQ951" s="306"/>
      <c r="AR951" s="307"/>
      <c r="AS951" s="306"/>
      <c r="AT951" s="307"/>
      <c r="AU951" s="304"/>
      <c r="AV951" s="305"/>
      <c r="AW951" s="304"/>
      <c r="AX951" s="305"/>
      <c r="AY951" s="306"/>
      <c r="AZ951" s="307"/>
      <c r="BA951" s="306"/>
      <c r="BB951" s="307"/>
      <c r="BC951" s="304"/>
      <c r="BD951" s="305"/>
      <c r="BE951" s="304"/>
      <c r="BF951" s="305"/>
      <c r="BG951" s="306"/>
      <c r="BH951" s="307"/>
      <c r="BI951" s="306"/>
      <c r="BJ951" s="307"/>
      <c r="BK951" s="304"/>
      <c r="BL951" s="305"/>
      <c r="BM951" s="304"/>
      <c r="BN951" s="305"/>
      <c r="BO951" s="332"/>
      <c r="BP951" s="333"/>
      <c r="BQ951" s="334"/>
      <c r="BR951" s="55"/>
      <c r="BS951" s="317"/>
      <c r="BT951" s="318"/>
      <c r="BU951" s="365"/>
      <c r="BV951" s="365"/>
      <c r="BW951" s="365"/>
      <c r="BX951" s="365"/>
      <c r="BY951" s="365"/>
      <c r="BZ951" s="365"/>
      <c r="CA951" s="365"/>
      <c r="CB951" s="320"/>
      <c r="CC951" s="321"/>
      <c r="CD951" s="321"/>
      <c r="CE951" s="321"/>
      <c r="CF951" s="321"/>
      <c r="CG951" s="321"/>
      <c r="CH951" s="322"/>
      <c r="CI951" s="52">
        <f t="shared" si="46"/>
        <v>0</v>
      </c>
    </row>
    <row r="952" spans="1:87" ht="35.1" customHeight="1" x14ac:dyDescent="0.25">
      <c r="A952" s="31">
        <f t="shared" si="47"/>
        <v>940</v>
      </c>
      <c r="B952" s="323"/>
      <c r="C952" s="323"/>
      <c r="D952" s="308"/>
      <c r="E952" s="308"/>
      <c r="F952" s="308"/>
      <c r="G952" s="324"/>
      <c r="H952" s="325"/>
      <c r="I952" s="40"/>
      <c r="J952" s="60"/>
      <c r="K952" s="312"/>
      <c r="L952" s="312"/>
      <c r="M952" s="326"/>
      <c r="N952" s="326"/>
      <c r="O952" s="314"/>
      <c r="P952" s="314"/>
      <c r="Q952" s="327"/>
      <c r="R952" s="327"/>
      <c r="S952" s="306"/>
      <c r="T952" s="307"/>
      <c r="U952" s="306"/>
      <c r="V952" s="307"/>
      <c r="W952" s="328"/>
      <c r="X952" s="329"/>
      <c r="Y952" s="328"/>
      <c r="Z952" s="329"/>
      <c r="AA952" s="306"/>
      <c r="AB952" s="307"/>
      <c r="AC952" s="306"/>
      <c r="AD952" s="307"/>
      <c r="AE952" s="328"/>
      <c r="AF952" s="329"/>
      <c r="AG952" s="328"/>
      <c r="AH952" s="329"/>
      <c r="AI952" s="306"/>
      <c r="AJ952" s="307"/>
      <c r="AK952" s="306"/>
      <c r="AL952" s="307"/>
      <c r="AM952" s="328"/>
      <c r="AN952" s="329"/>
      <c r="AO952" s="328"/>
      <c r="AP952" s="329"/>
      <c r="AQ952" s="306"/>
      <c r="AR952" s="307"/>
      <c r="AS952" s="306"/>
      <c r="AT952" s="307"/>
      <c r="AU952" s="328"/>
      <c r="AV952" s="329"/>
      <c r="AW952" s="328"/>
      <c r="AX952" s="329"/>
      <c r="AY952" s="306"/>
      <c r="AZ952" s="307"/>
      <c r="BA952" s="306"/>
      <c r="BB952" s="307"/>
      <c r="BC952" s="328"/>
      <c r="BD952" s="329"/>
      <c r="BE952" s="328"/>
      <c r="BF952" s="329"/>
      <c r="BG952" s="306"/>
      <c r="BH952" s="307"/>
      <c r="BI952" s="306"/>
      <c r="BJ952" s="307"/>
      <c r="BK952" s="328"/>
      <c r="BL952" s="329"/>
      <c r="BM952" s="328"/>
      <c r="BN952" s="329"/>
      <c r="BO952" s="316"/>
      <c r="BP952" s="316"/>
      <c r="BQ952" s="316"/>
      <c r="BR952" s="55"/>
      <c r="BS952" s="330"/>
      <c r="BT952" s="331"/>
      <c r="BU952" s="365"/>
      <c r="BV952" s="365"/>
      <c r="BW952" s="365"/>
      <c r="BX952" s="365"/>
      <c r="BY952" s="365"/>
      <c r="BZ952" s="365"/>
      <c r="CA952" s="365"/>
      <c r="CB952" s="320"/>
      <c r="CC952" s="321"/>
      <c r="CD952" s="321"/>
      <c r="CE952" s="321"/>
      <c r="CF952" s="321"/>
      <c r="CG952" s="321"/>
      <c r="CH952" s="322"/>
      <c r="CI952" s="52">
        <f t="shared" si="46"/>
        <v>0</v>
      </c>
    </row>
    <row r="953" spans="1:87" ht="35.1" customHeight="1" x14ac:dyDescent="0.25">
      <c r="A953" s="31">
        <f t="shared" si="47"/>
        <v>941</v>
      </c>
      <c r="B953" s="308"/>
      <c r="C953" s="308"/>
      <c r="D953" s="309"/>
      <c r="E953" s="309"/>
      <c r="F953" s="309"/>
      <c r="G953" s="310"/>
      <c r="H953" s="311"/>
      <c r="I953" s="40"/>
      <c r="J953" s="59"/>
      <c r="K953" s="312"/>
      <c r="L953" s="312"/>
      <c r="M953" s="313"/>
      <c r="N953" s="313"/>
      <c r="O953" s="314"/>
      <c r="P953" s="314"/>
      <c r="Q953" s="315"/>
      <c r="R953" s="315"/>
      <c r="S953" s="306"/>
      <c r="T953" s="307"/>
      <c r="U953" s="306"/>
      <c r="V953" s="307"/>
      <c r="W953" s="304"/>
      <c r="X953" s="305"/>
      <c r="Y953" s="304"/>
      <c r="Z953" s="305"/>
      <c r="AA953" s="306"/>
      <c r="AB953" s="307"/>
      <c r="AC953" s="306"/>
      <c r="AD953" s="307"/>
      <c r="AE953" s="304"/>
      <c r="AF953" s="305"/>
      <c r="AG953" s="304"/>
      <c r="AH953" s="305"/>
      <c r="AI953" s="306"/>
      <c r="AJ953" s="307"/>
      <c r="AK953" s="306"/>
      <c r="AL953" s="307"/>
      <c r="AM953" s="304"/>
      <c r="AN953" s="305"/>
      <c r="AO953" s="304"/>
      <c r="AP953" s="305"/>
      <c r="AQ953" s="306"/>
      <c r="AR953" s="307"/>
      <c r="AS953" s="306"/>
      <c r="AT953" s="307"/>
      <c r="AU953" s="304"/>
      <c r="AV953" s="305"/>
      <c r="AW953" s="304"/>
      <c r="AX953" s="305"/>
      <c r="AY953" s="306"/>
      <c r="AZ953" s="307"/>
      <c r="BA953" s="306"/>
      <c r="BB953" s="307"/>
      <c r="BC953" s="304"/>
      <c r="BD953" s="305"/>
      <c r="BE953" s="304"/>
      <c r="BF953" s="305"/>
      <c r="BG953" s="306"/>
      <c r="BH953" s="307"/>
      <c r="BI953" s="306"/>
      <c r="BJ953" s="307"/>
      <c r="BK953" s="304"/>
      <c r="BL953" s="305"/>
      <c r="BM953" s="304"/>
      <c r="BN953" s="305"/>
      <c r="BO953" s="316"/>
      <c r="BP953" s="316"/>
      <c r="BQ953" s="316"/>
      <c r="BR953" s="55"/>
      <c r="BS953" s="317"/>
      <c r="BT953" s="318"/>
      <c r="BU953" s="365"/>
      <c r="BV953" s="365"/>
      <c r="BW953" s="365"/>
      <c r="BX953" s="365"/>
      <c r="BY953" s="365"/>
      <c r="BZ953" s="365"/>
      <c r="CA953" s="365"/>
      <c r="CB953" s="320"/>
      <c r="CC953" s="321"/>
      <c r="CD953" s="321"/>
      <c r="CE953" s="321"/>
      <c r="CF953" s="321"/>
      <c r="CG953" s="321"/>
      <c r="CH953" s="322"/>
      <c r="CI953" s="52">
        <f t="shared" si="46"/>
        <v>0</v>
      </c>
    </row>
    <row r="954" spans="1:87" ht="35.1" customHeight="1" x14ac:dyDescent="0.25">
      <c r="A954" s="31">
        <f t="shared" si="47"/>
        <v>942</v>
      </c>
      <c r="B954" s="323"/>
      <c r="C954" s="323"/>
      <c r="D954" s="308"/>
      <c r="E954" s="308"/>
      <c r="F954" s="308"/>
      <c r="G954" s="324"/>
      <c r="H954" s="325"/>
      <c r="I954" s="40"/>
      <c r="J954" s="60"/>
      <c r="K954" s="312"/>
      <c r="L954" s="312"/>
      <c r="M954" s="326"/>
      <c r="N954" s="326"/>
      <c r="O954" s="314"/>
      <c r="P954" s="314"/>
      <c r="Q954" s="327"/>
      <c r="R954" s="327"/>
      <c r="S954" s="306"/>
      <c r="T954" s="307"/>
      <c r="U954" s="306"/>
      <c r="V954" s="307"/>
      <c r="W954" s="328"/>
      <c r="X954" s="329"/>
      <c r="Y954" s="328"/>
      <c r="Z954" s="329"/>
      <c r="AA954" s="306"/>
      <c r="AB954" s="307"/>
      <c r="AC954" s="306"/>
      <c r="AD954" s="307"/>
      <c r="AE954" s="328"/>
      <c r="AF954" s="329"/>
      <c r="AG954" s="328"/>
      <c r="AH954" s="329"/>
      <c r="AI954" s="306"/>
      <c r="AJ954" s="307"/>
      <c r="AK954" s="306"/>
      <c r="AL954" s="307"/>
      <c r="AM954" s="328"/>
      <c r="AN954" s="329"/>
      <c r="AO954" s="328"/>
      <c r="AP954" s="329"/>
      <c r="AQ954" s="306"/>
      <c r="AR954" s="307"/>
      <c r="AS954" s="306"/>
      <c r="AT954" s="307"/>
      <c r="AU954" s="328"/>
      <c r="AV954" s="329"/>
      <c r="AW954" s="328"/>
      <c r="AX954" s="329"/>
      <c r="AY954" s="306"/>
      <c r="AZ954" s="307"/>
      <c r="BA954" s="306"/>
      <c r="BB954" s="307"/>
      <c r="BC954" s="328"/>
      <c r="BD954" s="329"/>
      <c r="BE954" s="328"/>
      <c r="BF954" s="329"/>
      <c r="BG954" s="306"/>
      <c r="BH954" s="307"/>
      <c r="BI954" s="306"/>
      <c r="BJ954" s="307"/>
      <c r="BK954" s="328"/>
      <c r="BL954" s="329"/>
      <c r="BM954" s="328"/>
      <c r="BN954" s="329"/>
      <c r="BO954" s="316"/>
      <c r="BP954" s="316"/>
      <c r="BQ954" s="316"/>
      <c r="BR954" s="55"/>
      <c r="BS954" s="330"/>
      <c r="BT954" s="331"/>
      <c r="BU954" s="365"/>
      <c r="BV954" s="365"/>
      <c r="BW954" s="365"/>
      <c r="BX954" s="365"/>
      <c r="BY954" s="365"/>
      <c r="BZ954" s="365"/>
      <c r="CA954" s="365"/>
      <c r="CB954" s="320"/>
      <c r="CC954" s="321"/>
      <c r="CD954" s="321"/>
      <c r="CE954" s="321"/>
      <c r="CF954" s="321"/>
      <c r="CG954" s="321"/>
      <c r="CH954" s="322"/>
      <c r="CI954" s="52">
        <f t="shared" si="46"/>
        <v>0</v>
      </c>
    </row>
    <row r="955" spans="1:87" ht="35.1" customHeight="1" x14ac:dyDescent="0.25">
      <c r="A955" s="31">
        <f t="shared" si="47"/>
        <v>943</v>
      </c>
      <c r="B955" s="308"/>
      <c r="C955" s="308"/>
      <c r="D955" s="309"/>
      <c r="E955" s="309"/>
      <c r="F955" s="309"/>
      <c r="G955" s="310"/>
      <c r="H955" s="311"/>
      <c r="I955" s="40"/>
      <c r="J955" s="59"/>
      <c r="K955" s="312"/>
      <c r="L955" s="312"/>
      <c r="M955" s="313"/>
      <c r="N955" s="313"/>
      <c r="O955" s="314"/>
      <c r="P955" s="314"/>
      <c r="Q955" s="315"/>
      <c r="R955" s="315"/>
      <c r="S955" s="306"/>
      <c r="T955" s="307"/>
      <c r="U955" s="306"/>
      <c r="V955" s="307"/>
      <c r="W955" s="304"/>
      <c r="X955" s="305"/>
      <c r="Y955" s="304"/>
      <c r="Z955" s="305"/>
      <c r="AA955" s="306"/>
      <c r="AB955" s="307"/>
      <c r="AC955" s="306"/>
      <c r="AD955" s="307"/>
      <c r="AE955" s="304"/>
      <c r="AF955" s="305"/>
      <c r="AG955" s="304"/>
      <c r="AH955" s="305"/>
      <c r="AI955" s="306"/>
      <c r="AJ955" s="307"/>
      <c r="AK955" s="306"/>
      <c r="AL955" s="307"/>
      <c r="AM955" s="304"/>
      <c r="AN955" s="305"/>
      <c r="AO955" s="304"/>
      <c r="AP955" s="305"/>
      <c r="AQ955" s="306"/>
      <c r="AR955" s="307"/>
      <c r="AS955" s="306"/>
      <c r="AT955" s="307"/>
      <c r="AU955" s="304"/>
      <c r="AV955" s="305"/>
      <c r="AW955" s="304"/>
      <c r="AX955" s="305"/>
      <c r="AY955" s="306"/>
      <c r="AZ955" s="307"/>
      <c r="BA955" s="306"/>
      <c r="BB955" s="307"/>
      <c r="BC955" s="304"/>
      <c r="BD955" s="305"/>
      <c r="BE955" s="304"/>
      <c r="BF955" s="305"/>
      <c r="BG955" s="306"/>
      <c r="BH955" s="307"/>
      <c r="BI955" s="306"/>
      <c r="BJ955" s="307"/>
      <c r="BK955" s="304"/>
      <c r="BL955" s="305"/>
      <c r="BM955" s="304"/>
      <c r="BN955" s="305"/>
      <c r="BO955" s="316"/>
      <c r="BP955" s="316"/>
      <c r="BQ955" s="316"/>
      <c r="BR955" s="55"/>
      <c r="BS955" s="317"/>
      <c r="BT955" s="318"/>
      <c r="BU955" s="365"/>
      <c r="BV955" s="365"/>
      <c r="BW955" s="365"/>
      <c r="BX955" s="365"/>
      <c r="BY955" s="365"/>
      <c r="BZ955" s="365"/>
      <c r="CA955" s="365"/>
      <c r="CB955" s="320"/>
      <c r="CC955" s="321"/>
      <c r="CD955" s="321"/>
      <c r="CE955" s="321"/>
      <c r="CF955" s="321"/>
      <c r="CG955" s="321"/>
      <c r="CH955" s="322"/>
      <c r="CI955" s="52">
        <f t="shared" si="46"/>
        <v>0</v>
      </c>
    </row>
    <row r="956" spans="1:87" ht="35.1" customHeight="1" x14ac:dyDescent="0.25">
      <c r="A956" s="31">
        <f t="shared" si="47"/>
        <v>944</v>
      </c>
      <c r="B956" s="323"/>
      <c r="C956" s="323"/>
      <c r="D956" s="308"/>
      <c r="E956" s="308"/>
      <c r="F956" s="308"/>
      <c r="G956" s="324"/>
      <c r="H956" s="325"/>
      <c r="I956" s="40"/>
      <c r="J956" s="60"/>
      <c r="K956" s="312"/>
      <c r="L956" s="312"/>
      <c r="M956" s="326"/>
      <c r="N956" s="326"/>
      <c r="O956" s="314"/>
      <c r="P956" s="314"/>
      <c r="Q956" s="327"/>
      <c r="R956" s="327"/>
      <c r="S956" s="306"/>
      <c r="T956" s="307"/>
      <c r="U956" s="306"/>
      <c r="V956" s="307"/>
      <c r="W956" s="328"/>
      <c r="X956" s="329"/>
      <c r="Y956" s="328"/>
      <c r="Z956" s="329"/>
      <c r="AA956" s="306"/>
      <c r="AB956" s="307"/>
      <c r="AC956" s="306"/>
      <c r="AD956" s="307"/>
      <c r="AE956" s="328"/>
      <c r="AF956" s="329"/>
      <c r="AG956" s="328"/>
      <c r="AH956" s="329"/>
      <c r="AI956" s="306"/>
      <c r="AJ956" s="307"/>
      <c r="AK956" s="306"/>
      <c r="AL956" s="307"/>
      <c r="AM956" s="328"/>
      <c r="AN956" s="329"/>
      <c r="AO956" s="328"/>
      <c r="AP956" s="329"/>
      <c r="AQ956" s="306"/>
      <c r="AR956" s="307"/>
      <c r="AS956" s="306"/>
      <c r="AT956" s="307"/>
      <c r="AU956" s="328"/>
      <c r="AV956" s="329"/>
      <c r="AW956" s="328"/>
      <c r="AX956" s="329"/>
      <c r="AY956" s="306"/>
      <c r="AZ956" s="307"/>
      <c r="BA956" s="306"/>
      <c r="BB956" s="307"/>
      <c r="BC956" s="328"/>
      <c r="BD956" s="329"/>
      <c r="BE956" s="328"/>
      <c r="BF956" s="329"/>
      <c r="BG956" s="306"/>
      <c r="BH956" s="307"/>
      <c r="BI956" s="306"/>
      <c r="BJ956" s="307"/>
      <c r="BK956" s="328"/>
      <c r="BL956" s="329"/>
      <c r="BM956" s="328"/>
      <c r="BN956" s="329"/>
      <c r="BO956" s="316"/>
      <c r="BP956" s="316"/>
      <c r="BQ956" s="316"/>
      <c r="BR956" s="55"/>
      <c r="BS956" s="330"/>
      <c r="BT956" s="331"/>
      <c r="BU956" s="365"/>
      <c r="BV956" s="365"/>
      <c r="BW956" s="365"/>
      <c r="BX956" s="365"/>
      <c r="BY956" s="365"/>
      <c r="BZ956" s="365"/>
      <c r="CA956" s="365"/>
      <c r="CB956" s="320"/>
      <c r="CC956" s="321"/>
      <c r="CD956" s="321"/>
      <c r="CE956" s="321"/>
      <c r="CF956" s="321"/>
      <c r="CG956" s="321"/>
      <c r="CH956" s="322"/>
      <c r="CI956" s="52">
        <f t="shared" si="46"/>
        <v>0</v>
      </c>
    </row>
    <row r="957" spans="1:87" ht="35.1" customHeight="1" x14ac:dyDescent="0.25">
      <c r="A957" s="31">
        <f t="shared" si="47"/>
        <v>945</v>
      </c>
      <c r="B957" s="308"/>
      <c r="C957" s="308"/>
      <c r="D957" s="309"/>
      <c r="E957" s="309"/>
      <c r="F957" s="309"/>
      <c r="G957" s="310"/>
      <c r="H957" s="311"/>
      <c r="I957" s="40"/>
      <c r="J957" s="59"/>
      <c r="K957" s="312"/>
      <c r="L957" s="312"/>
      <c r="M957" s="313"/>
      <c r="N957" s="313"/>
      <c r="O957" s="314"/>
      <c r="P957" s="314"/>
      <c r="Q957" s="315"/>
      <c r="R957" s="315"/>
      <c r="S957" s="306"/>
      <c r="T957" s="307"/>
      <c r="U957" s="306"/>
      <c r="V957" s="307"/>
      <c r="W957" s="304"/>
      <c r="X957" s="305"/>
      <c r="Y957" s="304"/>
      <c r="Z957" s="305"/>
      <c r="AA957" s="306"/>
      <c r="AB957" s="307"/>
      <c r="AC957" s="306"/>
      <c r="AD957" s="307"/>
      <c r="AE957" s="304"/>
      <c r="AF957" s="305"/>
      <c r="AG957" s="304"/>
      <c r="AH957" s="305"/>
      <c r="AI957" s="306"/>
      <c r="AJ957" s="307"/>
      <c r="AK957" s="306"/>
      <c r="AL957" s="307"/>
      <c r="AM957" s="304"/>
      <c r="AN957" s="305"/>
      <c r="AO957" s="304"/>
      <c r="AP957" s="305"/>
      <c r="AQ957" s="306"/>
      <c r="AR957" s="307"/>
      <c r="AS957" s="306"/>
      <c r="AT957" s="307"/>
      <c r="AU957" s="304"/>
      <c r="AV957" s="305"/>
      <c r="AW957" s="304"/>
      <c r="AX957" s="305"/>
      <c r="AY957" s="306"/>
      <c r="AZ957" s="307"/>
      <c r="BA957" s="306"/>
      <c r="BB957" s="307"/>
      <c r="BC957" s="304"/>
      <c r="BD957" s="305"/>
      <c r="BE957" s="304"/>
      <c r="BF957" s="305"/>
      <c r="BG957" s="306"/>
      <c r="BH957" s="307"/>
      <c r="BI957" s="306"/>
      <c r="BJ957" s="307"/>
      <c r="BK957" s="304"/>
      <c r="BL957" s="305"/>
      <c r="BM957" s="304"/>
      <c r="BN957" s="305"/>
      <c r="BO957" s="316"/>
      <c r="BP957" s="316"/>
      <c r="BQ957" s="316"/>
      <c r="BR957" s="55"/>
      <c r="BS957" s="317"/>
      <c r="BT957" s="318"/>
      <c r="BU957" s="365"/>
      <c r="BV957" s="365"/>
      <c r="BW957" s="365"/>
      <c r="BX957" s="365"/>
      <c r="BY957" s="365"/>
      <c r="BZ957" s="365"/>
      <c r="CA957" s="365"/>
      <c r="CB957" s="320"/>
      <c r="CC957" s="321"/>
      <c r="CD957" s="321"/>
      <c r="CE957" s="321"/>
      <c r="CF957" s="321"/>
      <c r="CG957" s="321"/>
      <c r="CH957" s="322"/>
      <c r="CI957" s="52">
        <f t="shared" si="46"/>
        <v>0</v>
      </c>
    </row>
    <row r="958" spans="1:87" ht="35.1" customHeight="1" x14ac:dyDescent="0.25">
      <c r="A958" s="31">
        <f t="shared" si="47"/>
        <v>946</v>
      </c>
      <c r="B958" s="323"/>
      <c r="C958" s="323"/>
      <c r="D958" s="308"/>
      <c r="E958" s="308"/>
      <c r="F958" s="308"/>
      <c r="G958" s="324"/>
      <c r="H958" s="325"/>
      <c r="I958" s="40"/>
      <c r="J958" s="60"/>
      <c r="K958" s="312"/>
      <c r="L958" s="312"/>
      <c r="M958" s="326"/>
      <c r="N958" s="326"/>
      <c r="O958" s="314"/>
      <c r="P958" s="314"/>
      <c r="Q958" s="327"/>
      <c r="R958" s="327"/>
      <c r="S958" s="306"/>
      <c r="T958" s="307"/>
      <c r="U958" s="306"/>
      <c r="V958" s="307"/>
      <c r="W958" s="328"/>
      <c r="X958" s="329"/>
      <c r="Y958" s="328"/>
      <c r="Z958" s="329"/>
      <c r="AA958" s="306"/>
      <c r="AB958" s="307"/>
      <c r="AC958" s="306"/>
      <c r="AD958" s="307"/>
      <c r="AE958" s="328"/>
      <c r="AF958" s="329"/>
      <c r="AG958" s="328"/>
      <c r="AH958" s="329"/>
      <c r="AI958" s="306"/>
      <c r="AJ958" s="307"/>
      <c r="AK958" s="306"/>
      <c r="AL958" s="307"/>
      <c r="AM958" s="328"/>
      <c r="AN958" s="329"/>
      <c r="AO958" s="328"/>
      <c r="AP958" s="329"/>
      <c r="AQ958" s="306"/>
      <c r="AR958" s="307"/>
      <c r="AS958" s="306"/>
      <c r="AT958" s="307"/>
      <c r="AU958" s="328"/>
      <c r="AV958" s="329"/>
      <c r="AW958" s="328"/>
      <c r="AX958" s="329"/>
      <c r="AY958" s="306"/>
      <c r="AZ958" s="307"/>
      <c r="BA958" s="306"/>
      <c r="BB958" s="307"/>
      <c r="BC958" s="328"/>
      <c r="BD958" s="329"/>
      <c r="BE958" s="328"/>
      <c r="BF958" s="329"/>
      <c r="BG958" s="306"/>
      <c r="BH958" s="307"/>
      <c r="BI958" s="306"/>
      <c r="BJ958" s="307"/>
      <c r="BK958" s="328"/>
      <c r="BL958" s="329"/>
      <c r="BM958" s="328"/>
      <c r="BN958" s="329"/>
      <c r="BO958" s="316"/>
      <c r="BP958" s="316"/>
      <c r="BQ958" s="316"/>
      <c r="BR958" s="55"/>
      <c r="BS958" s="330"/>
      <c r="BT958" s="331"/>
      <c r="BU958" s="365"/>
      <c r="BV958" s="365"/>
      <c r="BW958" s="365"/>
      <c r="BX958" s="365"/>
      <c r="BY958" s="365"/>
      <c r="BZ958" s="365"/>
      <c r="CA958" s="365"/>
      <c r="CB958" s="320"/>
      <c r="CC958" s="321"/>
      <c r="CD958" s="321"/>
      <c r="CE958" s="321"/>
      <c r="CF958" s="321"/>
      <c r="CG958" s="321"/>
      <c r="CH958" s="322"/>
      <c r="CI958" s="52">
        <f t="shared" si="46"/>
        <v>0</v>
      </c>
    </row>
    <row r="959" spans="1:87" ht="35.1" customHeight="1" x14ac:dyDescent="0.25">
      <c r="A959" s="31">
        <f t="shared" si="47"/>
        <v>947</v>
      </c>
      <c r="B959" s="308"/>
      <c r="C959" s="308"/>
      <c r="D959" s="309"/>
      <c r="E959" s="309"/>
      <c r="F959" s="309"/>
      <c r="G959" s="310"/>
      <c r="H959" s="311"/>
      <c r="I959" s="40"/>
      <c r="J959" s="59"/>
      <c r="K959" s="312"/>
      <c r="L959" s="312"/>
      <c r="M959" s="313"/>
      <c r="N959" s="313"/>
      <c r="O959" s="314"/>
      <c r="P959" s="314"/>
      <c r="Q959" s="315"/>
      <c r="R959" s="315"/>
      <c r="S959" s="306"/>
      <c r="T959" s="307"/>
      <c r="U959" s="306"/>
      <c r="V959" s="307"/>
      <c r="W959" s="304"/>
      <c r="X959" s="305"/>
      <c r="Y959" s="304"/>
      <c r="Z959" s="305"/>
      <c r="AA959" s="306"/>
      <c r="AB959" s="307"/>
      <c r="AC959" s="306"/>
      <c r="AD959" s="307"/>
      <c r="AE959" s="304"/>
      <c r="AF959" s="305"/>
      <c r="AG959" s="304"/>
      <c r="AH959" s="305"/>
      <c r="AI959" s="306"/>
      <c r="AJ959" s="307"/>
      <c r="AK959" s="306"/>
      <c r="AL959" s="307"/>
      <c r="AM959" s="304"/>
      <c r="AN959" s="305"/>
      <c r="AO959" s="304"/>
      <c r="AP959" s="305"/>
      <c r="AQ959" s="306"/>
      <c r="AR959" s="307"/>
      <c r="AS959" s="306"/>
      <c r="AT959" s="307"/>
      <c r="AU959" s="304"/>
      <c r="AV959" s="305"/>
      <c r="AW959" s="304"/>
      <c r="AX959" s="305"/>
      <c r="AY959" s="306"/>
      <c r="AZ959" s="307"/>
      <c r="BA959" s="306"/>
      <c r="BB959" s="307"/>
      <c r="BC959" s="304"/>
      <c r="BD959" s="305"/>
      <c r="BE959" s="304"/>
      <c r="BF959" s="305"/>
      <c r="BG959" s="306"/>
      <c r="BH959" s="307"/>
      <c r="BI959" s="306"/>
      <c r="BJ959" s="307"/>
      <c r="BK959" s="304"/>
      <c r="BL959" s="305"/>
      <c r="BM959" s="304"/>
      <c r="BN959" s="305"/>
      <c r="BO959" s="316"/>
      <c r="BP959" s="316"/>
      <c r="BQ959" s="316"/>
      <c r="BR959" s="55"/>
      <c r="BS959" s="317"/>
      <c r="BT959" s="318"/>
      <c r="BU959" s="365"/>
      <c r="BV959" s="365"/>
      <c r="BW959" s="365"/>
      <c r="BX959" s="365"/>
      <c r="BY959" s="365"/>
      <c r="BZ959" s="365"/>
      <c r="CA959" s="365"/>
      <c r="CB959" s="320"/>
      <c r="CC959" s="321"/>
      <c r="CD959" s="321"/>
      <c r="CE959" s="321"/>
      <c r="CF959" s="321"/>
      <c r="CG959" s="321"/>
      <c r="CH959" s="322"/>
      <c r="CI959" s="52">
        <f t="shared" si="46"/>
        <v>0</v>
      </c>
    </row>
    <row r="960" spans="1:87" ht="35.1" customHeight="1" x14ac:dyDescent="0.25">
      <c r="A960" s="31">
        <f t="shared" si="47"/>
        <v>948</v>
      </c>
      <c r="B960" s="323"/>
      <c r="C960" s="323"/>
      <c r="D960" s="308"/>
      <c r="E960" s="308"/>
      <c r="F960" s="308"/>
      <c r="G960" s="324"/>
      <c r="H960" s="325"/>
      <c r="I960" s="40"/>
      <c r="J960" s="60"/>
      <c r="K960" s="312"/>
      <c r="L960" s="312"/>
      <c r="M960" s="326"/>
      <c r="N960" s="326"/>
      <c r="O960" s="314"/>
      <c r="P960" s="314"/>
      <c r="Q960" s="327"/>
      <c r="R960" s="327"/>
      <c r="S960" s="306"/>
      <c r="T960" s="307"/>
      <c r="U960" s="306"/>
      <c r="V960" s="307"/>
      <c r="W960" s="328"/>
      <c r="X960" s="329"/>
      <c r="Y960" s="328"/>
      <c r="Z960" s="329"/>
      <c r="AA960" s="306"/>
      <c r="AB960" s="307"/>
      <c r="AC960" s="306"/>
      <c r="AD960" s="307"/>
      <c r="AE960" s="328"/>
      <c r="AF960" s="329"/>
      <c r="AG960" s="328"/>
      <c r="AH960" s="329"/>
      <c r="AI960" s="306"/>
      <c r="AJ960" s="307"/>
      <c r="AK960" s="306"/>
      <c r="AL960" s="307"/>
      <c r="AM960" s="328"/>
      <c r="AN960" s="329"/>
      <c r="AO960" s="328"/>
      <c r="AP960" s="329"/>
      <c r="AQ960" s="306"/>
      <c r="AR960" s="307"/>
      <c r="AS960" s="306"/>
      <c r="AT960" s="307"/>
      <c r="AU960" s="328"/>
      <c r="AV960" s="329"/>
      <c r="AW960" s="328"/>
      <c r="AX960" s="329"/>
      <c r="AY960" s="306"/>
      <c r="AZ960" s="307"/>
      <c r="BA960" s="306"/>
      <c r="BB960" s="307"/>
      <c r="BC960" s="328"/>
      <c r="BD960" s="329"/>
      <c r="BE960" s="328"/>
      <c r="BF960" s="329"/>
      <c r="BG960" s="306"/>
      <c r="BH960" s="307"/>
      <c r="BI960" s="306"/>
      <c r="BJ960" s="307"/>
      <c r="BK960" s="328"/>
      <c r="BL960" s="329"/>
      <c r="BM960" s="328"/>
      <c r="BN960" s="329"/>
      <c r="BO960" s="316"/>
      <c r="BP960" s="316"/>
      <c r="BQ960" s="316"/>
      <c r="BR960" s="55"/>
      <c r="BS960" s="330"/>
      <c r="BT960" s="331"/>
      <c r="BU960" s="365"/>
      <c r="BV960" s="365"/>
      <c r="BW960" s="365"/>
      <c r="BX960" s="365"/>
      <c r="BY960" s="365"/>
      <c r="BZ960" s="365"/>
      <c r="CA960" s="365"/>
      <c r="CB960" s="320"/>
      <c r="CC960" s="321"/>
      <c r="CD960" s="321"/>
      <c r="CE960" s="321"/>
      <c r="CF960" s="321"/>
      <c r="CG960" s="321"/>
      <c r="CH960" s="322"/>
      <c r="CI960" s="52">
        <f t="shared" si="46"/>
        <v>0</v>
      </c>
    </row>
    <row r="961" spans="1:87" ht="35.1" customHeight="1" x14ac:dyDescent="0.25">
      <c r="A961" s="31">
        <f t="shared" si="47"/>
        <v>949</v>
      </c>
      <c r="B961" s="308"/>
      <c r="C961" s="308"/>
      <c r="D961" s="309"/>
      <c r="E961" s="309"/>
      <c r="F961" s="309"/>
      <c r="G961" s="310"/>
      <c r="H961" s="311"/>
      <c r="I961" s="40"/>
      <c r="J961" s="59"/>
      <c r="K961" s="312"/>
      <c r="L961" s="312"/>
      <c r="M961" s="313"/>
      <c r="N961" s="313"/>
      <c r="O961" s="314"/>
      <c r="P961" s="314"/>
      <c r="Q961" s="315"/>
      <c r="R961" s="315"/>
      <c r="S961" s="306"/>
      <c r="T961" s="307"/>
      <c r="U961" s="306"/>
      <c r="V961" s="307"/>
      <c r="W961" s="304"/>
      <c r="X961" s="305"/>
      <c r="Y961" s="304"/>
      <c r="Z961" s="305"/>
      <c r="AA961" s="306"/>
      <c r="AB961" s="307"/>
      <c r="AC961" s="306"/>
      <c r="AD961" s="307"/>
      <c r="AE961" s="304"/>
      <c r="AF961" s="305"/>
      <c r="AG961" s="304"/>
      <c r="AH961" s="305"/>
      <c r="AI961" s="306"/>
      <c r="AJ961" s="307"/>
      <c r="AK961" s="306"/>
      <c r="AL961" s="307"/>
      <c r="AM961" s="304"/>
      <c r="AN961" s="305"/>
      <c r="AO961" s="304"/>
      <c r="AP961" s="305"/>
      <c r="AQ961" s="306"/>
      <c r="AR961" s="307"/>
      <c r="AS961" s="306"/>
      <c r="AT961" s="307"/>
      <c r="AU961" s="304"/>
      <c r="AV961" s="305"/>
      <c r="AW961" s="304"/>
      <c r="AX961" s="305"/>
      <c r="AY961" s="306"/>
      <c r="AZ961" s="307"/>
      <c r="BA961" s="306"/>
      <c r="BB961" s="307"/>
      <c r="BC961" s="304"/>
      <c r="BD961" s="305"/>
      <c r="BE961" s="304"/>
      <c r="BF961" s="305"/>
      <c r="BG961" s="306"/>
      <c r="BH961" s="307"/>
      <c r="BI961" s="306"/>
      <c r="BJ961" s="307"/>
      <c r="BK961" s="304"/>
      <c r="BL961" s="305"/>
      <c r="BM961" s="304"/>
      <c r="BN961" s="305"/>
      <c r="BO961" s="316"/>
      <c r="BP961" s="316"/>
      <c r="BQ961" s="316"/>
      <c r="BR961" s="55"/>
      <c r="BS961" s="317"/>
      <c r="BT961" s="318"/>
      <c r="BU961" s="365"/>
      <c r="BV961" s="365"/>
      <c r="BW961" s="365"/>
      <c r="BX961" s="365"/>
      <c r="BY961" s="365"/>
      <c r="BZ961" s="365"/>
      <c r="CA961" s="365"/>
      <c r="CB961" s="320"/>
      <c r="CC961" s="321"/>
      <c r="CD961" s="321"/>
      <c r="CE961" s="321"/>
      <c r="CF961" s="321"/>
      <c r="CG961" s="321"/>
      <c r="CH961" s="322"/>
      <c r="CI961" s="52">
        <f t="shared" si="46"/>
        <v>0</v>
      </c>
    </row>
    <row r="962" spans="1:87" ht="35.1" customHeight="1" x14ac:dyDescent="0.25">
      <c r="A962" s="31">
        <f t="shared" si="47"/>
        <v>950</v>
      </c>
      <c r="B962" s="323"/>
      <c r="C962" s="323"/>
      <c r="D962" s="308"/>
      <c r="E962" s="308"/>
      <c r="F962" s="308"/>
      <c r="G962" s="324"/>
      <c r="H962" s="325"/>
      <c r="I962" s="40"/>
      <c r="J962" s="60"/>
      <c r="K962" s="312"/>
      <c r="L962" s="312"/>
      <c r="M962" s="326"/>
      <c r="N962" s="326"/>
      <c r="O962" s="314"/>
      <c r="P962" s="314"/>
      <c r="Q962" s="327"/>
      <c r="R962" s="327"/>
      <c r="S962" s="306"/>
      <c r="T962" s="307"/>
      <c r="U962" s="306"/>
      <c r="V962" s="307"/>
      <c r="W962" s="328"/>
      <c r="X962" s="329"/>
      <c r="Y962" s="328"/>
      <c r="Z962" s="329"/>
      <c r="AA962" s="306"/>
      <c r="AB962" s="307"/>
      <c r="AC962" s="306"/>
      <c r="AD962" s="307"/>
      <c r="AE962" s="328"/>
      <c r="AF962" s="329"/>
      <c r="AG962" s="328"/>
      <c r="AH962" s="329"/>
      <c r="AI962" s="306"/>
      <c r="AJ962" s="307"/>
      <c r="AK962" s="306"/>
      <c r="AL962" s="307"/>
      <c r="AM962" s="328"/>
      <c r="AN962" s="329"/>
      <c r="AO962" s="328"/>
      <c r="AP962" s="329"/>
      <c r="AQ962" s="306"/>
      <c r="AR962" s="307"/>
      <c r="AS962" s="306"/>
      <c r="AT962" s="307"/>
      <c r="AU962" s="328"/>
      <c r="AV962" s="329"/>
      <c r="AW962" s="328"/>
      <c r="AX962" s="329"/>
      <c r="AY962" s="306"/>
      <c r="AZ962" s="307"/>
      <c r="BA962" s="306"/>
      <c r="BB962" s="307"/>
      <c r="BC962" s="328"/>
      <c r="BD962" s="329"/>
      <c r="BE962" s="328"/>
      <c r="BF962" s="329"/>
      <c r="BG962" s="306"/>
      <c r="BH962" s="307"/>
      <c r="BI962" s="306"/>
      <c r="BJ962" s="307"/>
      <c r="BK962" s="328"/>
      <c r="BL962" s="329"/>
      <c r="BM962" s="328"/>
      <c r="BN962" s="329"/>
      <c r="BO962" s="316"/>
      <c r="BP962" s="316"/>
      <c r="BQ962" s="316"/>
      <c r="BR962" s="55"/>
      <c r="BS962" s="330"/>
      <c r="BT962" s="331"/>
      <c r="BU962" s="365"/>
      <c r="BV962" s="365"/>
      <c r="BW962" s="365"/>
      <c r="BX962" s="365"/>
      <c r="BY962" s="365"/>
      <c r="BZ962" s="365"/>
      <c r="CA962" s="365"/>
      <c r="CB962" s="320"/>
      <c r="CC962" s="321"/>
      <c r="CD962" s="321"/>
      <c r="CE962" s="321"/>
      <c r="CF962" s="321"/>
      <c r="CG962" s="321"/>
      <c r="CH962" s="322"/>
      <c r="CI962" s="52">
        <f t="shared" si="46"/>
        <v>0</v>
      </c>
    </row>
    <row r="963" spans="1:87" ht="35.1" customHeight="1" x14ac:dyDescent="0.25">
      <c r="A963" s="31">
        <f t="shared" si="47"/>
        <v>951</v>
      </c>
      <c r="B963" s="308"/>
      <c r="C963" s="308"/>
      <c r="D963" s="309"/>
      <c r="E963" s="309"/>
      <c r="F963" s="309"/>
      <c r="G963" s="310"/>
      <c r="H963" s="311"/>
      <c r="I963" s="40"/>
      <c r="J963" s="59"/>
      <c r="K963" s="312"/>
      <c r="L963" s="312"/>
      <c r="M963" s="313"/>
      <c r="N963" s="313"/>
      <c r="O963" s="314"/>
      <c r="P963" s="314"/>
      <c r="Q963" s="315"/>
      <c r="R963" s="315"/>
      <c r="S963" s="306"/>
      <c r="T963" s="307"/>
      <c r="U963" s="306"/>
      <c r="V963" s="307"/>
      <c r="W963" s="304"/>
      <c r="X963" s="305"/>
      <c r="Y963" s="304"/>
      <c r="Z963" s="305"/>
      <c r="AA963" s="306"/>
      <c r="AB963" s="307"/>
      <c r="AC963" s="306"/>
      <c r="AD963" s="307"/>
      <c r="AE963" s="304"/>
      <c r="AF963" s="305"/>
      <c r="AG963" s="304"/>
      <c r="AH963" s="305"/>
      <c r="AI963" s="306"/>
      <c r="AJ963" s="307"/>
      <c r="AK963" s="306"/>
      <c r="AL963" s="307"/>
      <c r="AM963" s="304"/>
      <c r="AN963" s="305"/>
      <c r="AO963" s="304"/>
      <c r="AP963" s="305"/>
      <c r="AQ963" s="306"/>
      <c r="AR963" s="307"/>
      <c r="AS963" s="306"/>
      <c r="AT963" s="307"/>
      <c r="AU963" s="304"/>
      <c r="AV963" s="305"/>
      <c r="AW963" s="304"/>
      <c r="AX963" s="305"/>
      <c r="AY963" s="306"/>
      <c r="AZ963" s="307"/>
      <c r="BA963" s="306"/>
      <c r="BB963" s="307"/>
      <c r="BC963" s="304"/>
      <c r="BD963" s="305"/>
      <c r="BE963" s="304"/>
      <c r="BF963" s="305"/>
      <c r="BG963" s="306"/>
      <c r="BH963" s="307"/>
      <c r="BI963" s="306"/>
      <c r="BJ963" s="307"/>
      <c r="BK963" s="304"/>
      <c r="BL963" s="305"/>
      <c r="BM963" s="304"/>
      <c r="BN963" s="305"/>
      <c r="BO963" s="316"/>
      <c r="BP963" s="316"/>
      <c r="BQ963" s="316"/>
      <c r="BR963" s="55"/>
      <c r="BS963" s="317"/>
      <c r="BT963" s="318"/>
      <c r="BU963" s="365"/>
      <c r="BV963" s="365"/>
      <c r="BW963" s="365"/>
      <c r="BX963" s="365"/>
      <c r="BY963" s="365"/>
      <c r="BZ963" s="365"/>
      <c r="CA963" s="365"/>
      <c r="CB963" s="320"/>
      <c r="CC963" s="321"/>
      <c r="CD963" s="321"/>
      <c r="CE963" s="321"/>
      <c r="CF963" s="321"/>
      <c r="CG963" s="321"/>
      <c r="CH963" s="322"/>
      <c r="CI963" s="52">
        <f t="shared" si="46"/>
        <v>0</v>
      </c>
    </row>
    <row r="964" spans="1:87" ht="35.1" customHeight="1" x14ac:dyDescent="0.25">
      <c r="A964" s="31">
        <f t="shared" si="47"/>
        <v>952</v>
      </c>
      <c r="B964" s="323"/>
      <c r="C964" s="323"/>
      <c r="D964" s="308"/>
      <c r="E964" s="308"/>
      <c r="F964" s="308"/>
      <c r="G964" s="324"/>
      <c r="H964" s="325"/>
      <c r="I964" s="40"/>
      <c r="J964" s="60"/>
      <c r="K964" s="312"/>
      <c r="L964" s="312"/>
      <c r="M964" s="326"/>
      <c r="N964" s="326"/>
      <c r="O964" s="314"/>
      <c r="P964" s="314"/>
      <c r="Q964" s="327"/>
      <c r="R964" s="327"/>
      <c r="S964" s="306"/>
      <c r="T964" s="307"/>
      <c r="U964" s="306"/>
      <c r="V964" s="307"/>
      <c r="W964" s="328"/>
      <c r="X964" s="329"/>
      <c r="Y964" s="328"/>
      <c r="Z964" s="329"/>
      <c r="AA964" s="306"/>
      <c r="AB964" s="307"/>
      <c r="AC964" s="306"/>
      <c r="AD964" s="307"/>
      <c r="AE964" s="328"/>
      <c r="AF964" s="329"/>
      <c r="AG964" s="328"/>
      <c r="AH964" s="329"/>
      <c r="AI964" s="306"/>
      <c r="AJ964" s="307"/>
      <c r="AK964" s="306"/>
      <c r="AL964" s="307"/>
      <c r="AM964" s="328"/>
      <c r="AN964" s="329"/>
      <c r="AO964" s="328"/>
      <c r="AP964" s="329"/>
      <c r="AQ964" s="306"/>
      <c r="AR964" s="307"/>
      <c r="AS964" s="306"/>
      <c r="AT964" s="307"/>
      <c r="AU964" s="328"/>
      <c r="AV964" s="329"/>
      <c r="AW964" s="328"/>
      <c r="AX964" s="329"/>
      <c r="AY964" s="306"/>
      <c r="AZ964" s="307"/>
      <c r="BA964" s="306"/>
      <c r="BB964" s="307"/>
      <c r="BC964" s="328"/>
      <c r="BD964" s="329"/>
      <c r="BE964" s="328"/>
      <c r="BF964" s="329"/>
      <c r="BG964" s="306"/>
      <c r="BH964" s="307"/>
      <c r="BI964" s="306"/>
      <c r="BJ964" s="307"/>
      <c r="BK964" s="328"/>
      <c r="BL964" s="329"/>
      <c r="BM964" s="328"/>
      <c r="BN964" s="329"/>
      <c r="BO964" s="316"/>
      <c r="BP964" s="316"/>
      <c r="BQ964" s="316"/>
      <c r="BR964" s="55"/>
      <c r="BS964" s="330"/>
      <c r="BT964" s="331"/>
      <c r="BU964" s="365"/>
      <c r="BV964" s="365"/>
      <c r="BW964" s="365"/>
      <c r="BX964" s="365"/>
      <c r="BY964" s="365"/>
      <c r="BZ964" s="365"/>
      <c r="CA964" s="365"/>
      <c r="CB964" s="320"/>
      <c r="CC964" s="321"/>
      <c r="CD964" s="321"/>
      <c r="CE964" s="321"/>
      <c r="CF964" s="321"/>
      <c r="CG964" s="321"/>
      <c r="CH964" s="322"/>
      <c r="CI964" s="52">
        <f t="shared" si="46"/>
        <v>0</v>
      </c>
    </row>
    <row r="965" spans="1:87" ht="35.1" customHeight="1" x14ac:dyDescent="0.25">
      <c r="A965" s="31">
        <f t="shared" si="47"/>
        <v>953</v>
      </c>
      <c r="B965" s="308"/>
      <c r="C965" s="308"/>
      <c r="D965" s="309"/>
      <c r="E965" s="309"/>
      <c r="F965" s="309"/>
      <c r="G965" s="310"/>
      <c r="H965" s="311"/>
      <c r="I965" s="40"/>
      <c r="J965" s="59"/>
      <c r="K965" s="312"/>
      <c r="L965" s="312"/>
      <c r="M965" s="313"/>
      <c r="N965" s="313"/>
      <c r="O965" s="314"/>
      <c r="P965" s="314"/>
      <c r="Q965" s="315"/>
      <c r="R965" s="315"/>
      <c r="S965" s="306"/>
      <c r="T965" s="307"/>
      <c r="U965" s="306"/>
      <c r="V965" s="307"/>
      <c r="W965" s="304"/>
      <c r="X965" s="305"/>
      <c r="Y965" s="304"/>
      <c r="Z965" s="305"/>
      <c r="AA965" s="306"/>
      <c r="AB965" s="307"/>
      <c r="AC965" s="306"/>
      <c r="AD965" s="307"/>
      <c r="AE965" s="304"/>
      <c r="AF965" s="305"/>
      <c r="AG965" s="304"/>
      <c r="AH965" s="305"/>
      <c r="AI965" s="306"/>
      <c r="AJ965" s="307"/>
      <c r="AK965" s="306"/>
      <c r="AL965" s="307"/>
      <c r="AM965" s="304"/>
      <c r="AN965" s="305"/>
      <c r="AO965" s="304"/>
      <c r="AP965" s="305"/>
      <c r="AQ965" s="306"/>
      <c r="AR965" s="307"/>
      <c r="AS965" s="306"/>
      <c r="AT965" s="307"/>
      <c r="AU965" s="304"/>
      <c r="AV965" s="305"/>
      <c r="AW965" s="304"/>
      <c r="AX965" s="305"/>
      <c r="AY965" s="306"/>
      <c r="AZ965" s="307"/>
      <c r="BA965" s="306"/>
      <c r="BB965" s="307"/>
      <c r="BC965" s="304"/>
      <c r="BD965" s="305"/>
      <c r="BE965" s="304"/>
      <c r="BF965" s="305"/>
      <c r="BG965" s="306"/>
      <c r="BH965" s="307"/>
      <c r="BI965" s="306"/>
      <c r="BJ965" s="307"/>
      <c r="BK965" s="304"/>
      <c r="BL965" s="305"/>
      <c r="BM965" s="304"/>
      <c r="BN965" s="305"/>
      <c r="BO965" s="316"/>
      <c r="BP965" s="316"/>
      <c r="BQ965" s="316"/>
      <c r="BR965" s="55"/>
      <c r="BS965" s="317"/>
      <c r="BT965" s="318"/>
      <c r="BU965" s="365"/>
      <c r="BV965" s="365"/>
      <c r="BW965" s="365"/>
      <c r="BX965" s="365"/>
      <c r="BY965" s="365"/>
      <c r="BZ965" s="365"/>
      <c r="CA965" s="365"/>
      <c r="CB965" s="320"/>
      <c r="CC965" s="321"/>
      <c r="CD965" s="321"/>
      <c r="CE965" s="321"/>
      <c r="CF965" s="321"/>
      <c r="CG965" s="321"/>
      <c r="CH965" s="322"/>
      <c r="CI965" s="52">
        <f t="shared" si="46"/>
        <v>0</v>
      </c>
    </row>
    <row r="966" spans="1:87" ht="35.1" customHeight="1" x14ac:dyDescent="0.25">
      <c r="A966" s="31">
        <f t="shared" si="47"/>
        <v>954</v>
      </c>
      <c r="B966" s="323"/>
      <c r="C966" s="323"/>
      <c r="D966" s="308"/>
      <c r="E966" s="308"/>
      <c r="F966" s="308"/>
      <c r="G966" s="324"/>
      <c r="H966" s="325"/>
      <c r="I966" s="40"/>
      <c r="J966" s="60"/>
      <c r="K966" s="312"/>
      <c r="L966" s="312"/>
      <c r="M966" s="326"/>
      <c r="N966" s="326"/>
      <c r="O966" s="314"/>
      <c r="P966" s="314"/>
      <c r="Q966" s="327"/>
      <c r="R966" s="327"/>
      <c r="S966" s="306"/>
      <c r="T966" s="307"/>
      <c r="U966" s="306"/>
      <c r="V966" s="307"/>
      <c r="W966" s="328"/>
      <c r="X966" s="329"/>
      <c r="Y966" s="328"/>
      <c r="Z966" s="329"/>
      <c r="AA966" s="306"/>
      <c r="AB966" s="307"/>
      <c r="AC966" s="306"/>
      <c r="AD966" s="307"/>
      <c r="AE966" s="328"/>
      <c r="AF966" s="329"/>
      <c r="AG966" s="328"/>
      <c r="AH966" s="329"/>
      <c r="AI966" s="306"/>
      <c r="AJ966" s="307"/>
      <c r="AK966" s="306"/>
      <c r="AL966" s="307"/>
      <c r="AM966" s="328"/>
      <c r="AN966" s="329"/>
      <c r="AO966" s="328"/>
      <c r="AP966" s="329"/>
      <c r="AQ966" s="306"/>
      <c r="AR966" s="307"/>
      <c r="AS966" s="306"/>
      <c r="AT966" s="307"/>
      <c r="AU966" s="328"/>
      <c r="AV966" s="329"/>
      <c r="AW966" s="328"/>
      <c r="AX966" s="329"/>
      <c r="AY966" s="306"/>
      <c r="AZ966" s="307"/>
      <c r="BA966" s="306"/>
      <c r="BB966" s="307"/>
      <c r="BC966" s="328"/>
      <c r="BD966" s="329"/>
      <c r="BE966" s="328"/>
      <c r="BF966" s="329"/>
      <c r="BG966" s="306"/>
      <c r="BH966" s="307"/>
      <c r="BI966" s="306"/>
      <c r="BJ966" s="307"/>
      <c r="BK966" s="328"/>
      <c r="BL966" s="329"/>
      <c r="BM966" s="328"/>
      <c r="BN966" s="329"/>
      <c r="BO966" s="316"/>
      <c r="BP966" s="316"/>
      <c r="BQ966" s="316"/>
      <c r="BR966" s="55"/>
      <c r="BS966" s="330"/>
      <c r="BT966" s="331"/>
      <c r="BU966" s="365"/>
      <c r="BV966" s="365"/>
      <c r="BW966" s="365"/>
      <c r="BX966" s="365"/>
      <c r="BY966" s="365"/>
      <c r="BZ966" s="365"/>
      <c r="CA966" s="365"/>
      <c r="CB966" s="320"/>
      <c r="CC966" s="321"/>
      <c r="CD966" s="321"/>
      <c r="CE966" s="321"/>
      <c r="CF966" s="321"/>
      <c r="CG966" s="321"/>
      <c r="CH966" s="322"/>
      <c r="CI966" s="52">
        <f t="shared" si="46"/>
        <v>0</v>
      </c>
    </row>
    <row r="967" spans="1:87" ht="35.1" customHeight="1" x14ac:dyDescent="0.25">
      <c r="A967" s="31">
        <f t="shared" si="47"/>
        <v>955</v>
      </c>
      <c r="B967" s="308"/>
      <c r="C967" s="308"/>
      <c r="D967" s="309"/>
      <c r="E967" s="309"/>
      <c r="F967" s="309"/>
      <c r="G967" s="310"/>
      <c r="H967" s="311"/>
      <c r="I967" s="40"/>
      <c r="J967" s="59"/>
      <c r="K967" s="312"/>
      <c r="L967" s="312"/>
      <c r="M967" s="313"/>
      <c r="N967" s="313"/>
      <c r="O967" s="314"/>
      <c r="P967" s="314"/>
      <c r="Q967" s="315"/>
      <c r="R967" s="315"/>
      <c r="S967" s="306"/>
      <c r="T967" s="307"/>
      <c r="U967" s="306"/>
      <c r="V967" s="307"/>
      <c r="W967" s="304"/>
      <c r="X967" s="305"/>
      <c r="Y967" s="304"/>
      <c r="Z967" s="305"/>
      <c r="AA967" s="306"/>
      <c r="AB967" s="307"/>
      <c r="AC967" s="306"/>
      <c r="AD967" s="307"/>
      <c r="AE967" s="304"/>
      <c r="AF967" s="305"/>
      <c r="AG967" s="304"/>
      <c r="AH967" s="305"/>
      <c r="AI967" s="306"/>
      <c r="AJ967" s="307"/>
      <c r="AK967" s="306"/>
      <c r="AL967" s="307"/>
      <c r="AM967" s="304"/>
      <c r="AN967" s="305"/>
      <c r="AO967" s="304"/>
      <c r="AP967" s="305"/>
      <c r="AQ967" s="306"/>
      <c r="AR967" s="307"/>
      <c r="AS967" s="306"/>
      <c r="AT967" s="307"/>
      <c r="AU967" s="304"/>
      <c r="AV967" s="305"/>
      <c r="AW967" s="304"/>
      <c r="AX967" s="305"/>
      <c r="AY967" s="306"/>
      <c r="AZ967" s="307"/>
      <c r="BA967" s="306"/>
      <c r="BB967" s="307"/>
      <c r="BC967" s="304"/>
      <c r="BD967" s="305"/>
      <c r="BE967" s="304"/>
      <c r="BF967" s="305"/>
      <c r="BG967" s="306"/>
      <c r="BH967" s="307"/>
      <c r="BI967" s="306"/>
      <c r="BJ967" s="307"/>
      <c r="BK967" s="304"/>
      <c r="BL967" s="305"/>
      <c r="BM967" s="304"/>
      <c r="BN967" s="305"/>
      <c r="BO967" s="316"/>
      <c r="BP967" s="316"/>
      <c r="BQ967" s="316"/>
      <c r="BR967" s="55"/>
      <c r="BS967" s="317"/>
      <c r="BT967" s="318"/>
      <c r="BU967" s="365"/>
      <c r="BV967" s="365"/>
      <c r="BW967" s="365"/>
      <c r="BX967" s="365"/>
      <c r="BY967" s="365"/>
      <c r="BZ967" s="365"/>
      <c r="CA967" s="365"/>
      <c r="CB967" s="320"/>
      <c r="CC967" s="321"/>
      <c r="CD967" s="321"/>
      <c r="CE967" s="321"/>
      <c r="CF967" s="321"/>
      <c r="CG967" s="321"/>
      <c r="CH967" s="322"/>
      <c r="CI967" s="52">
        <f t="shared" si="46"/>
        <v>0</v>
      </c>
    </row>
    <row r="968" spans="1:87" ht="35.1" customHeight="1" x14ac:dyDescent="0.25">
      <c r="A968" s="31">
        <f t="shared" si="47"/>
        <v>956</v>
      </c>
      <c r="B968" s="323"/>
      <c r="C968" s="323"/>
      <c r="D968" s="308"/>
      <c r="E968" s="308"/>
      <c r="F968" s="308"/>
      <c r="G968" s="324"/>
      <c r="H968" s="325"/>
      <c r="I968" s="40"/>
      <c r="J968" s="60"/>
      <c r="K968" s="312"/>
      <c r="L968" s="312"/>
      <c r="M968" s="326"/>
      <c r="N968" s="326"/>
      <c r="O968" s="314"/>
      <c r="P968" s="314"/>
      <c r="Q968" s="327"/>
      <c r="R968" s="327"/>
      <c r="S968" s="306"/>
      <c r="T968" s="307"/>
      <c r="U968" s="306"/>
      <c r="V968" s="307"/>
      <c r="W968" s="328"/>
      <c r="X968" s="329"/>
      <c r="Y968" s="328"/>
      <c r="Z968" s="329"/>
      <c r="AA968" s="306"/>
      <c r="AB968" s="307"/>
      <c r="AC968" s="306"/>
      <c r="AD968" s="307"/>
      <c r="AE968" s="328"/>
      <c r="AF968" s="329"/>
      <c r="AG968" s="328"/>
      <c r="AH968" s="329"/>
      <c r="AI968" s="306"/>
      <c r="AJ968" s="307"/>
      <c r="AK968" s="306"/>
      <c r="AL968" s="307"/>
      <c r="AM968" s="328"/>
      <c r="AN968" s="329"/>
      <c r="AO968" s="328"/>
      <c r="AP968" s="329"/>
      <c r="AQ968" s="306"/>
      <c r="AR968" s="307"/>
      <c r="AS968" s="306"/>
      <c r="AT968" s="307"/>
      <c r="AU968" s="328"/>
      <c r="AV968" s="329"/>
      <c r="AW968" s="328"/>
      <c r="AX968" s="329"/>
      <c r="AY968" s="306"/>
      <c r="AZ968" s="307"/>
      <c r="BA968" s="306"/>
      <c r="BB968" s="307"/>
      <c r="BC968" s="328"/>
      <c r="BD968" s="329"/>
      <c r="BE968" s="328"/>
      <c r="BF968" s="329"/>
      <c r="BG968" s="306"/>
      <c r="BH968" s="307"/>
      <c r="BI968" s="306"/>
      <c r="BJ968" s="307"/>
      <c r="BK968" s="328"/>
      <c r="BL968" s="329"/>
      <c r="BM968" s="328"/>
      <c r="BN968" s="329"/>
      <c r="BO968" s="316"/>
      <c r="BP968" s="316"/>
      <c r="BQ968" s="316"/>
      <c r="BR968" s="55"/>
      <c r="BS968" s="330"/>
      <c r="BT968" s="331"/>
      <c r="BU968" s="365"/>
      <c r="BV968" s="365"/>
      <c r="BW968" s="365"/>
      <c r="BX968" s="365"/>
      <c r="BY968" s="365"/>
      <c r="BZ968" s="365"/>
      <c r="CA968" s="365"/>
      <c r="CB968" s="320"/>
      <c r="CC968" s="321"/>
      <c r="CD968" s="321"/>
      <c r="CE968" s="321"/>
      <c r="CF968" s="321"/>
      <c r="CG968" s="321"/>
      <c r="CH968" s="322"/>
      <c r="CI968" s="52">
        <f t="shared" si="46"/>
        <v>0</v>
      </c>
    </row>
    <row r="969" spans="1:87" ht="35.1" customHeight="1" x14ac:dyDescent="0.25">
      <c r="A969" s="31">
        <f t="shared" si="47"/>
        <v>957</v>
      </c>
      <c r="B969" s="308"/>
      <c r="C969" s="308"/>
      <c r="D969" s="309"/>
      <c r="E969" s="309"/>
      <c r="F969" s="309"/>
      <c r="G969" s="310"/>
      <c r="H969" s="311"/>
      <c r="I969" s="40"/>
      <c r="J969" s="59"/>
      <c r="K969" s="312"/>
      <c r="L969" s="312"/>
      <c r="M969" s="313"/>
      <c r="N969" s="313"/>
      <c r="O969" s="314"/>
      <c r="P969" s="314"/>
      <c r="Q969" s="315"/>
      <c r="R969" s="315"/>
      <c r="S969" s="306"/>
      <c r="T969" s="307"/>
      <c r="U969" s="306"/>
      <c r="V969" s="307"/>
      <c r="W969" s="304"/>
      <c r="X969" s="305"/>
      <c r="Y969" s="304"/>
      <c r="Z969" s="305"/>
      <c r="AA969" s="306"/>
      <c r="AB969" s="307"/>
      <c r="AC969" s="306"/>
      <c r="AD969" s="307"/>
      <c r="AE969" s="304"/>
      <c r="AF969" s="305"/>
      <c r="AG969" s="304"/>
      <c r="AH969" s="305"/>
      <c r="AI969" s="306"/>
      <c r="AJ969" s="307"/>
      <c r="AK969" s="306"/>
      <c r="AL969" s="307"/>
      <c r="AM969" s="304"/>
      <c r="AN969" s="305"/>
      <c r="AO969" s="304"/>
      <c r="AP969" s="305"/>
      <c r="AQ969" s="306"/>
      <c r="AR969" s="307"/>
      <c r="AS969" s="306"/>
      <c r="AT969" s="307"/>
      <c r="AU969" s="304"/>
      <c r="AV969" s="305"/>
      <c r="AW969" s="304"/>
      <c r="AX969" s="305"/>
      <c r="AY969" s="306"/>
      <c r="AZ969" s="307"/>
      <c r="BA969" s="306"/>
      <c r="BB969" s="307"/>
      <c r="BC969" s="304"/>
      <c r="BD969" s="305"/>
      <c r="BE969" s="304"/>
      <c r="BF969" s="305"/>
      <c r="BG969" s="306"/>
      <c r="BH969" s="307"/>
      <c r="BI969" s="306"/>
      <c r="BJ969" s="307"/>
      <c r="BK969" s="304"/>
      <c r="BL969" s="305"/>
      <c r="BM969" s="304"/>
      <c r="BN969" s="305"/>
      <c r="BO969" s="316"/>
      <c r="BP969" s="316"/>
      <c r="BQ969" s="316"/>
      <c r="BR969" s="55"/>
      <c r="BS969" s="317"/>
      <c r="BT969" s="318"/>
      <c r="BU969" s="365"/>
      <c r="BV969" s="365"/>
      <c r="BW969" s="365"/>
      <c r="BX969" s="365"/>
      <c r="BY969" s="365"/>
      <c r="BZ969" s="365"/>
      <c r="CA969" s="365"/>
      <c r="CB969" s="320"/>
      <c r="CC969" s="321"/>
      <c r="CD969" s="321"/>
      <c r="CE969" s="321"/>
      <c r="CF969" s="321"/>
      <c r="CG969" s="321"/>
      <c r="CH969" s="322"/>
      <c r="CI969" s="52">
        <f t="shared" si="46"/>
        <v>0</v>
      </c>
    </row>
    <row r="970" spans="1:87" ht="35.1" customHeight="1" x14ac:dyDescent="0.25">
      <c r="A970" s="31">
        <f t="shared" si="47"/>
        <v>958</v>
      </c>
      <c r="B970" s="323"/>
      <c r="C970" s="323"/>
      <c r="D970" s="308"/>
      <c r="E970" s="308"/>
      <c r="F970" s="308"/>
      <c r="G970" s="324"/>
      <c r="H970" s="325"/>
      <c r="I970" s="40"/>
      <c r="J970" s="60"/>
      <c r="K970" s="312"/>
      <c r="L970" s="312"/>
      <c r="M970" s="326"/>
      <c r="N970" s="326"/>
      <c r="O970" s="314"/>
      <c r="P970" s="314"/>
      <c r="Q970" s="327"/>
      <c r="R970" s="327"/>
      <c r="S970" s="306"/>
      <c r="T970" s="307"/>
      <c r="U970" s="306"/>
      <c r="V970" s="307"/>
      <c r="W970" s="328"/>
      <c r="X970" s="329"/>
      <c r="Y970" s="328"/>
      <c r="Z970" s="329"/>
      <c r="AA970" s="306"/>
      <c r="AB970" s="307"/>
      <c r="AC970" s="306"/>
      <c r="AD970" s="307"/>
      <c r="AE970" s="328"/>
      <c r="AF970" s="329"/>
      <c r="AG970" s="328"/>
      <c r="AH970" s="329"/>
      <c r="AI970" s="306"/>
      <c r="AJ970" s="307"/>
      <c r="AK970" s="306"/>
      <c r="AL970" s="307"/>
      <c r="AM970" s="328"/>
      <c r="AN970" s="329"/>
      <c r="AO970" s="328"/>
      <c r="AP970" s="329"/>
      <c r="AQ970" s="306"/>
      <c r="AR970" s="307"/>
      <c r="AS970" s="306"/>
      <c r="AT970" s="307"/>
      <c r="AU970" s="328"/>
      <c r="AV970" s="329"/>
      <c r="AW970" s="328"/>
      <c r="AX970" s="329"/>
      <c r="AY970" s="306"/>
      <c r="AZ970" s="307"/>
      <c r="BA970" s="306"/>
      <c r="BB970" s="307"/>
      <c r="BC970" s="328"/>
      <c r="BD970" s="329"/>
      <c r="BE970" s="328"/>
      <c r="BF970" s="329"/>
      <c r="BG970" s="306"/>
      <c r="BH970" s="307"/>
      <c r="BI970" s="306"/>
      <c r="BJ970" s="307"/>
      <c r="BK970" s="328"/>
      <c r="BL970" s="329"/>
      <c r="BM970" s="328"/>
      <c r="BN970" s="329"/>
      <c r="BO970" s="316"/>
      <c r="BP970" s="316"/>
      <c r="BQ970" s="316"/>
      <c r="BR970" s="55"/>
      <c r="BS970" s="330"/>
      <c r="BT970" s="331"/>
      <c r="BU970" s="365"/>
      <c r="BV970" s="365"/>
      <c r="BW970" s="365"/>
      <c r="BX970" s="365"/>
      <c r="BY970" s="365"/>
      <c r="BZ970" s="365"/>
      <c r="CA970" s="365"/>
      <c r="CB970" s="320"/>
      <c r="CC970" s="321"/>
      <c r="CD970" s="321"/>
      <c r="CE970" s="321"/>
      <c r="CF970" s="321"/>
      <c r="CG970" s="321"/>
      <c r="CH970" s="322"/>
      <c r="CI970" s="52">
        <f t="shared" si="46"/>
        <v>0</v>
      </c>
    </row>
    <row r="971" spans="1:87" ht="35.1" customHeight="1" x14ac:dyDescent="0.25">
      <c r="A971" s="31">
        <f t="shared" si="47"/>
        <v>959</v>
      </c>
      <c r="B971" s="308"/>
      <c r="C971" s="308"/>
      <c r="D971" s="309"/>
      <c r="E971" s="309"/>
      <c r="F971" s="309"/>
      <c r="G971" s="310"/>
      <c r="H971" s="311"/>
      <c r="I971" s="40"/>
      <c r="J971" s="59"/>
      <c r="K971" s="312"/>
      <c r="L971" s="312"/>
      <c r="M971" s="313"/>
      <c r="N971" s="313"/>
      <c r="O971" s="314"/>
      <c r="P971" s="314"/>
      <c r="Q971" s="315"/>
      <c r="R971" s="315"/>
      <c r="S971" s="306"/>
      <c r="T971" s="307"/>
      <c r="U971" s="306"/>
      <c r="V971" s="307"/>
      <c r="W971" s="304"/>
      <c r="X971" s="305"/>
      <c r="Y971" s="304"/>
      <c r="Z971" s="305"/>
      <c r="AA971" s="306"/>
      <c r="AB971" s="307"/>
      <c r="AC971" s="306"/>
      <c r="AD971" s="307"/>
      <c r="AE971" s="304"/>
      <c r="AF971" s="305"/>
      <c r="AG971" s="304"/>
      <c r="AH971" s="305"/>
      <c r="AI971" s="306"/>
      <c r="AJ971" s="307"/>
      <c r="AK971" s="306"/>
      <c r="AL971" s="307"/>
      <c r="AM971" s="304"/>
      <c r="AN971" s="305"/>
      <c r="AO971" s="304"/>
      <c r="AP971" s="305"/>
      <c r="AQ971" s="306"/>
      <c r="AR971" s="307"/>
      <c r="AS971" s="306"/>
      <c r="AT971" s="307"/>
      <c r="AU971" s="304"/>
      <c r="AV971" s="305"/>
      <c r="AW971" s="304"/>
      <c r="AX971" s="305"/>
      <c r="AY971" s="306"/>
      <c r="AZ971" s="307"/>
      <c r="BA971" s="306"/>
      <c r="BB971" s="307"/>
      <c r="BC971" s="304"/>
      <c r="BD971" s="305"/>
      <c r="BE971" s="304"/>
      <c r="BF971" s="305"/>
      <c r="BG971" s="306"/>
      <c r="BH971" s="307"/>
      <c r="BI971" s="306"/>
      <c r="BJ971" s="307"/>
      <c r="BK971" s="304"/>
      <c r="BL971" s="305"/>
      <c r="BM971" s="304"/>
      <c r="BN971" s="305"/>
      <c r="BO971" s="316"/>
      <c r="BP971" s="316"/>
      <c r="BQ971" s="316"/>
      <c r="BR971" s="55"/>
      <c r="BS971" s="317"/>
      <c r="BT971" s="318"/>
      <c r="BU971" s="365"/>
      <c r="BV971" s="365"/>
      <c r="BW971" s="365"/>
      <c r="BX971" s="365"/>
      <c r="BY971" s="365"/>
      <c r="BZ971" s="365"/>
      <c r="CA971" s="365"/>
      <c r="CB971" s="320"/>
      <c r="CC971" s="321"/>
      <c r="CD971" s="321"/>
      <c r="CE971" s="321"/>
      <c r="CF971" s="321"/>
      <c r="CG971" s="321"/>
      <c r="CH971" s="322"/>
      <c r="CI971" s="52">
        <f t="shared" si="46"/>
        <v>0</v>
      </c>
    </row>
    <row r="972" spans="1:87" ht="35.1" customHeight="1" x14ac:dyDescent="0.25">
      <c r="A972" s="31">
        <f t="shared" si="47"/>
        <v>960</v>
      </c>
      <c r="B972" s="323"/>
      <c r="C972" s="323"/>
      <c r="D972" s="308"/>
      <c r="E972" s="308"/>
      <c r="F972" s="308"/>
      <c r="G972" s="324"/>
      <c r="H972" s="325"/>
      <c r="I972" s="40"/>
      <c r="J972" s="60"/>
      <c r="K972" s="312"/>
      <c r="L972" s="312"/>
      <c r="M972" s="326"/>
      <c r="N972" s="326"/>
      <c r="O972" s="314"/>
      <c r="P972" s="314"/>
      <c r="Q972" s="327"/>
      <c r="R972" s="327"/>
      <c r="S972" s="306"/>
      <c r="T972" s="307"/>
      <c r="U972" s="306"/>
      <c r="V972" s="307"/>
      <c r="W972" s="328"/>
      <c r="X972" s="329"/>
      <c r="Y972" s="328"/>
      <c r="Z972" s="329"/>
      <c r="AA972" s="306"/>
      <c r="AB972" s="307"/>
      <c r="AC972" s="306"/>
      <c r="AD972" s="307"/>
      <c r="AE972" s="328"/>
      <c r="AF972" s="329"/>
      <c r="AG972" s="328"/>
      <c r="AH972" s="329"/>
      <c r="AI972" s="306"/>
      <c r="AJ972" s="307"/>
      <c r="AK972" s="306"/>
      <c r="AL972" s="307"/>
      <c r="AM972" s="328"/>
      <c r="AN972" s="329"/>
      <c r="AO972" s="328"/>
      <c r="AP972" s="329"/>
      <c r="AQ972" s="306"/>
      <c r="AR972" s="307"/>
      <c r="AS972" s="306"/>
      <c r="AT972" s="307"/>
      <c r="AU972" s="328"/>
      <c r="AV972" s="329"/>
      <c r="AW972" s="328"/>
      <c r="AX972" s="329"/>
      <c r="AY972" s="306"/>
      <c r="AZ972" s="307"/>
      <c r="BA972" s="306"/>
      <c r="BB972" s="307"/>
      <c r="BC972" s="328"/>
      <c r="BD972" s="329"/>
      <c r="BE972" s="328"/>
      <c r="BF972" s="329"/>
      <c r="BG972" s="306"/>
      <c r="BH972" s="307"/>
      <c r="BI972" s="306"/>
      <c r="BJ972" s="307"/>
      <c r="BK972" s="328"/>
      <c r="BL972" s="329"/>
      <c r="BM972" s="328"/>
      <c r="BN972" s="329"/>
      <c r="BO972" s="316"/>
      <c r="BP972" s="316"/>
      <c r="BQ972" s="316"/>
      <c r="BR972" s="55"/>
      <c r="BS972" s="330"/>
      <c r="BT972" s="331"/>
      <c r="BU972" s="365"/>
      <c r="BV972" s="365"/>
      <c r="BW972" s="365"/>
      <c r="BX972" s="365"/>
      <c r="BY972" s="365"/>
      <c r="BZ972" s="365"/>
      <c r="CA972" s="365"/>
      <c r="CB972" s="320"/>
      <c r="CC972" s="321"/>
      <c r="CD972" s="321"/>
      <c r="CE972" s="321"/>
      <c r="CF972" s="321"/>
      <c r="CG972" s="321"/>
      <c r="CH972" s="322"/>
      <c r="CI972" s="52">
        <f t="shared" si="46"/>
        <v>0</v>
      </c>
    </row>
    <row r="973" spans="1:87" ht="35.1" customHeight="1" x14ac:dyDescent="0.25">
      <c r="A973" s="31">
        <f t="shared" si="47"/>
        <v>961</v>
      </c>
      <c r="B973" s="308"/>
      <c r="C973" s="308"/>
      <c r="D973" s="309"/>
      <c r="E973" s="309"/>
      <c r="F973" s="309"/>
      <c r="G973" s="310"/>
      <c r="H973" s="311"/>
      <c r="I973" s="40"/>
      <c r="J973" s="59"/>
      <c r="K973" s="312"/>
      <c r="L973" s="312"/>
      <c r="M973" s="313"/>
      <c r="N973" s="313"/>
      <c r="O973" s="314"/>
      <c r="P973" s="314"/>
      <c r="Q973" s="315"/>
      <c r="R973" s="315"/>
      <c r="S973" s="306"/>
      <c r="T973" s="307"/>
      <c r="U973" s="306"/>
      <c r="V973" s="307"/>
      <c r="W973" s="304"/>
      <c r="X973" s="305"/>
      <c r="Y973" s="304"/>
      <c r="Z973" s="305"/>
      <c r="AA973" s="306"/>
      <c r="AB973" s="307"/>
      <c r="AC973" s="306"/>
      <c r="AD973" s="307"/>
      <c r="AE973" s="304"/>
      <c r="AF973" s="305"/>
      <c r="AG973" s="304"/>
      <c r="AH973" s="305"/>
      <c r="AI973" s="306"/>
      <c r="AJ973" s="307"/>
      <c r="AK973" s="306"/>
      <c r="AL973" s="307"/>
      <c r="AM973" s="304"/>
      <c r="AN973" s="305"/>
      <c r="AO973" s="304"/>
      <c r="AP973" s="305"/>
      <c r="AQ973" s="306"/>
      <c r="AR973" s="307"/>
      <c r="AS973" s="306"/>
      <c r="AT973" s="307"/>
      <c r="AU973" s="304"/>
      <c r="AV973" s="305"/>
      <c r="AW973" s="304"/>
      <c r="AX973" s="305"/>
      <c r="AY973" s="306"/>
      <c r="AZ973" s="307"/>
      <c r="BA973" s="306"/>
      <c r="BB973" s="307"/>
      <c r="BC973" s="304"/>
      <c r="BD973" s="305"/>
      <c r="BE973" s="304"/>
      <c r="BF973" s="305"/>
      <c r="BG973" s="306"/>
      <c r="BH973" s="307"/>
      <c r="BI973" s="306"/>
      <c r="BJ973" s="307"/>
      <c r="BK973" s="304"/>
      <c r="BL973" s="305"/>
      <c r="BM973" s="304"/>
      <c r="BN973" s="305"/>
      <c r="BO973" s="316"/>
      <c r="BP973" s="316"/>
      <c r="BQ973" s="316"/>
      <c r="BR973" s="55"/>
      <c r="BS973" s="317"/>
      <c r="BT973" s="318"/>
      <c r="BU973" s="365"/>
      <c r="BV973" s="365"/>
      <c r="BW973" s="365"/>
      <c r="BX973" s="365"/>
      <c r="BY973" s="365"/>
      <c r="BZ973" s="365"/>
      <c r="CA973" s="365"/>
      <c r="CB973" s="320"/>
      <c r="CC973" s="321"/>
      <c r="CD973" s="321"/>
      <c r="CE973" s="321"/>
      <c r="CF973" s="321"/>
      <c r="CG973" s="321"/>
      <c r="CH973" s="322"/>
      <c r="CI973" s="52">
        <f t="shared" si="46"/>
        <v>0</v>
      </c>
    </row>
    <row r="974" spans="1:87" ht="35.1" customHeight="1" x14ac:dyDescent="0.25">
      <c r="A974" s="31">
        <f t="shared" si="47"/>
        <v>962</v>
      </c>
      <c r="B974" s="323"/>
      <c r="C974" s="323"/>
      <c r="D974" s="308"/>
      <c r="E974" s="308"/>
      <c r="F974" s="308"/>
      <c r="G974" s="324"/>
      <c r="H974" s="325"/>
      <c r="I974" s="40"/>
      <c r="J974" s="60"/>
      <c r="K974" s="312"/>
      <c r="L974" s="312"/>
      <c r="M974" s="326"/>
      <c r="N974" s="326"/>
      <c r="O974" s="314"/>
      <c r="P974" s="314"/>
      <c r="Q974" s="327"/>
      <c r="R974" s="327"/>
      <c r="S974" s="306"/>
      <c r="T974" s="307"/>
      <c r="U974" s="306"/>
      <c r="V974" s="307"/>
      <c r="W974" s="328"/>
      <c r="X974" s="329"/>
      <c r="Y974" s="328"/>
      <c r="Z974" s="329"/>
      <c r="AA974" s="306"/>
      <c r="AB974" s="307"/>
      <c r="AC974" s="306"/>
      <c r="AD974" s="307"/>
      <c r="AE974" s="328"/>
      <c r="AF974" s="329"/>
      <c r="AG974" s="328"/>
      <c r="AH974" s="329"/>
      <c r="AI974" s="306"/>
      <c r="AJ974" s="307"/>
      <c r="AK974" s="306"/>
      <c r="AL974" s="307"/>
      <c r="AM974" s="328"/>
      <c r="AN974" s="329"/>
      <c r="AO974" s="328"/>
      <c r="AP974" s="329"/>
      <c r="AQ974" s="306"/>
      <c r="AR974" s="307"/>
      <c r="AS974" s="306"/>
      <c r="AT974" s="307"/>
      <c r="AU974" s="328"/>
      <c r="AV974" s="329"/>
      <c r="AW974" s="328"/>
      <c r="AX974" s="329"/>
      <c r="AY974" s="306"/>
      <c r="AZ974" s="307"/>
      <c r="BA974" s="306"/>
      <c r="BB974" s="307"/>
      <c r="BC974" s="328"/>
      <c r="BD974" s="329"/>
      <c r="BE974" s="328"/>
      <c r="BF974" s="329"/>
      <c r="BG974" s="306"/>
      <c r="BH974" s="307"/>
      <c r="BI974" s="306"/>
      <c r="BJ974" s="307"/>
      <c r="BK974" s="328"/>
      <c r="BL974" s="329"/>
      <c r="BM974" s="328"/>
      <c r="BN974" s="329"/>
      <c r="BO974" s="316"/>
      <c r="BP974" s="316"/>
      <c r="BQ974" s="316"/>
      <c r="BR974" s="55"/>
      <c r="BS974" s="330"/>
      <c r="BT974" s="331"/>
      <c r="BU974" s="365"/>
      <c r="BV974" s="365"/>
      <c r="BW974" s="365"/>
      <c r="BX974" s="365"/>
      <c r="BY974" s="365"/>
      <c r="BZ974" s="365"/>
      <c r="CA974" s="365"/>
      <c r="CB974" s="320"/>
      <c r="CC974" s="321"/>
      <c r="CD974" s="321"/>
      <c r="CE974" s="321"/>
      <c r="CF974" s="321"/>
      <c r="CG974" s="321"/>
      <c r="CH974" s="322"/>
      <c r="CI974" s="52">
        <f t="shared" ref="CI974:CI1012" si="48">BS974-G974</f>
        <v>0</v>
      </c>
    </row>
    <row r="975" spans="1:87" ht="35.1" customHeight="1" x14ac:dyDescent="0.25">
      <c r="A975" s="31">
        <f t="shared" si="47"/>
        <v>963</v>
      </c>
      <c r="B975" s="308"/>
      <c r="C975" s="308"/>
      <c r="D975" s="309"/>
      <c r="E975" s="309"/>
      <c r="F975" s="309"/>
      <c r="G975" s="310"/>
      <c r="H975" s="311"/>
      <c r="I975" s="40"/>
      <c r="J975" s="59"/>
      <c r="K975" s="312"/>
      <c r="L975" s="312"/>
      <c r="M975" s="313"/>
      <c r="N975" s="313"/>
      <c r="O975" s="314"/>
      <c r="P975" s="314"/>
      <c r="Q975" s="315"/>
      <c r="R975" s="315"/>
      <c r="S975" s="306"/>
      <c r="T975" s="307"/>
      <c r="U975" s="306"/>
      <c r="V975" s="307"/>
      <c r="W975" s="304"/>
      <c r="X975" s="305"/>
      <c r="Y975" s="304"/>
      <c r="Z975" s="305"/>
      <c r="AA975" s="306"/>
      <c r="AB975" s="307"/>
      <c r="AC975" s="306"/>
      <c r="AD975" s="307"/>
      <c r="AE975" s="304"/>
      <c r="AF975" s="305"/>
      <c r="AG975" s="304"/>
      <c r="AH975" s="305"/>
      <c r="AI975" s="306"/>
      <c r="AJ975" s="307"/>
      <c r="AK975" s="306"/>
      <c r="AL975" s="307"/>
      <c r="AM975" s="304"/>
      <c r="AN975" s="305"/>
      <c r="AO975" s="304"/>
      <c r="AP975" s="305"/>
      <c r="AQ975" s="306"/>
      <c r="AR975" s="307"/>
      <c r="AS975" s="306"/>
      <c r="AT975" s="307"/>
      <c r="AU975" s="304"/>
      <c r="AV975" s="305"/>
      <c r="AW975" s="304"/>
      <c r="AX975" s="305"/>
      <c r="AY975" s="306"/>
      <c r="AZ975" s="307"/>
      <c r="BA975" s="306"/>
      <c r="BB975" s="307"/>
      <c r="BC975" s="304"/>
      <c r="BD975" s="305"/>
      <c r="BE975" s="304"/>
      <c r="BF975" s="305"/>
      <c r="BG975" s="306"/>
      <c r="BH975" s="307"/>
      <c r="BI975" s="306"/>
      <c r="BJ975" s="307"/>
      <c r="BK975" s="304"/>
      <c r="BL975" s="305"/>
      <c r="BM975" s="304"/>
      <c r="BN975" s="305"/>
      <c r="BO975" s="316"/>
      <c r="BP975" s="316"/>
      <c r="BQ975" s="316"/>
      <c r="BR975" s="55"/>
      <c r="BS975" s="317"/>
      <c r="BT975" s="318"/>
      <c r="BU975" s="365"/>
      <c r="BV975" s="365"/>
      <c r="BW975" s="365"/>
      <c r="BX975" s="365"/>
      <c r="BY975" s="365"/>
      <c r="BZ975" s="365"/>
      <c r="CA975" s="365"/>
      <c r="CB975" s="320"/>
      <c r="CC975" s="321"/>
      <c r="CD975" s="321"/>
      <c r="CE975" s="321"/>
      <c r="CF975" s="321"/>
      <c r="CG975" s="321"/>
      <c r="CH975" s="322"/>
      <c r="CI975" s="52">
        <f t="shared" si="48"/>
        <v>0</v>
      </c>
    </row>
    <row r="976" spans="1:87" ht="35.1" customHeight="1" x14ac:dyDescent="0.25">
      <c r="A976" s="31">
        <f t="shared" si="47"/>
        <v>964</v>
      </c>
      <c r="B976" s="323"/>
      <c r="C976" s="323"/>
      <c r="D976" s="308"/>
      <c r="E976" s="308"/>
      <c r="F976" s="308"/>
      <c r="G976" s="324"/>
      <c r="H976" s="325"/>
      <c r="I976" s="40"/>
      <c r="J976" s="60"/>
      <c r="K976" s="312"/>
      <c r="L976" s="312"/>
      <c r="M976" s="326"/>
      <c r="N976" s="326"/>
      <c r="O976" s="314"/>
      <c r="P976" s="314"/>
      <c r="Q976" s="327"/>
      <c r="R976" s="327"/>
      <c r="S976" s="306"/>
      <c r="T976" s="307"/>
      <c r="U976" s="306"/>
      <c r="V976" s="307"/>
      <c r="W976" s="328"/>
      <c r="X976" s="329"/>
      <c r="Y976" s="328"/>
      <c r="Z976" s="329"/>
      <c r="AA976" s="306"/>
      <c r="AB976" s="307"/>
      <c r="AC976" s="306"/>
      <c r="AD976" s="307"/>
      <c r="AE976" s="328"/>
      <c r="AF976" s="329"/>
      <c r="AG976" s="328"/>
      <c r="AH976" s="329"/>
      <c r="AI976" s="306"/>
      <c r="AJ976" s="307"/>
      <c r="AK976" s="306"/>
      <c r="AL976" s="307"/>
      <c r="AM976" s="328"/>
      <c r="AN976" s="329"/>
      <c r="AO976" s="328"/>
      <c r="AP976" s="329"/>
      <c r="AQ976" s="306"/>
      <c r="AR976" s="307"/>
      <c r="AS976" s="306"/>
      <c r="AT976" s="307"/>
      <c r="AU976" s="328"/>
      <c r="AV976" s="329"/>
      <c r="AW976" s="328"/>
      <c r="AX976" s="329"/>
      <c r="AY976" s="306"/>
      <c r="AZ976" s="307"/>
      <c r="BA976" s="306"/>
      <c r="BB976" s="307"/>
      <c r="BC976" s="328"/>
      <c r="BD976" s="329"/>
      <c r="BE976" s="328"/>
      <c r="BF976" s="329"/>
      <c r="BG976" s="306"/>
      <c r="BH976" s="307"/>
      <c r="BI976" s="306"/>
      <c r="BJ976" s="307"/>
      <c r="BK976" s="328"/>
      <c r="BL976" s="329"/>
      <c r="BM976" s="328"/>
      <c r="BN976" s="329"/>
      <c r="BO976" s="316"/>
      <c r="BP976" s="316"/>
      <c r="BQ976" s="316"/>
      <c r="BR976" s="55"/>
      <c r="BS976" s="330"/>
      <c r="BT976" s="331"/>
      <c r="BU976" s="365"/>
      <c r="BV976" s="365"/>
      <c r="BW976" s="365"/>
      <c r="BX976" s="365"/>
      <c r="BY976" s="365"/>
      <c r="BZ976" s="365"/>
      <c r="CA976" s="365"/>
      <c r="CB976" s="320"/>
      <c r="CC976" s="321"/>
      <c r="CD976" s="321"/>
      <c r="CE976" s="321"/>
      <c r="CF976" s="321"/>
      <c r="CG976" s="321"/>
      <c r="CH976" s="322"/>
      <c r="CI976" s="52">
        <f t="shared" si="48"/>
        <v>0</v>
      </c>
    </row>
    <row r="977" spans="1:87" ht="35.1" customHeight="1" x14ac:dyDescent="0.25">
      <c r="A977" s="31">
        <f>ROW(A965)</f>
        <v>965</v>
      </c>
      <c r="B977" s="308"/>
      <c r="C977" s="308"/>
      <c r="D977" s="309"/>
      <c r="E977" s="309"/>
      <c r="F977" s="309"/>
      <c r="G977" s="310"/>
      <c r="H977" s="311"/>
      <c r="I977" s="40"/>
      <c r="J977" s="59"/>
      <c r="K977" s="312"/>
      <c r="L977" s="312"/>
      <c r="M977" s="313"/>
      <c r="N977" s="313"/>
      <c r="O977" s="314"/>
      <c r="P977" s="314"/>
      <c r="Q977" s="315"/>
      <c r="R977" s="315"/>
      <c r="S977" s="306"/>
      <c r="T977" s="307"/>
      <c r="U977" s="306"/>
      <c r="V977" s="307"/>
      <c r="W977" s="304"/>
      <c r="X977" s="305"/>
      <c r="Y977" s="304"/>
      <c r="Z977" s="305"/>
      <c r="AA977" s="306"/>
      <c r="AB977" s="307"/>
      <c r="AC977" s="306"/>
      <c r="AD977" s="307"/>
      <c r="AE977" s="304"/>
      <c r="AF977" s="305"/>
      <c r="AG977" s="304"/>
      <c r="AH977" s="305"/>
      <c r="AI977" s="306"/>
      <c r="AJ977" s="307"/>
      <c r="AK977" s="306"/>
      <c r="AL977" s="307"/>
      <c r="AM977" s="304"/>
      <c r="AN977" s="305"/>
      <c r="AO977" s="304"/>
      <c r="AP977" s="305"/>
      <c r="AQ977" s="306"/>
      <c r="AR977" s="307"/>
      <c r="AS977" s="306"/>
      <c r="AT977" s="307"/>
      <c r="AU977" s="304"/>
      <c r="AV977" s="305"/>
      <c r="AW977" s="304"/>
      <c r="AX977" s="305"/>
      <c r="AY977" s="306"/>
      <c r="AZ977" s="307"/>
      <c r="BA977" s="306"/>
      <c r="BB977" s="307"/>
      <c r="BC977" s="304"/>
      <c r="BD977" s="305"/>
      <c r="BE977" s="304"/>
      <c r="BF977" s="305"/>
      <c r="BG977" s="306"/>
      <c r="BH977" s="307"/>
      <c r="BI977" s="306"/>
      <c r="BJ977" s="307"/>
      <c r="BK977" s="304"/>
      <c r="BL977" s="305"/>
      <c r="BM977" s="304"/>
      <c r="BN977" s="305"/>
      <c r="BO977" s="332"/>
      <c r="BP977" s="333"/>
      <c r="BQ977" s="334"/>
      <c r="BR977" s="55"/>
      <c r="BS977" s="317"/>
      <c r="BT977" s="318"/>
      <c r="BU977" s="365"/>
      <c r="BV977" s="365"/>
      <c r="BW977" s="365"/>
      <c r="BX977" s="365"/>
      <c r="BY977" s="365"/>
      <c r="BZ977" s="365"/>
      <c r="CA977" s="365"/>
      <c r="CB977" s="320"/>
      <c r="CC977" s="321"/>
      <c r="CD977" s="321"/>
      <c r="CE977" s="321"/>
      <c r="CF977" s="321"/>
      <c r="CG977" s="321"/>
      <c r="CH977" s="322"/>
      <c r="CI977" s="52">
        <f t="shared" si="48"/>
        <v>0</v>
      </c>
    </row>
    <row r="978" spans="1:87" ht="35.1" customHeight="1" x14ac:dyDescent="0.25">
      <c r="A978" s="31">
        <f t="shared" si="47"/>
        <v>966</v>
      </c>
      <c r="B978" s="323"/>
      <c r="C978" s="323"/>
      <c r="D978" s="308"/>
      <c r="E978" s="308"/>
      <c r="F978" s="308"/>
      <c r="G978" s="324"/>
      <c r="H978" s="325"/>
      <c r="I978" s="40"/>
      <c r="J978" s="60"/>
      <c r="K978" s="312"/>
      <c r="L978" s="312"/>
      <c r="M978" s="326"/>
      <c r="N978" s="326"/>
      <c r="O978" s="314"/>
      <c r="P978" s="314"/>
      <c r="Q978" s="327"/>
      <c r="R978" s="327"/>
      <c r="S978" s="306"/>
      <c r="T978" s="307"/>
      <c r="U978" s="306"/>
      <c r="V978" s="307"/>
      <c r="W978" s="328"/>
      <c r="X978" s="329"/>
      <c r="Y978" s="328"/>
      <c r="Z978" s="329"/>
      <c r="AA978" s="306"/>
      <c r="AB978" s="307"/>
      <c r="AC978" s="306"/>
      <c r="AD978" s="307"/>
      <c r="AE978" s="328"/>
      <c r="AF978" s="329"/>
      <c r="AG978" s="328"/>
      <c r="AH978" s="329"/>
      <c r="AI978" s="306"/>
      <c r="AJ978" s="307"/>
      <c r="AK978" s="306"/>
      <c r="AL978" s="307"/>
      <c r="AM978" s="328"/>
      <c r="AN978" s="329"/>
      <c r="AO978" s="328"/>
      <c r="AP978" s="329"/>
      <c r="AQ978" s="306"/>
      <c r="AR978" s="307"/>
      <c r="AS978" s="306"/>
      <c r="AT978" s="307"/>
      <c r="AU978" s="328"/>
      <c r="AV978" s="329"/>
      <c r="AW978" s="328"/>
      <c r="AX978" s="329"/>
      <c r="AY978" s="306"/>
      <c r="AZ978" s="307"/>
      <c r="BA978" s="306"/>
      <c r="BB978" s="307"/>
      <c r="BC978" s="328"/>
      <c r="BD978" s="329"/>
      <c r="BE978" s="328"/>
      <c r="BF978" s="329"/>
      <c r="BG978" s="306"/>
      <c r="BH978" s="307"/>
      <c r="BI978" s="306"/>
      <c r="BJ978" s="307"/>
      <c r="BK978" s="328"/>
      <c r="BL978" s="329"/>
      <c r="BM978" s="328"/>
      <c r="BN978" s="329"/>
      <c r="BO978" s="316"/>
      <c r="BP978" s="316"/>
      <c r="BQ978" s="316"/>
      <c r="BR978" s="55"/>
      <c r="BS978" s="330"/>
      <c r="BT978" s="331"/>
      <c r="BU978" s="365"/>
      <c r="BV978" s="365"/>
      <c r="BW978" s="365"/>
      <c r="BX978" s="365"/>
      <c r="BY978" s="365"/>
      <c r="BZ978" s="365"/>
      <c r="CA978" s="365"/>
      <c r="CB978" s="320"/>
      <c r="CC978" s="321"/>
      <c r="CD978" s="321"/>
      <c r="CE978" s="321"/>
      <c r="CF978" s="321"/>
      <c r="CG978" s="321"/>
      <c r="CH978" s="322"/>
      <c r="CI978" s="52">
        <f t="shared" si="48"/>
        <v>0</v>
      </c>
    </row>
    <row r="979" spans="1:87" ht="35.1" customHeight="1" x14ac:dyDescent="0.25">
      <c r="A979" s="31">
        <f t="shared" si="47"/>
        <v>967</v>
      </c>
      <c r="B979" s="308"/>
      <c r="C979" s="308"/>
      <c r="D979" s="309"/>
      <c r="E979" s="309"/>
      <c r="F979" s="309"/>
      <c r="G979" s="310"/>
      <c r="H979" s="311"/>
      <c r="I979" s="40"/>
      <c r="J979" s="59"/>
      <c r="K979" s="312"/>
      <c r="L979" s="312"/>
      <c r="M979" s="313"/>
      <c r="N979" s="313"/>
      <c r="O979" s="314"/>
      <c r="P979" s="314"/>
      <c r="Q979" s="315"/>
      <c r="R979" s="315"/>
      <c r="S979" s="306"/>
      <c r="T979" s="307"/>
      <c r="U979" s="306"/>
      <c r="V979" s="307"/>
      <c r="W979" s="304"/>
      <c r="X979" s="305"/>
      <c r="Y979" s="304"/>
      <c r="Z979" s="305"/>
      <c r="AA979" s="306"/>
      <c r="AB979" s="307"/>
      <c r="AC979" s="306"/>
      <c r="AD979" s="307"/>
      <c r="AE979" s="304"/>
      <c r="AF979" s="305"/>
      <c r="AG979" s="304"/>
      <c r="AH979" s="305"/>
      <c r="AI979" s="306"/>
      <c r="AJ979" s="307"/>
      <c r="AK979" s="306"/>
      <c r="AL979" s="307"/>
      <c r="AM979" s="304"/>
      <c r="AN979" s="305"/>
      <c r="AO979" s="304"/>
      <c r="AP979" s="305"/>
      <c r="AQ979" s="306"/>
      <c r="AR979" s="307"/>
      <c r="AS979" s="306"/>
      <c r="AT979" s="307"/>
      <c r="AU979" s="304"/>
      <c r="AV979" s="305"/>
      <c r="AW979" s="304"/>
      <c r="AX979" s="305"/>
      <c r="AY979" s="306"/>
      <c r="AZ979" s="307"/>
      <c r="BA979" s="306"/>
      <c r="BB979" s="307"/>
      <c r="BC979" s="304"/>
      <c r="BD979" s="305"/>
      <c r="BE979" s="304"/>
      <c r="BF979" s="305"/>
      <c r="BG979" s="306"/>
      <c r="BH979" s="307"/>
      <c r="BI979" s="306"/>
      <c r="BJ979" s="307"/>
      <c r="BK979" s="304"/>
      <c r="BL979" s="305"/>
      <c r="BM979" s="304"/>
      <c r="BN979" s="305"/>
      <c r="BO979" s="316"/>
      <c r="BP979" s="316"/>
      <c r="BQ979" s="316"/>
      <c r="BR979" s="55"/>
      <c r="BS979" s="317"/>
      <c r="BT979" s="318"/>
      <c r="BU979" s="365"/>
      <c r="BV979" s="365"/>
      <c r="BW979" s="365"/>
      <c r="BX979" s="365"/>
      <c r="BY979" s="365"/>
      <c r="BZ979" s="365"/>
      <c r="CA979" s="365"/>
      <c r="CB979" s="320"/>
      <c r="CC979" s="321"/>
      <c r="CD979" s="321"/>
      <c r="CE979" s="321"/>
      <c r="CF979" s="321"/>
      <c r="CG979" s="321"/>
      <c r="CH979" s="322"/>
      <c r="CI979" s="52">
        <f t="shared" si="48"/>
        <v>0</v>
      </c>
    </row>
    <row r="980" spans="1:87" ht="35.1" customHeight="1" x14ac:dyDescent="0.25">
      <c r="A980" s="31">
        <f t="shared" si="47"/>
        <v>968</v>
      </c>
      <c r="B980" s="323"/>
      <c r="C980" s="323"/>
      <c r="D980" s="308"/>
      <c r="E980" s="308"/>
      <c r="F980" s="308"/>
      <c r="G980" s="324"/>
      <c r="H980" s="325"/>
      <c r="I980" s="40"/>
      <c r="J980" s="60"/>
      <c r="K980" s="312"/>
      <c r="L980" s="312"/>
      <c r="M980" s="326"/>
      <c r="N980" s="326"/>
      <c r="O980" s="314"/>
      <c r="P980" s="314"/>
      <c r="Q980" s="327"/>
      <c r="R980" s="327"/>
      <c r="S980" s="306"/>
      <c r="T980" s="307"/>
      <c r="U980" s="306"/>
      <c r="V980" s="307"/>
      <c r="W980" s="328"/>
      <c r="X980" s="329"/>
      <c r="Y980" s="328"/>
      <c r="Z980" s="329"/>
      <c r="AA980" s="306"/>
      <c r="AB980" s="307"/>
      <c r="AC980" s="306"/>
      <c r="AD980" s="307"/>
      <c r="AE980" s="328"/>
      <c r="AF980" s="329"/>
      <c r="AG980" s="328"/>
      <c r="AH980" s="329"/>
      <c r="AI980" s="306"/>
      <c r="AJ980" s="307"/>
      <c r="AK980" s="306"/>
      <c r="AL980" s="307"/>
      <c r="AM980" s="328"/>
      <c r="AN980" s="329"/>
      <c r="AO980" s="328"/>
      <c r="AP980" s="329"/>
      <c r="AQ980" s="306"/>
      <c r="AR980" s="307"/>
      <c r="AS980" s="306"/>
      <c r="AT980" s="307"/>
      <c r="AU980" s="328"/>
      <c r="AV980" s="329"/>
      <c r="AW980" s="328"/>
      <c r="AX980" s="329"/>
      <c r="AY980" s="306"/>
      <c r="AZ980" s="307"/>
      <c r="BA980" s="306"/>
      <c r="BB980" s="307"/>
      <c r="BC980" s="328"/>
      <c r="BD980" s="329"/>
      <c r="BE980" s="328"/>
      <c r="BF980" s="329"/>
      <c r="BG980" s="306"/>
      <c r="BH980" s="307"/>
      <c r="BI980" s="306"/>
      <c r="BJ980" s="307"/>
      <c r="BK980" s="328"/>
      <c r="BL980" s="329"/>
      <c r="BM980" s="328"/>
      <c r="BN980" s="329"/>
      <c r="BO980" s="316"/>
      <c r="BP980" s="316"/>
      <c r="BQ980" s="316"/>
      <c r="BR980" s="55"/>
      <c r="BS980" s="330"/>
      <c r="BT980" s="331"/>
      <c r="BU980" s="365"/>
      <c r="BV980" s="365"/>
      <c r="BW980" s="365"/>
      <c r="BX980" s="365"/>
      <c r="BY980" s="365"/>
      <c r="BZ980" s="365"/>
      <c r="CA980" s="365"/>
      <c r="CB980" s="320"/>
      <c r="CC980" s="321"/>
      <c r="CD980" s="321"/>
      <c r="CE980" s="321"/>
      <c r="CF980" s="321"/>
      <c r="CG980" s="321"/>
      <c r="CH980" s="322"/>
      <c r="CI980" s="52">
        <f t="shared" si="48"/>
        <v>0</v>
      </c>
    </row>
    <row r="981" spans="1:87" ht="35.1" customHeight="1" x14ac:dyDescent="0.25">
      <c r="A981" s="31">
        <f t="shared" si="47"/>
        <v>969</v>
      </c>
      <c r="B981" s="308"/>
      <c r="C981" s="308"/>
      <c r="D981" s="309"/>
      <c r="E981" s="309"/>
      <c r="F981" s="309"/>
      <c r="G981" s="310"/>
      <c r="H981" s="311"/>
      <c r="I981" s="40"/>
      <c r="J981" s="59"/>
      <c r="K981" s="312"/>
      <c r="L981" s="312"/>
      <c r="M981" s="313"/>
      <c r="N981" s="313"/>
      <c r="O981" s="314"/>
      <c r="P981" s="314"/>
      <c r="Q981" s="315"/>
      <c r="R981" s="315"/>
      <c r="S981" s="306"/>
      <c r="T981" s="307"/>
      <c r="U981" s="306"/>
      <c r="V981" s="307"/>
      <c r="W981" s="304"/>
      <c r="X981" s="305"/>
      <c r="Y981" s="304"/>
      <c r="Z981" s="305"/>
      <c r="AA981" s="306"/>
      <c r="AB981" s="307"/>
      <c r="AC981" s="306"/>
      <c r="AD981" s="307"/>
      <c r="AE981" s="304"/>
      <c r="AF981" s="305"/>
      <c r="AG981" s="304"/>
      <c r="AH981" s="305"/>
      <c r="AI981" s="306"/>
      <c r="AJ981" s="307"/>
      <c r="AK981" s="306"/>
      <c r="AL981" s="307"/>
      <c r="AM981" s="304"/>
      <c r="AN981" s="305"/>
      <c r="AO981" s="304"/>
      <c r="AP981" s="305"/>
      <c r="AQ981" s="306"/>
      <c r="AR981" s="307"/>
      <c r="AS981" s="306"/>
      <c r="AT981" s="307"/>
      <c r="AU981" s="304"/>
      <c r="AV981" s="305"/>
      <c r="AW981" s="304"/>
      <c r="AX981" s="305"/>
      <c r="AY981" s="306"/>
      <c r="AZ981" s="307"/>
      <c r="BA981" s="306"/>
      <c r="BB981" s="307"/>
      <c r="BC981" s="304"/>
      <c r="BD981" s="305"/>
      <c r="BE981" s="304"/>
      <c r="BF981" s="305"/>
      <c r="BG981" s="306"/>
      <c r="BH981" s="307"/>
      <c r="BI981" s="306"/>
      <c r="BJ981" s="307"/>
      <c r="BK981" s="304"/>
      <c r="BL981" s="305"/>
      <c r="BM981" s="304"/>
      <c r="BN981" s="305"/>
      <c r="BO981" s="316"/>
      <c r="BP981" s="316"/>
      <c r="BQ981" s="316"/>
      <c r="BR981" s="55"/>
      <c r="BS981" s="317"/>
      <c r="BT981" s="318"/>
      <c r="BU981" s="365"/>
      <c r="BV981" s="365"/>
      <c r="BW981" s="365"/>
      <c r="BX981" s="365"/>
      <c r="BY981" s="365"/>
      <c r="BZ981" s="365"/>
      <c r="CA981" s="365"/>
      <c r="CB981" s="320"/>
      <c r="CC981" s="321"/>
      <c r="CD981" s="321"/>
      <c r="CE981" s="321"/>
      <c r="CF981" s="321"/>
      <c r="CG981" s="321"/>
      <c r="CH981" s="322"/>
      <c r="CI981" s="52">
        <f t="shared" si="48"/>
        <v>0</v>
      </c>
    </row>
    <row r="982" spans="1:87" ht="35.1" customHeight="1" x14ac:dyDescent="0.25">
      <c r="A982" s="31">
        <f t="shared" si="47"/>
        <v>970</v>
      </c>
      <c r="B982" s="323"/>
      <c r="C982" s="323"/>
      <c r="D982" s="308"/>
      <c r="E982" s="308"/>
      <c r="F982" s="308"/>
      <c r="G982" s="324"/>
      <c r="H982" s="325"/>
      <c r="I982" s="40"/>
      <c r="J982" s="60"/>
      <c r="K982" s="312"/>
      <c r="L982" s="312"/>
      <c r="M982" s="326"/>
      <c r="N982" s="326"/>
      <c r="O982" s="314"/>
      <c r="P982" s="314"/>
      <c r="Q982" s="327"/>
      <c r="R982" s="327"/>
      <c r="S982" s="306"/>
      <c r="T982" s="307"/>
      <c r="U982" s="306"/>
      <c r="V982" s="307"/>
      <c r="W982" s="328"/>
      <c r="X982" s="329"/>
      <c r="Y982" s="328"/>
      <c r="Z982" s="329"/>
      <c r="AA982" s="306"/>
      <c r="AB982" s="307"/>
      <c r="AC982" s="306"/>
      <c r="AD982" s="307"/>
      <c r="AE982" s="328"/>
      <c r="AF982" s="329"/>
      <c r="AG982" s="328"/>
      <c r="AH982" s="329"/>
      <c r="AI982" s="306"/>
      <c r="AJ982" s="307"/>
      <c r="AK982" s="306"/>
      <c r="AL982" s="307"/>
      <c r="AM982" s="328"/>
      <c r="AN982" s="329"/>
      <c r="AO982" s="328"/>
      <c r="AP982" s="329"/>
      <c r="AQ982" s="306"/>
      <c r="AR982" s="307"/>
      <c r="AS982" s="306"/>
      <c r="AT982" s="307"/>
      <c r="AU982" s="328"/>
      <c r="AV982" s="329"/>
      <c r="AW982" s="328"/>
      <c r="AX982" s="329"/>
      <c r="AY982" s="306"/>
      <c r="AZ982" s="307"/>
      <c r="BA982" s="306"/>
      <c r="BB982" s="307"/>
      <c r="BC982" s="328"/>
      <c r="BD982" s="329"/>
      <c r="BE982" s="328"/>
      <c r="BF982" s="329"/>
      <c r="BG982" s="306"/>
      <c r="BH982" s="307"/>
      <c r="BI982" s="306"/>
      <c r="BJ982" s="307"/>
      <c r="BK982" s="328"/>
      <c r="BL982" s="329"/>
      <c r="BM982" s="328"/>
      <c r="BN982" s="329"/>
      <c r="BO982" s="316"/>
      <c r="BP982" s="316"/>
      <c r="BQ982" s="316"/>
      <c r="BR982" s="55"/>
      <c r="BS982" s="330"/>
      <c r="BT982" s="331"/>
      <c r="BU982" s="365"/>
      <c r="BV982" s="365"/>
      <c r="BW982" s="365"/>
      <c r="BX982" s="365"/>
      <c r="BY982" s="365"/>
      <c r="BZ982" s="365"/>
      <c r="CA982" s="365"/>
      <c r="CB982" s="320"/>
      <c r="CC982" s="321"/>
      <c r="CD982" s="321"/>
      <c r="CE982" s="321"/>
      <c r="CF982" s="321"/>
      <c r="CG982" s="321"/>
      <c r="CH982" s="322"/>
      <c r="CI982" s="52">
        <f t="shared" si="48"/>
        <v>0</v>
      </c>
    </row>
    <row r="983" spans="1:87" ht="35.1" customHeight="1" x14ac:dyDescent="0.25">
      <c r="A983" s="31">
        <f t="shared" si="47"/>
        <v>971</v>
      </c>
      <c r="B983" s="308"/>
      <c r="C983" s="308"/>
      <c r="D983" s="309"/>
      <c r="E983" s="309"/>
      <c r="F983" s="309"/>
      <c r="G983" s="310"/>
      <c r="H983" s="311"/>
      <c r="I983" s="40"/>
      <c r="J983" s="59"/>
      <c r="K983" s="312"/>
      <c r="L983" s="312"/>
      <c r="M983" s="313"/>
      <c r="N983" s="313"/>
      <c r="O983" s="314"/>
      <c r="P983" s="314"/>
      <c r="Q983" s="315"/>
      <c r="R983" s="315"/>
      <c r="S983" s="306"/>
      <c r="T983" s="307"/>
      <c r="U983" s="306"/>
      <c r="V983" s="307"/>
      <c r="W983" s="304"/>
      <c r="X983" s="305"/>
      <c r="Y983" s="304"/>
      <c r="Z983" s="305"/>
      <c r="AA983" s="306"/>
      <c r="AB983" s="307"/>
      <c r="AC983" s="306"/>
      <c r="AD983" s="307"/>
      <c r="AE983" s="304"/>
      <c r="AF983" s="305"/>
      <c r="AG983" s="304"/>
      <c r="AH983" s="305"/>
      <c r="AI983" s="306"/>
      <c r="AJ983" s="307"/>
      <c r="AK983" s="306"/>
      <c r="AL983" s="307"/>
      <c r="AM983" s="304"/>
      <c r="AN983" s="305"/>
      <c r="AO983" s="304"/>
      <c r="AP983" s="305"/>
      <c r="AQ983" s="306"/>
      <c r="AR983" s="307"/>
      <c r="AS983" s="306"/>
      <c r="AT983" s="307"/>
      <c r="AU983" s="304"/>
      <c r="AV983" s="305"/>
      <c r="AW983" s="304"/>
      <c r="AX983" s="305"/>
      <c r="AY983" s="306"/>
      <c r="AZ983" s="307"/>
      <c r="BA983" s="306"/>
      <c r="BB983" s="307"/>
      <c r="BC983" s="304"/>
      <c r="BD983" s="305"/>
      <c r="BE983" s="304"/>
      <c r="BF983" s="305"/>
      <c r="BG983" s="306"/>
      <c r="BH983" s="307"/>
      <c r="BI983" s="306"/>
      <c r="BJ983" s="307"/>
      <c r="BK983" s="304"/>
      <c r="BL983" s="305"/>
      <c r="BM983" s="304"/>
      <c r="BN983" s="305"/>
      <c r="BO983" s="316"/>
      <c r="BP983" s="316"/>
      <c r="BQ983" s="316"/>
      <c r="BR983" s="55"/>
      <c r="BS983" s="317"/>
      <c r="BT983" s="318"/>
      <c r="BU983" s="365"/>
      <c r="BV983" s="365"/>
      <c r="BW983" s="365"/>
      <c r="BX983" s="365"/>
      <c r="BY983" s="365"/>
      <c r="BZ983" s="365"/>
      <c r="CA983" s="365"/>
      <c r="CB983" s="320"/>
      <c r="CC983" s="321"/>
      <c r="CD983" s="321"/>
      <c r="CE983" s="321"/>
      <c r="CF983" s="321"/>
      <c r="CG983" s="321"/>
      <c r="CH983" s="322"/>
      <c r="CI983" s="52">
        <f t="shared" si="48"/>
        <v>0</v>
      </c>
    </row>
    <row r="984" spans="1:87" ht="35.1" customHeight="1" x14ac:dyDescent="0.25">
      <c r="A984" s="31">
        <f t="shared" si="47"/>
        <v>972</v>
      </c>
      <c r="B984" s="323"/>
      <c r="C984" s="323"/>
      <c r="D984" s="308"/>
      <c r="E984" s="308"/>
      <c r="F984" s="308"/>
      <c r="G984" s="324"/>
      <c r="H984" s="325"/>
      <c r="I984" s="40"/>
      <c r="J984" s="60"/>
      <c r="K984" s="312"/>
      <c r="L984" s="312"/>
      <c r="M984" s="326"/>
      <c r="N984" s="326"/>
      <c r="O984" s="314"/>
      <c r="P984" s="314"/>
      <c r="Q984" s="327"/>
      <c r="R984" s="327"/>
      <c r="S984" s="306"/>
      <c r="T984" s="307"/>
      <c r="U984" s="306"/>
      <c r="V984" s="307"/>
      <c r="W984" s="328"/>
      <c r="X984" s="329"/>
      <c r="Y984" s="328"/>
      <c r="Z984" s="329"/>
      <c r="AA984" s="306"/>
      <c r="AB984" s="307"/>
      <c r="AC984" s="306"/>
      <c r="AD984" s="307"/>
      <c r="AE984" s="328"/>
      <c r="AF984" s="329"/>
      <c r="AG984" s="328"/>
      <c r="AH984" s="329"/>
      <c r="AI984" s="306"/>
      <c r="AJ984" s="307"/>
      <c r="AK984" s="306"/>
      <c r="AL984" s="307"/>
      <c r="AM984" s="328"/>
      <c r="AN984" s="329"/>
      <c r="AO984" s="328"/>
      <c r="AP984" s="329"/>
      <c r="AQ984" s="306"/>
      <c r="AR984" s="307"/>
      <c r="AS984" s="306"/>
      <c r="AT984" s="307"/>
      <c r="AU984" s="328"/>
      <c r="AV984" s="329"/>
      <c r="AW984" s="328"/>
      <c r="AX984" s="329"/>
      <c r="AY984" s="306"/>
      <c r="AZ984" s="307"/>
      <c r="BA984" s="306"/>
      <c r="BB984" s="307"/>
      <c r="BC984" s="328"/>
      <c r="BD984" s="329"/>
      <c r="BE984" s="328"/>
      <c r="BF984" s="329"/>
      <c r="BG984" s="306"/>
      <c r="BH984" s="307"/>
      <c r="BI984" s="306"/>
      <c r="BJ984" s="307"/>
      <c r="BK984" s="328"/>
      <c r="BL984" s="329"/>
      <c r="BM984" s="328"/>
      <c r="BN984" s="329"/>
      <c r="BO984" s="316"/>
      <c r="BP984" s="316"/>
      <c r="BQ984" s="316"/>
      <c r="BR984" s="55"/>
      <c r="BS984" s="330"/>
      <c r="BT984" s="331"/>
      <c r="BU984" s="365"/>
      <c r="BV984" s="365"/>
      <c r="BW984" s="365"/>
      <c r="BX984" s="365"/>
      <c r="BY984" s="365"/>
      <c r="BZ984" s="365"/>
      <c r="CA984" s="365"/>
      <c r="CB984" s="320"/>
      <c r="CC984" s="321"/>
      <c r="CD984" s="321"/>
      <c r="CE984" s="321"/>
      <c r="CF984" s="321"/>
      <c r="CG984" s="321"/>
      <c r="CH984" s="322"/>
      <c r="CI984" s="52">
        <f t="shared" si="48"/>
        <v>0</v>
      </c>
    </row>
    <row r="985" spans="1:87" ht="35.1" customHeight="1" x14ac:dyDescent="0.25">
      <c r="A985" s="31">
        <f t="shared" si="47"/>
        <v>973</v>
      </c>
      <c r="B985" s="308"/>
      <c r="C985" s="308"/>
      <c r="D985" s="309"/>
      <c r="E985" s="309"/>
      <c r="F985" s="309"/>
      <c r="G985" s="310"/>
      <c r="H985" s="311"/>
      <c r="I985" s="40"/>
      <c r="J985" s="59"/>
      <c r="K985" s="312"/>
      <c r="L985" s="312"/>
      <c r="M985" s="313"/>
      <c r="N985" s="313"/>
      <c r="O985" s="314"/>
      <c r="P985" s="314"/>
      <c r="Q985" s="315"/>
      <c r="R985" s="315"/>
      <c r="S985" s="306"/>
      <c r="T985" s="307"/>
      <c r="U985" s="306"/>
      <c r="V985" s="307"/>
      <c r="W985" s="304"/>
      <c r="X985" s="305"/>
      <c r="Y985" s="304"/>
      <c r="Z985" s="305"/>
      <c r="AA985" s="306"/>
      <c r="AB985" s="307"/>
      <c r="AC985" s="306"/>
      <c r="AD985" s="307"/>
      <c r="AE985" s="304"/>
      <c r="AF985" s="305"/>
      <c r="AG985" s="304"/>
      <c r="AH985" s="305"/>
      <c r="AI985" s="306"/>
      <c r="AJ985" s="307"/>
      <c r="AK985" s="306"/>
      <c r="AL985" s="307"/>
      <c r="AM985" s="304"/>
      <c r="AN985" s="305"/>
      <c r="AO985" s="304"/>
      <c r="AP985" s="305"/>
      <c r="AQ985" s="306"/>
      <c r="AR985" s="307"/>
      <c r="AS985" s="306"/>
      <c r="AT985" s="307"/>
      <c r="AU985" s="304"/>
      <c r="AV985" s="305"/>
      <c r="AW985" s="304"/>
      <c r="AX985" s="305"/>
      <c r="AY985" s="306"/>
      <c r="AZ985" s="307"/>
      <c r="BA985" s="306"/>
      <c r="BB985" s="307"/>
      <c r="BC985" s="304"/>
      <c r="BD985" s="305"/>
      <c r="BE985" s="304"/>
      <c r="BF985" s="305"/>
      <c r="BG985" s="306"/>
      <c r="BH985" s="307"/>
      <c r="BI985" s="306"/>
      <c r="BJ985" s="307"/>
      <c r="BK985" s="304"/>
      <c r="BL985" s="305"/>
      <c r="BM985" s="304"/>
      <c r="BN985" s="305"/>
      <c r="BO985" s="316"/>
      <c r="BP985" s="316"/>
      <c r="BQ985" s="316"/>
      <c r="BR985" s="55"/>
      <c r="BS985" s="317"/>
      <c r="BT985" s="318"/>
      <c r="BU985" s="365"/>
      <c r="BV985" s="365"/>
      <c r="BW985" s="365"/>
      <c r="BX985" s="365"/>
      <c r="BY985" s="365"/>
      <c r="BZ985" s="365"/>
      <c r="CA985" s="365"/>
      <c r="CB985" s="320"/>
      <c r="CC985" s="321"/>
      <c r="CD985" s="321"/>
      <c r="CE985" s="321"/>
      <c r="CF985" s="321"/>
      <c r="CG985" s="321"/>
      <c r="CH985" s="322"/>
      <c r="CI985" s="52">
        <f t="shared" si="48"/>
        <v>0</v>
      </c>
    </row>
    <row r="986" spans="1:87" ht="35.1" customHeight="1" x14ac:dyDescent="0.25">
      <c r="A986" s="31">
        <f t="shared" si="47"/>
        <v>974</v>
      </c>
      <c r="B986" s="323"/>
      <c r="C986" s="323"/>
      <c r="D986" s="308"/>
      <c r="E986" s="308"/>
      <c r="F986" s="308"/>
      <c r="G986" s="324"/>
      <c r="H986" s="325"/>
      <c r="I986" s="40"/>
      <c r="J986" s="60"/>
      <c r="K986" s="312"/>
      <c r="L986" s="312"/>
      <c r="M986" s="326"/>
      <c r="N986" s="326"/>
      <c r="O986" s="314"/>
      <c r="P986" s="314"/>
      <c r="Q986" s="327"/>
      <c r="R986" s="327"/>
      <c r="S986" s="306"/>
      <c r="T986" s="307"/>
      <c r="U986" s="306"/>
      <c r="V986" s="307"/>
      <c r="W986" s="328"/>
      <c r="X986" s="329"/>
      <c r="Y986" s="328"/>
      <c r="Z986" s="329"/>
      <c r="AA986" s="306"/>
      <c r="AB986" s="307"/>
      <c r="AC986" s="306"/>
      <c r="AD986" s="307"/>
      <c r="AE986" s="328"/>
      <c r="AF986" s="329"/>
      <c r="AG986" s="328"/>
      <c r="AH986" s="329"/>
      <c r="AI986" s="306"/>
      <c r="AJ986" s="307"/>
      <c r="AK986" s="306"/>
      <c r="AL986" s="307"/>
      <c r="AM986" s="328"/>
      <c r="AN986" s="329"/>
      <c r="AO986" s="328"/>
      <c r="AP986" s="329"/>
      <c r="AQ986" s="306"/>
      <c r="AR986" s="307"/>
      <c r="AS986" s="306"/>
      <c r="AT986" s="307"/>
      <c r="AU986" s="328"/>
      <c r="AV986" s="329"/>
      <c r="AW986" s="328"/>
      <c r="AX986" s="329"/>
      <c r="AY986" s="306"/>
      <c r="AZ986" s="307"/>
      <c r="BA986" s="306"/>
      <c r="BB986" s="307"/>
      <c r="BC986" s="328"/>
      <c r="BD986" s="329"/>
      <c r="BE986" s="328"/>
      <c r="BF986" s="329"/>
      <c r="BG986" s="306"/>
      <c r="BH986" s="307"/>
      <c r="BI986" s="306"/>
      <c r="BJ986" s="307"/>
      <c r="BK986" s="328"/>
      <c r="BL986" s="329"/>
      <c r="BM986" s="328"/>
      <c r="BN986" s="329"/>
      <c r="BO986" s="316"/>
      <c r="BP986" s="316"/>
      <c r="BQ986" s="316"/>
      <c r="BR986" s="55"/>
      <c r="BS986" s="330"/>
      <c r="BT986" s="331"/>
      <c r="BU986" s="365"/>
      <c r="BV986" s="365"/>
      <c r="BW986" s="365"/>
      <c r="BX986" s="365"/>
      <c r="BY986" s="365"/>
      <c r="BZ986" s="365"/>
      <c r="CA986" s="365"/>
      <c r="CB986" s="320"/>
      <c r="CC986" s="321"/>
      <c r="CD986" s="321"/>
      <c r="CE986" s="321"/>
      <c r="CF986" s="321"/>
      <c r="CG986" s="321"/>
      <c r="CH986" s="322"/>
      <c r="CI986" s="52">
        <f t="shared" si="48"/>
        <v>0</v>
      </c>
    </row>
    <row r="987" spans="1:87" ht="35.1" customHeight="1" x14ac:dyDescent="0.25">
      <c r="A987" s="31">
        <f t="shared" si="47"/>
        <v>975</v>
      </c>
      <c r="B987" s="308"/>
      <c r="C987" s="308"/>
      <c r="D987" s="309"/>
      <c r="E987" s="309"/>
      <c r="F987" s="309"/>
      <c r="G987" s="310"/>
      <c r="H987" s="311"/>
      <c r="I987" s="40"/>
      <c r="J987" s="59"/>
      <c r="K987" s="312"/>
      <c r="L987" s="312"/>
      <c r="M987" s="313"/>
      <c r="N987" s="313"/>
      <c r="O987" s="314"/>
      <c r="P987" s="314"/>
      <c r="Q987" s="315"/>
      <c r="R987" s="315"/>
      <c r="S987" s="306"/>
      <c r="T987" s="307"/>
      <c r="U987" s="306"/>
      <c r="V987" s="307"/>
      <c r="W987" s="304"/>
      <c r="X987" s="305"/>
      <c r="Y987" s="304"/>
      <c r="Z987" s="305"/>
      <c r="AA987" s="306"/>
      <c r="AB987" s="307"/>
      <c r="AC987" s="306"/>
      <c r="AD987" s="307"/>
      <c r="AE987" s="304"/>
      <c r="AF987" s="305"/>
      <c r="AG987" s="304"/>
      <c r="AH987" s="305"/>
      <c r="AI987" s="306"/>
      <c r="AJ987" s="307"/>
      <c r="AK987" s="306"/>
      <c r="AL987" s="307"/>
      <c r="AM987" s="304"/>
      <c r="AN987" s="305"/>
      <c r="AO987" s="304"/>
      <c r="AP987" s="305"/>
      <c r="AQ987" s="306"/>
      <c r="AR987" s="307"/>
      <c r="AS987" s="306"/>
      <c r="AT987" s="307"/>
      <c r="AU987" s="304"/>
      <c r="AV987" s="305"/>
      <c r="AW987" s="304"/>
      <c r="AX987" s="305"/>
      <c r="AY987" s="306"/>
      <c r="AZ987" s="307"/>
      <c r="BA987" s="306"/>
      <c r="BB987" s="307"/>
      <c r="BC987" s="304"/>
      <c r="BD987" s="305"/>
      <c r="BE987" s="304"/>
      <c r="BF987" s="305"/>
      <c r="BG987" s="306"/>
      <c r="BH987" s="307"/>
      <c r="BI987" s="306"/>
      <c r="BJ987" s="307"/>
      <c r="BK987" s="304"/>
      <c r="BL987" s="305"/>
      <c r="BM987" s="304"/>
      <c r="BN987" s="305"/>
      <c r="BO987" s="316"/>
      <c r="BP987" s="316"/>
      <c r="BQ987" s="316"/>
      <c r="BR987" s="55"/>
      <c r="BS987" s="317"/>
      <c r="BT987" s="318"/>
      <c r="BU987" s="365"/>
      <c r="BV987" s="365"/>
      <c r="BW987" s="365"/>
      <c r="BX987" s="365"/>
      <c r="BY987" s="365"/>
      <c r="BZ987" s="365"/>
      <c r="CA987" s="365"/>
      <c r="CB987" s="320"/>
      <c r="CC987" s="321"/>
      <c r="CD987" s="321"/>
      <c r="CE987" s="321"/>
      <c r="CF987" s="321"/>
      <c r="CG987" s="321"/>
      <c r="CH987" s="322"/>
      <c r="CI987" s="52">
        <f t="shared" si="48"/>
        <v>0</v>
      </c>
    </row>
    <row r="988" spans="1:87" ht="35.1" customHeight="1" x14ac:dyDescent="0.25">
      <c r="A988" s="31">
        <f t="shared" si="47"/>
        <v>976</v>
      </c>
      <c r="B988" s="323"/>
      <c r="C988" s="323"/>
      <c r="D988" s="308"/>
      <c r="E988" s="308"/>
      <c r="F988" s="308"/>
      <c r="G988" s="324"/>
      <c r="H988" s="325"/>
      <c r="I988" s="40"/>
      <c r="J988" s="60"/>
      <c r="K988" s="312"/>
      <c r="L988" s="312"/>
      <c r="M988" s="326"/>
      <c r="N988" s="326"/>
      <c r="O988" s="314"/>
      <c r="P988" s="314"/>
      <c r="Q988" s="327"/>
      <c r="R988" s="327"/>
      <c r="S988" s="306"/>
      <c r="T988" s="307"/>
      <c r="U988" s="306"/>
      <c r="V988" s="307"/>
      <c r="W988" s="328"/>
      <c r="X988" s="329"/>
      <c r="Y988" s="328"/>
      <c r="Z988" s="329"/>
      <c r="AA988" s="306"/>
      <c r="AB988" s="307"/>
      <c r="AC988" s="306"/>
      <c r="AD988" s="307"/>
      <c r="AE988" s="328"/>
      <c r="AF988" s="329"/>
      <c r="AG988" s="328"/>
      <c r="AH988" s="329"/>
      <c r="AI988" s="306"/>
      <c r="AJ988" s="307"/>
      <c r="AK988" s="306"/>
      <c r="AL988" s="307"/>
      <c r="AM988" s="328"/>
      <c r="AN988" s="329"/>
      <c r="AO988" s="328"/>
      <c r="AP988" s="329"/>
      <c r="AQ988" s="306"/>
      <c r="AR988" s="307"/>
      <c r="AS988" s="306"/>
      <c r="AT988" s="307"/>
      <c r="AU988" s="328"/>
      <c r="AV988" s="329"/>
      <c r="AW988" s="328"/>
      <c r="AX988" s="329"/>
      <c r="AY988" s="306"/>
      <c r="AZ988" s="307"/>
      <c r="BA988" s="306"/>
      <c r="BB988" s="307"/>
      <c r="BC988" s="328"/>
      <c r="BD988" s="329"/>
      <c r="BE988" s="328"/>
      <c r="BF988" s="329"/>
      <c r="BG988" s="306"/>
      <c r="BH988" s="307"/>
      <c r="BI988" s="306"/>
      <c r="BJ988" s="307"/>
      <c r="BK988" s="328"/>
      <c r="BL988" s="329"/>
      <c r="BM988" s="328"/>
      <c r="BN988" s="329"/>
      <c r="BO988" s="316"/>
      <c r="BP988" s="316"/>
      <c r="BQ988" s="316"/>
      <c r="BR988" s="55"/>
      <c r="BS988" s="330"/>
      <c r="BT988" s="331"/>
      <c r="BU988" s="365"/>
      <c r="BV988" s="365"/>
      <c r="BW988" s="365"/>
      <c r="BX988" s="365"/>
      <c r="BY988" s="365"/>
      <c r="BZ988" s="365"/>
      <c r="CA988" s="365"/>
      <c r="CB988" s="320"/>
      <c r="CC988" s="321"/>
      <c r="CD988" s="321"/>
      <c r="CE988" s="321"/>
      <c r="CF988" s="321"/>
      <c r="CG988" s="321"/>
      <c r="CH988" s="322"/>
      <c r="CI988" s="52">
        <f t="shared" si="48"/>
        <v>0</v>
      </c>
    </row>
    <row r="989" spans="1:87" ht="35.1" customHeight="1" x14ac:dyDescent="0.25">
      <c r="A989" s="31">
        <f t="shared" si="47"/>
        <v>977</v>
      </c>
      <c r="B989" s="308"/>
      <c r="C989" s="308"/>
      <c r="D989" s="309"/>
      <c r="E989" s="309"/>
      <c r="F989" s="309"/>
      <c r="G989" s="310"/>
      <c r="H989" s="311"/>
      <c r="I989" s="40"/>
      <c r="J989" s="59"/>
      <c r="K989" s="312"/>
      <c r="L989" s="312"/>
      <c r="M989" s="313"/>
      <c r="N989" s="313"/>
      <c r="O989" s="314"/>
      <c r="P989" s="314"/>
      <c r="Q989" s="315"/>
      <c r="R989" s="315"/>
      <c r="S989" s="306"/>
      <c r="T989" s="307"/>
      <c r="U989" s="306"/>
      <c r="V989" s="307"/>
      <c r="W989" s="304"/>
      <c r="X989" s="305"/>
      <c r="Y989" s="304"/>
      <c r="Z989" s="305"/>
      <c r="AA989" s="306"/>
      <c r="AB989" s="307"/>
      <c r="AC989" s="306"/>
      <c r="AD989" s="307"/>
      <c r="AE989" s="304"/>
      <c r="AF989" s="305"/>
      <c r="AG989" s="304"/>
      <c r="AH989" s="305"/>
      <c r="AI989" s="306"/>
      <c r="AJ989" s="307"/>
      <c r="AK989" s="306"/>
      <c r="AL989" s="307"/>
      <c r="AM989" s="304"/>
      <c r="AN989" s="305"/>
      <c r="AO989" s="304"/>
      <c r="AP989" s="305"/>
      <c r="AQ989" s="306"/>
      <c r="AR989" s="307"/>
      <c r="AS989" s="306"/>
      <c r="AT989" s="307"/>
      <c r="AU989" s="304"/>
      <c r="AV989" s="305"/>
      <c r="AW989" s="304"/>
      <c r="AX989" s="305"/>
      <c r="AY989" s="306"/>
      <c r="AZ989" s="307"/>
      <c r="BA989" s="306"/>
      <c r="BB989" s="307"/>
      <c r="BC989" s="304"/>
      <c r="BD989" s="305"/>
      <c r="BE989" s="304"/>
      <c r="BF989" s="305"/>
      <c r="BG989" s="306"/>
      <c r="BH989" s="307"/>
      <c r="BI989" s="306"/>
      <c r="BJ989" s="307"/>
      <c r="BK989" s="304"/>
      <c r="BL989" s="305"/>
      <c r="BM989" s="304"/>
      <c r="BN989" s="305"/>
      <c r="BO989" s="316"/>
      <c r="BP989" s="316"/>
      <c r="BQ989" s="316"/>
      <c r="BR989" s="55"/>
      <c r="BS989" s="317"/>
      <c r="BT989" s="318"/>
      <c r="BU989" s="365"/>
      <c r="BV989" s="365"/>
      <c r="BW989" s="365"/>
      <c r="BX989" s="365"/>
      <c r="BY989" s="365"/>
      <c r="BZ989" s="365"/>
      <c r="CA989" s="365"/>
      <c r="CB989" s="320"/>
      <c r="CC989" s="321"/>
      <c r="CD989" s="321"/>
      <c r="CE989" s="321"/>
      <c r="CF989" s="321"/>
      <c r="CG989" s="321"/>
      <c r="CH989" s="322"/>
      <c r="CI989" s="52">
        <f t="shared" si="48"/>
        <v>0</v>
      </c>
    </row>
    <row r="990" spans="1:87" ht="35.1" customHeight="1" x14ac:dyDescent="0.25">
      <c r="A990" s="31">
        <f t="shared" si="47"/>
        <v>978</v>
      </c>
      <c r="B990" s="323"/>
      <c r="C990" s="323"/>
      <c r="D990" s="308"/>
      <c r="E990" s="308"/>
      <c r="F990" s="308"/>
      <c r="G990" s="324"/>
      <c r="H990" s="325"/>
      <c r="I990" s="40"/>
      <c r="J990" s="60"/>
      <c r="K990" s="312"/>
      <c r="L990" s="312"/>
      <c r="M990" s="326"/>
      <c r="N990" s="326"/>
      <c r="O990" s="314"/>
      <c r="P990" s="314"/>
      <c r="Q990" s="327"/>
      <c r="R990" s="327"/>
      <c r="S990" s="306"/>
      <c r="T990" s="307"/>
      <c r="U990" s="306"/>
      <c r="V990" s="307"/>
      <c r="W990" s="328"/>
      <c r="X990" s="329"/>
      <c r="Y990" s="328"/>
      <c r="Z990" s="329"/>
      <c r="AA990" s="306"/>
      <c r="AB990" s="307"/>
      <c r="AC990" s="306"/>
      <c r="AD990" s="307"/>
      <c r="AE990" s="328"/>
      <c r="AF990" s="329"/>
      <c r="AG990" s="328"/>
      <c r="AH990" s="329"/>
      <c r="AI990" s="306"/>
      <c r="AJ990" s="307"/>
      <c r="AK990" s="306"/>
      <c r="AL990" s="307"/>
      <c r="AM990" s="328"/>
      <c r="AN990" s="329"/>
      <c r="AO990" s="328"/>
      <c r="AP990" s="329"/>
      <c r="AQ990" s="306"/>
      <c r="AR990" s="307"/>
      <c r="AS990" s="306"/>
      <c r="AT990" s="307"/>
      <c r="AU990" s="328"/>
      <c r="AV990" s="329"/>
      <c r="AW990" s="328"/>
      <c r="AX990" s="329"/>
      <c r="AY990" s="306"/>
      <c r="AZ990" s="307"/>
      <c r="BA990" s="306"/>
      <c r="BB990" s="307"/>
      <c r="BC990" s="328"/>
      <c r="BD990" s="329"/>
      <c r="BE990" s="328"/>
      <c r="BF990" s="329"/>
      <c r="BG990" s="306"/>
      <c r="BH990" s="307"/>
      <c r="BI990" s="306"/>
      <c r="BJ990" s="307"/>
      <c r="BK990" s="328"/>
      <c r="BL990" s="329"/>
      <c r="BM990" s="328"/>
      <c r="BN990" s="329"/>
      <c r="BO990" s="316"/>
      <c r="BP990" s="316"/>
      <c r="BQ990" s="316"/>
      <c r="BR990" s="55"/>
      <c r="BS990" s="330"/>
      <c r="BT990" s="331"/>
      <c r="BU990" s="365"/>
      <c r="BV990" s="365"/>
      <c r="BW990" s="365"/>
      <c r="BX990" s="365"/>
      <c r="BY990" s="365"/>
      <c r="BZ990" s="365"/>
      <c r="CA990" s="365"/>
      <c r="CB990" s="320"/>
      <c r="CC990" s="321"/>
      <c r="CD990" s="321"/>
      <c r="CE990" s="321"/>
      <c r="CF990" s="321"/>
      <c r="CG990" s="321"/>
      <c r="CH990" s="322"/>
      <c r="CI990" s="52">
        <f t="shared" si="48"/>
        <v>0</v>
      </c>
    </row>
    <row r="991" spans="1:87" ht="35.1" customHeight="1" x14ac:dyDescent="0.25">
      <c r="A991" s="31">
        <f t="shared" si="47"/>
        <v>979</v>
      </c>
      <c r="B991" s="308"/>
      <c r="C991" s="308"/>
      <c r="D991" s="309"/>
      <c r="E991" s="309"/>
      <c r="F991" s="309"/>
      <c r="G991" s="310"/>
      <c r="H991" s="311"/>
      <c r="I991" s="40"/>
      <c r="J991" s="59"/>
      <c r="K991" s="312"/>
      <c r="L991" s="312"/>
      <c r="M991" s="313"/>
      <c r="N991" s="313"/>
      <c r="O991" s="314"/>
      <c r="P991" s="314"/>
      <c r="Q991" s="315"/>
      <c r="R991" s="315"/>
      <c r="S991" s="306"/>
      <c r="T991" s="307"/>
      <c r="U991" s="306"/>
      <c r="V991" s="307"/>
      <c r="W991" s="304"/>
      <c r="X991" s="305"/>
      <c r="Y991" s="304"/>
      <c r="Z991" s="305"/>
      <c r="AA991" s="306"/>
      <c r="AB991" s="307"/>
      <c r="AC991" s="306"/>
      <c r="AD991" s="307"/>
      <c r="AE991" s="304"/>
      <c r="AF991" s="305"/>
      <c r="AG991" s="304"/>
      <c r="AH991" s="305"/>
      <c r="AI991" s="306"/>
      <c r="AJ991" s="307"/>
      <c r="AK991" s="306"/>
      <c r="AL991" s="307"/>
      <c r="AM991" s="304"/>
      <c r="AN991" s="305"/>
      <c r="AO991" s="304"/>
      <c r="AP991" s="305"/>
      <c r="AQ991" s="306"/>
      <c r="AR991" s="307"/>
      <c r="AS991" s="306"/>
      <c r="AT991" s="307"/>
      <c r="AU991" s="304"/>
      <c r="AV991" s="305"/>
      <c r="AW991" s="304"/>
      <c r="AX991" s="305"/>
      <c r="AY991" s="306"/>
      <c r="AZ991" s="307"/>
      <c r="BA991" s="306"/>
      <c r="BB991" s="307"/>
      <c r="BC991" s="304"/>
      <c r="BD991" s="305"/>
      <c r="BE991" s="304"/>
      <c r="BF991" s="305"/>
      <c r="BG991" s="306"/>
      <c r="BH991" s="307"/>
      <c r="BI991" s="306"/>
      <c r="BJ991" s="307"/>
      <c r="BK991" s="304"/>
      <c r="BL991" s="305"/>
      <c r="BM991" s="304"/>
      <c r="BN991" s="305"/>
      <c r="BO991" s="316"/>
      <c r="BP991" s="316"/>
      <c r="BQ991" s="316"/>
      <c r="BR991" s="55"/>
      <c r="BS991" s="317"/>
      <c r="BT991" s="318"/>
      <c r="BU991" s="365"/>
      <c r="BV991" s="365"/>
      <c r="BW991" s="365"/>
      <c r="BX991" s="365"/>
      <c r="BY991" s="365"/>
      <c r="BZ991" s="365"/>
      <c r="CA991" s="365"/>
      <c r="CB991" s="320"/>
      <c r="CC991" s="321"/>
      <c r="CD991" s="321"/>
      <c r="CE991" s="321"/>
      <c r="CF991" s="321"/>
      <c r="CG991" s="321"/>
      <c r="CH991" s="322"/>
      <c r="CI991" s="52">
        <f t="shared" si="48"/>
        <v>0</v>
      </c>
    </row>
    <row r="992" spans="1:87" ht="35.1" customHeight="1" x14ac:dyDescent="0.25">
      <c r="A992" s="31">
        <f t="shared" si="47"/>
        <v>980</v>
      </c>
      <c r="B992" s="323"/>
      <c r="C992" s="323"/>
      <c r="D992" s="308"/>
      <c r="E992" s="308"/>
      <c r="F992" s="308"/>
      <c r="G992" s="324"/>
      <c r="H992" s="325"/>
      <c r="I992" s="40"/>
      <c r="J992" s="60"/>
      <c r="K992" s="312"/>
      <c r="L992" s="312"/>
      <c r="M992" s="326"/>
      <c r="N992" s="326"/>
      <c r="O992" s="314"/>
      <c r="P992" s="314"/>
      <c r="Q992" s="327"/>
      <c r="R992" s="327"/>
      <c r="S992" s="306"/>
      <c r="T992" s="307"/>
      <c r="U992" s="306"/>
      <c r="V992" s="307"/>
      <c r="W992" s="328"/>
      <c r="X992" s="329"/>
      <c r="Y992" s="328"/>
      <c r="Z992" s="329"/>
      <c r="AA992" s="306"/>
      <c r="AB992" s="307"/>
      <c r="AC992" s="306"/>
      <c r="AD992" s="307"/>
      <c r="AE992" s="328"/>
      <c r="AF992" s="329"/>
      <c r="AG992" s="328"/>
      <c r="AH992" s="329"/>
      <c r="AI992" s="306"/>
      <c r="AJ992" s="307"/>
      <c r="AK992" s="306"/>
      <c r="AL992" s="307"/>
      <c r="AM992" s="328"/>
      <c r="AN992" s="329"/>
      <c r="AO992" s="328"/>
      <c r="AP992" s="329"/>
      <c r="AQ992" s="306"/>
      <c r="AR992" s="307"/>
      <c r="AS992" s="306"/>
      <c r="AT992" s="307"/>
      <c r="AU992" s="328"/>
      <c r="AV992" s="329"/>
      <c r="AW992" s="328"/>
      <c r="AX992" s="329"/>
      <c r="AY992" s="306"/>
      <c r="AZ992" s="307"/>
      <c r="BA992" s="306"/>
      <c r="BB992" s="307"/>
      <c r="BC992" s="328"/>
      <c r="BD992" s="329"/>
      <c r="BE992" s="328"/>
      <c r="BF992" s="329"/>
      <c r="BG992" s="306"/>
      <c r="BH992" s="307"/>
      <c r="BI992" s="306"/>
      <c r="BJ992" s="307"/>
      <c r="BK992" s="328"/>
      <c r="BL992" s="329"/>
      <c r="BM992" s="328"/>
      <c r="BN992" s="329"/>
      <c r="BO992" s="316"/>
      <c r="BP992" s="316"/>
      <c r="BQ992" s="316"/>
      <c r="BR992" s="55"/>
      <c r="BS992" s="330"/>
      <c r="BT992" s="331"/>
      <c r="BU992" s="365"/>
      <c r="BV992" s="365"/>
      <c r="BW992" s="365"/>
      <c r="BX992" s="365"/>
      <c r="BY992" s="365"/>
      <c r="BZ992" s="365"/>
      <c r="CA992" s="365"/>
      <c r="CB992" s="320"/>
      <c r="CC992" s="321"/>
      <c r="CD992" s="321"/>
      <c r="CE992" s="321"/>
      <c r="CF992" s="321"/>
      <c r="CG992" s="321"/>
      <c r="CH992" s="322"/>
      <c r="CI992" s="52">
        <f t="shared" si="48"/>
        <v>0</v>
      </c>
    </row>
    <row r="993" spans="1:87" ht="35.1" customHeight="1" x14ac:dyDescent="0.25">
      <c r="A993" s="31">
        <f t="shared" si="47"/>
        <v>981</v>
      </c>
      <c r="B993" s="308"/>
      <c r="C993" s="308"/>
      <c r="D993" s="309"/>
      <c r="E993" s="309"/>
      <c r="F993" s="309"/>
      <c r="G993" s="310"/>
      <c r="H993" s="311"/>
      <c r="I993" s="40"/>
      <c r="J993" s="59"/>
      <c r="K993" s="312"/>
      <c r="L993" s="312"/>
      <c r="M993" s="313"/>
      <c r="N993" s="313"/>
      <c r="O993" s="314"/>
      <c r="P993" s="314"/>
      <c r="Q993" s="315"/>
      <c r="R993" s="315"/>
      <c r="S993" s="306"/>
      <c r="T993" s="307"/>
      <c r="U993" s="306"/>
      <c r="V993" s="307"/>
      <c r="W993" s="304"/>
      <c r="X993" s="305"/>
      <c r="Y993" s="304"/>
      <c r="Z993" s="305"/>
      <c r="AA993" s="306"/>
      <c r="AB993" s="307"/>
      <c r="AC993" s="306"/>
      <c r="AD993" s="307"/>
      <c r="AE993" s="304"/>
      <c r="AF993" s="305"/>
      <c r="AG993" s="304"/>
      <c r="AH993" s="305"/>
      <c r="AI993" s="306"/>
      <c r="AJ993" s="307"/>
      <c r="AK993" s="306"/>
      <c r="AL993" s="307"/>
      <c r="AM993" s="304"/>
      <c r="AN993" s="305"/>
      <c r="AO993" s="304"/>
      <c r="AP993" s="305"/>
      <c r="AQ993" s="306"/>
      <c r="AR993" s="307"/>
      <c r="AS993" s="306"/>
      <c r="AT993" s="307"/>
      <c r="AU993" s="304"/>
      <c r="AV993" s="305"/>
      <c r="AW993" s="304"/>
      <c r="AX993" s="305"/>
      <c r="AY993" s="306"/>
      <c r="AZ993" s="307"/>
      <c r="BA993" s="306"/>
      <c r="BB993" s="307"/>
      <c r="BC993" s="304"/>
      <c r="BD993" s="305"/>
      <c r="BE993" s="304"/>
      <c r="BF993" s="305"/>
      <c r="BG993" s="306"/>
      <c r="BH993" s="307"/>
      <c r="BI993" s="306"/>
      <c r="BJ993" s="307"/>
      <c r="BK993" s="304"/>
      <c r="BL993" s="305"/>
      <c r="BM993" s="304"/>
      <c r="BN993" s="305"/>
      <c r="BO993" s="316"/>
      <c r="BP993" s="316"/>
      <c r="BQ993" s="316"/>
      <c r="BR993" s="55"/>
      <c r="BS993" s="317"/>
      <c r="BT993" s="318"/>
      <c r="BU993" s="365"/>
      <c r="BV993" s="365"/>
      <c r="BW993" s="365"/>
      <c r="BX993" s="365"/>
      <c r="BY993" s="365"/>
      <c r="BZ993" s="365"/>
      <c r="CA993" s="365"/>
      <c r="CB993" s="320"/>
      <c r="CC993" s="321"/>
      <c r="CD993" s="321"/>
      <c r="CE993" s="321"/>
      <c r="CF993" s="321"/>
      <c r="CG993" s="321"/>
      <c r="CH993" s="322"/>
      <c r="CI993" s="52">
        <f t="shared" si="48"/>
        <v>0</v>
      </c>
    </row>
    <row r="994" spans="1:87" ht="35.1" customHeight="1" x14ac:dyDescent="0.25">
      <c r="A994" s="31">
        <f t="shared" si="47"/>
        <v>982</v>
      </c>
      <c r="B994" s="323"/>
      <c r="C994" s="323"/>
      <c r="D994" s="308"/>
      <c r="E994" s="308"/>
      <c r="F994" s="308"/>
      <c r="G994" s="324"/>
      <c r="H994" s="325"/>
      <c r="I994" s="40"/>
      <c r="J994" s="60"/>
      <c r="K994" s="312"/>
      <c r="L994" s="312"/>
      <c r="M994" s="326"/>
      <c r="N994" s="326"/>
      <c r="O994" s="314"/>
      <c r="P994" s="314"/>
      <c r="Q994" s="327"/>
      <c r="R994" s="327"/>
      <c r="S994" s="306"/>
      <c r="T994" s="307"/>
      <c r="U994" s="306"/>
      <c r="V994" s="307"/>
      <c r="W994" s="328"/>
      <c r="X994" s="329"/>
      <c r="Y994" s="328"/>
      <c r="Z994" s="329"/>
      <c r="AA994" s="306"/>
      <c r="AB994" s="307"/>
      <c r="AC994" s="306"/>
      <c r="AD994" s="307"/>
      <c r="AE994" s="328"/>
      <c r="AF994" s="329"/>
      <c r="AG994" s="328"/>
      <c r="AH994" s="329"/>
      <c r="AI994" s="306"/>
      <c r="AJ994" s="307"/>
      <c r="AK994" s="306"/>
      <c r="AL994" s="307"/>
      <c r="AM994" s="328"/>
      <c r="AN994" s="329"/>
      <c r="AO994" s="328"/>
      <c r="AP994" s="329"/>
      <c r="AQ994" s="306"/>
      <c r="AR994" s="307"/>
      <c r="AS994" s="306"/>
      <c r="AT994" s="307"/>
      <c r="AU994" s="328"/>
      <c r="AV994" s="329"/>
      <c r="AW994" s="328"/>
      <c r="AX994" s="329"/>
      <c r="AY994" s="306"/>
      <c r="AZ994" s="307"/>
      <c r="BA994" s="306"/>
      <c r="BB994" s="307"/>
      <c r="BC994" s="328"/>
      <c r="BD994" s="329"/>
      <c r="BE994" s="328"/>
      <c r="BF994" s="329"/>
      <c r="BG994" s="306"/>
      <c r="BH994" s="307"/>
      <c r="BI994" s="306"/>
      <c r="BJ994" s="307"/>
      <c r="BK994" s="328"/>
      <c r="BL994" s="329"/>
      <c r="BM994" s="328"/>
      <c r="BN994" s="329"/>
      <c r="BO994" s="316"/>
      <c r="BP994" s="316"/>
      <c r="BQ994" s="316"/>
      <c r="BR994" s="55"/>
      <c r="BS994" s="330"/>
      <c r="BT994" s="331"/>
      <c r="BU994" s="365"/>
      <c r="BV994" s="365"/>
      <c r="BW994" s="365"/>
      <c r="BX994" s="365"/>
      <c r="BY994" s="365"/>
      <c r="BZ994" s="365"/>
      <c r="CA994" s="365"/>
      <c r="CB994" s="320"/>
      <c r="CC994" s="321"/>
      <c r="CD994" s="321"/>
      <c r="CE994" s="321"/>
      <c r="CF994" s="321"/>
      <c r="CG994" s="321"/>
      <c r="CH994" s="322"/>
      <c r="CI994" s="52">
        <f t="shared" si="48"/>
        <v>0</v>
      </c>
    </row>
    <row r="995" spans="1:87" ht="35.1" customHeight="1" x14ac:dyDescent="0.25">
      <c r="A995" s="31">
        <f t="shared" si="47"/>
        <v>983</v>
      </c>
      <c r="B995" s="308"/>
      <c r="C995" s="308"/>
      <c r="D995" s="309"/>
      <c r="E995" s="309"/>
      <c r="F995" s="309"/>
      <c r="G995" s="310"/>
      <c r="H995" s="311"/>
      <c r="I995" s="40"/>
      <c r="J995" s="59"/>
      <c r="K995" s="312"/>
      <c r="L995" s="312"/>
      <c r="M995" s="313"/>
      <c r="N995" s="313"/>
      <c r="O995" s="314"/>
      <c r="P995" s="314"/>
      <c r="Q995" s="315"/>
      <c r="R995" s="315"/>
      <c r="S995" s="306"/>
      <c r="T995" s="307"/>
      <c r="U995" s="306"/>
      <c r="V995" s="307"/>
      <c r="W995" s="304"/>
      <c r="X995" s="305"/>
      <c r="Y995" s="304"/>
      <c r="Z995" s="305"/>
      <c r="AA995" s="306"/>
      <c r="AB995" s="307"/>
      <c r="AC995" s="306"/>
      <c r="AD995" s="307"/>
      <c r="AE995" s="304"/>
      <c r="AF995" s="305"/>
      <c r="AG995" s="304"/>
      <c r="AH995" s="305"/>
      <c r="AI995" s="306"/>
      <c r="AJ995" s="307"/>
      <c r="AK995" s="306"/>
      <c r="AL995" s="307"/>
      <c r="AM995" s="304"/>
      <c r="AN995" s="305"/>
      <c r="AO995" s="304"/>
      <c r="AP995" s="305"/>
      <c r="AQ995" s="306"/>
      <c r="AR995" s="307"/>
      <c r="AS995" s="306"/>
      <c r="AT995" s="307"/>
      <c r="AU995" s="304"/>
      <c r="AV995" s="305"/>
      <c r="AW995" s="304"/>
      <c r="AX995" s="305"/>
      <c r="AY995" s="306"/>
      <c r="AZ995" s="307"/>
      <c r="BA995" s="306"/>
      <c r="BB995" s="307"/>
      <c r="BC995" s="304"/>
      <c r="BD995" s="305"/>
      <c r="BE995" s="304"/>
      <c r="BF995" s="305"/>
      <c r="BG995" s="306"/>
      <c r="BH995" s="307"/>
      <c r="BI995" s="306"/>
      <c r="BJ995" s="307"/>
      <c r="BK995" s="304"/>
      <c r="BL995" s="305"/>
      <c r="BM995" s="304"/>
      <c r="BN995" s="305"/>
      <c r="BO995" s="316"/>
      <c r="BP995" s="316"/>
      <c r="BQ995" s="316"/>
      <c r="BR995" s="55"/>
      <c r="BS995" s="317"/>
      <c r="BT995" s="318"/>
      <c r="BU995" s="365"/>
      <c r="BV995" s="365"/>
      <c r="BW995" s="365"/>
      <c r="BX995" s="365"/>
      <c r="BY995" s="365"/>
      <c r="BZ995" s="365"/>
      <c r="CA995" s="365"/>
      <c r="CB995" s="320"/>
      <c r="CC995" s="321"/>
      <c r="CD995" s="321"/>
      <c r="CE995" s="321"/>
      <c r="CF995" s="321"/>
      <c r="CG995" s="321"/>
      <c r="CH995" s="322"/>
      <c r="CI995" s="52">
        <f t="shared" si="48"/>
        <v>0</v>
      </c>
    </row>
    <row r="996" spans="1:87" ht="35.1" customHeight="1" x14ac:dyDescent="0.25">
      <c r="A996" s="31">
        <f t="shared" si="47"/>
        <v>984</v>
      </c>
      <c r="B996" s="323"/>
      <c r="C996" s="323"/>
      <c r="D996" s="308"/>
      <c r="E996" s="308"/>
      <c r="F996" s="308"/>
      <c r="G996" s="324"/>
      <c r="H996" s="325"/>
      <c r="I996" s="40"/>
      <c r="J996" s="60"/>
      <c r="K996" s="312"/>
      <c r="L996" s="312"/>
      <c r="M996" s="326"/>
      <c r="N996" s="326"/>
      <c r="O996" s="314"/>
      <c r="P996" s="314"/>
      <c r="Q996" s="327"/>
      <c r="R996" s="327"/>
      <c r="S996" s="306"/>
      <c r="T996" s="307"/>
      <c r="U996" s="306"/>
      <c r="V996" s="307"/>
      <c r="W996" s="328"/>
      <c r="X996" s="329"/>
      <c r="Y996" s="328"/>
      <c r="Z996" s="329"/>
      <c r="AA996" s="306"/>
      <c r="AB996" s="307"/>
      <c r="AC996" s="306"/>
      <c r="AD996" s="307"/>
      <c r="AE996" s="328"/>
      <c r="AF996" s="329"/>
      <c r="AG996" s="328"/>
      <c r="AH996" s="329"/>
      <c r="AI996" s="306"/>
      <c r="AJ996" s="307"/>
      <c r="AK996" s="306"/>
      <c r="AL996" s="307"/>
      <c r="AM996" s="328"/>
      <c r="AN996" s="329"/>
      <c r="AO996" s="328"/>
      <c r="AP996" s="329"/>
      <c r="AQ996" s="306"/>
      <c r="AR996" s="307"/>
      <c r="AS996" s="306"/>
      <c r="AT996" s="307"/>
      <c r="AU996" s="328"/>
      <c r="AV996" s="329"/>
      <c r="AW996" s="328"/>
      <c r="AX996" s="329"/>
      <c r="AY996" s="306"/>
      <c r="AZ996" s="307"/>
      <c r="BA996" s="306"/>
      <c r="BB996" s="307"/>
      <c r="BC996" s="328"/>
      <c r="BD996" s="329"/>
      <c r="BE996" s="328"/>
      <c r="BF996" s="329"/>
      <c r="BG996" s="306"/>
      <c r="BH996" s="307"/>
      <c r="BI996" s="306"/>
      <c r="BJ996" s="307"/>
      <c r="BK996" s="328"/>
      <c r="BL996" s="329"/>
      <c r="BM996" s="328"/>
      <c r="BN996" s="329"/>
      <c r="BO996" s="316"/>
      <c r="BP996" s="316"/>
      <c r="BQ996" s="316"/>
      <c r="BR996" s="55"/>
      <c r="BS996" s="330"/>
      <c r="BT996" s="331"/>
      <c r="BU996" s="365"/>
      <c r="BV996" s="365"/>
      <c r="BW996" s="365"/>
      <c r="BX996" s="365"/>
      <c r="BY996" s="365"/>
      <c r="BZ996" s="365"/>
      <c r="CA996" s="365"/>
      <c r="CB996" s="320"/>
      <c r="CC996" s="321"/>
      <c r="CD996" s="321"/>
      <c r="CE996" s="321"/>
      <c r="CF996" s="321"/>
      <c r="CG996" s="321"/>
      <c r="CH996" s="322"/>
      <c r="CI996" s="52">
        <f t="shared" si="48"/>
        <v>0</v>
      </c>
    </row>
    <row r="997" spans="1:87" ht="35.1" customHeight="1" x14ac:dyDescent="0.25">
      <c r="A997" s="31">
        <f t="shared" si="47"/>
        <v>985</v>
      </c>
      <c r="B997" s="308"/>
      <c r="C997" s="308"/>
      <c r="D997" s="309"/>
      <c r="E997" s="309"/>
      <c r="F997" s="309"/>
      <c r="G997" s="310"/>
      <c r="H997" s="311"/>
      <c r="I997" s="40"/>
      <c r="J997" s="59"/>
      <c r="K997" s="312"/>
      <c r="L997" s="312"/>
      <c r="M997" s="313"/>
      <c r="N997" s="313"/>
      <c r="O997" s="314"/>
      <c r="P997" s="314"/>
      <c r="Q997" s="315"/>
      <c r="R997" s="315"/>
      <c r="S997" s="306"/>
      <c r="T997" s="307"/>
      <c r="U997" s="306"/>
      <c r="V997" s="307"/>
      <c r="W997" s="304"/>
      <c r="X997" s="305"/>
      <c r="Y997" s="304"/>
      <c r="Z997" s="305"/>
      <c r="AA997" s="306"/>
      <c r="AB997" s="307"/>
      <c r="AC997" s="306"/>
      <c r="AD997" s="307"/>
      <c r="AE997" s="304"/>
      <c r="AF997" s="305"/>
      <c r="AG997" s="304"/>
      <c r="AH997" s="305"/>
      <c r="AI997" s="306"/>
      <c r="AJ997" s="307"/>
      <c r="AK997" s="306"/>
      <c r="AL997" s="307"/>
      <c r="AM997" s="304"/>
      <c r="AN997" s="305"/>
      <c r="AO997" s="304"/>
      <c r="AP997" s="305"/>
      <c r="AQ997" s="306"/>
      <c r="AR997" s="307"/>
      <c r="AS997" s="306"/>
      <c r="AT997" s="307"/>
      <c r="AU997" s="304"/>
      <c r="AV997" s="305"/>
      <c r="AW997" s="304"/>
      <c r="AX997" s="305"/>
      <c r="AY997" s="306"/>
      <c r="AZ997" s="307"/>
      <c r="BA997" s="306"/>
      <c r="BB997" s="307"/>
      <c r="BC997" s="304"/>
      <c r="BD997" s="305"/>
      <c r="BE997" s="304"/>
      <c r="BF997" s="305"/>
      <c r="BG997" s="306"/>
      <c r="BH997" s="307"/>
      <c r="BI997" s="306"/>
      <c r="BJ997" s="307"/>
      <c r="BK997" s="304"/>
      <c r="BL997" s="305"/>
      <c r="BM997" s="304"/>
      <c r="BN997" s="305"/>
      <c r="BO997" s="316"/>
      <c r="BP997" s="316"/>
      <c r="BQ997" s="316"/>
      <c r="BR997" s="55"/>
      <c r="BS997" s="317"/>
      <c r="BT997" s="318"/>
      <c r="BU997" s="365"/>
      <c r="BV997" s="365"/>
      <c r="BW997" s="365"/>
      <c r="BX997" s="365"/>
      <c r="BY997" s="365"/>
      <c r="BZ997" s="365"/>
      <c r="CA997" s="365"/>
      <c r="CB997" s="320"/>
      <c r="CC997" s="321"/>
      <c r="CD997" s="321"/>
      <c r="CE997" s="321"/>
      <c r="CF997" s="321"/>
      <c r="CG997" s="321"/>
      <c r="CH997" s="322"/>
      <c r="CI997" s="52">
        <f t="shared" si="48"/>
        <v>0</v>
      </c>
    </row>
    <row r="998" spans="1:87" ht="35.1" customHeight="1" x14ac:dyDescent="0.25">
      <c r="A998" s="31">
        <f t="shared" si="47"/>
        <v>986</v>
      </c>
      <c r="B998" s="323"/>
      <c r="C998" s="323"/>
      <c r="D998" s="308"/>
      <c r="E998" s="308"/>
      <c r="F998" s="308"/>
      <c r="G998" s="324"/>
      <c r="H998" s="325"/>
      <c r="I998" s="40"/>
      <c r="J998" s="60"/>
      <c r="K998" s="312"/>
      <c r="L998" s="312"/>
      <c r="M998" s="326"/>
      <c r="N998" s="326"/>
      <c r="O998" s="314"/>
      <c r="P998" s="314"/>
      <c r="Q998" s="327"/>
      <c r="R998" s="327"/>
      <c r="S998" s="306"/>
      <c r="T998" s="307"/>
      <c r="U998" s="306"/>
      <c r="V998" s="307"/>
      <c r="W998" s="328"/>
      <c r="X998" s="329"/>
      <c r="Y998" s="328"/>
      <c r="Z998" s="329"/>
      <c r="AA998" s="306"/>
      <c r="AB998" s="307"/>
      <c r="AC998" s="306"/>
      <c r="AD998" s="307"/>
      <c r="AE998" s="328"/>
      <c r="AF998" s="329"/>
      <c r="AG998" s="328"/>
      <c r="AH998" s="329"/>
      <c r="AI998" s="306"/>
      <c r="AJ998" s="307"/>
      <c r="AK998" s="306"/>
      <c r="AL998" s="307"/>
      <c r="AM998" s="328"/>
      <c r="AN998" s="329"/>
      <c r="AO998" s="328"/>
      <c r="AP998" s="329"/>
      <c r="AQ998" s="306"/>
      <c r="AR998" s="307"/>
      <c r="AS998" s="306"/>
      <c r="AT998" s="307"/>
      <c r="AU998" s="328"/>
      <c r="AV998" s="329"/>
      <c r="AW998" s="328"/>
      <c r="AX998" s="329"/>
      <c r="AY998" s="306"/>
      <c r="AZ998" s="307"/>
      <c r="BA998" s="306"/>
      <c r="BB998" s="307"/>
      <c r="BC998" s="328"/>
      <c r="BD998" s="329"/>
      <c r="BE998" s="328"/>
      <c r="BF998" s="329"/>
      <c r="BG998" s="306"/>
      <c r="BH998" s="307"/>
      <c r="BI998" s="306"/>
      <c r="BJ998" s="307"/>
      <c r="BK998" s="328"/>
      <c r="BL998" s="329"/>
      <c r="BM998" s="328"/>
      <c r="BN998" s="329"/>
      <c r="BO998" s="316"/>
      <c r="BP998" s="316"/>
      <c r="BQ998" s="316"/>
      <c r="BR998" s="55"/>
      <c r="BS998" s="330"/>
      <c r="BT998" s="331"/>
      <c r="BU998" s="365"/>
      <c r="BV998" s="365"/>
      <c r="BW998" s="365"/>
      <c r="BX998" s="365"/>
      <c r="BY998" s="365"/>
      <c r="BZ998" s="365"/>
      <c r="CA998" s="365"/>
      <c r="CB998" s="320"/>
      <c r="CC998" s="321"/>
      <c r="CD998" s="321"/>
      <c r="CE998" s="321"/>
      <c r="CF998" s="321"/>
      <c r="CG998" s="321"/>
      <c r="CH998" s="322"/>
      <c r="CI998" s="52">
        <f t="shared" si="48"/>
        <v>0</v>
      </c>
    </row>
    <row r="999" spans="1:87" ht="35.1" customHeight="1" x14ac:dyDescent="0.25">
      <c r="A999" s="31">
        <f t="shared" si="47"/>
        <v>987</v>
      </c>
      <c r="B999" s="308"/>
      <c r="C999" s="308"/>
      <c r="D999" s="309"/>
      <c r="E999" s="309"/>
      <c r="F999" s="309"/>
      <c r="G999" s="310"/>
      <c r="H999" s="311"/>
      <c r="I999" s="40"/>
      <c r="J999" s="59"/>
      <c r="K999" s="312"/>
      <c r="L999" s="312"/>
      <c r="M999" s="313"/>
      <c r="N999" s="313"/>
      <c r="O999" s="314"/>
      <c r="P999" s="314"/>
      <c r="Q999" s="315"/>
      <c r="R999" s="315"/>
      <c r="S999" s="306"/>
      <c r="T999" s="307"/>
      <c r="U999" s="306"/>
      <c r="V999" s="307"/>
      <c r="W999" s="304"/>
      <c r="X999" s="305"/>
      <c r="Y999" s="304"/>
      <c r="Z999" s="305"/>
      <c r="AA999" s="306"/>
      <c r="AB999" s="307"/>
      <c r="AC999" s="306"/>
      <c r="AD999" s="307"/>
      <c r="AE999" s="304"/>
      <c r="AF999" s="305"/>
      <c r="AG999" s="304"/>
      <c r="AH999" s="305"/>
      <c r="AI999" s="306"/>
      <c r="AJ999" s="307"/>
      <c r="AK999" s="306"/>
      <c r="AL999" s="307"/>
      <c r="AM999" s="304"/>
      <c r="AN999" s="305"/>
      <c r="AO999" s="304"/>
      <c r="AP999" s="305"/>
      <c r="AQ999" s="306"/>
      <c r="AR999" s="307"/>
      <c r="AS999" s="306"/>
      <c r="AT999" s="307"/>
      <c r="AU999" s="304"/>
      <c r="AV999" s="305"/>
      <c r="AW999" s="304"/>
      <c r="AX999" s="305"/>
      <c r="AY999" s="306"/>
      <c r="AZ999" s="307"/>
      <c r="BA999" s="306"/>
      <c r="BB999" s="307"/>
      <c r="BC999" s="304"/>
      <c r="BD999" s="305"/>
      <c r="BE999" s="304"/>
      <c r="BF999" s="305"/>
      <c r="BG999" s="306"/>
      <c r="BH999" s="307"/>
      <c r="BI999" s="306"/>
      <c r="BJ999" s="307"/>
      <c r="BK999" s="304"/>
      <c r="BL999" s="305"/>
      <c r="BM999" s="304"/>
      <c r="BN999" s="305"/>
      <c r="BO999" s="316"/>
      <c r="BP999" s="316"/>
      <c r="BQ999" s="316"/>
      <c r="BR999" s="55"/>
      <c r="BS999" s="317"/>
      <c r="BT999" s="318"/>
      <c r="BU999" s="365"/>
      <c r="BV999" s="365"/>
      <c r="BW999" s="365"/>
      <c r="BX999" s="365"/>
      <c r="BY999" s="365"/>
      <c r="BZ999" s="365"/>
      <c r="CA999" s="365"/>
      <c r="CB999" s="320"/>
      <c r="CC999" s="321"/>
      <c r="CD999" s="321"/>
      <c r="CE999" s="321"/>
      <c r="CF999" s="321"/>
      <c r="CG999" s="321"/>
      <c r="CH999" s="322"/>
      <c r="CI999" s="52">
        <f t="shared" si="48"/>
        <v>0</v>
      </c>
    </row>
    <row r="1000" spans="1:87" ht="35.1" customHeight="1" x14ac:dyDescent="0.25">
      <c r="A1000" s="31">
        <f t="shared" si="47"/>
        <v>988</v>
      </c>
      <c r="B1000" s="323"/>
      <c r="C1000" s="323"/>
      <c r="D1000" s="308"/>
      <c r="E1000" s="308"/>
      <c r="F1000" s="308"/>
      <c r="G1000" s="324"/>
      <c r="H1000" s="325"/>
      <c r="I1000" s="40"/>
      <c r="J1000" s="60"/>
      <c r="K1000" s="312"/>
      <c r="L1000" s="312"/>
      <c r="M1000" s="326"/>
      <c r="N1000" s="326"/>
      <c r="O1000" s="314"/>
      <c r="P1000" s="314"/>
      <c r="Q1000" s="327"/>
      <c r="R1000" s="327"/>
      <c r="S1000" s="306"/>
      <c r="T1000" s="307"/>
      <c r="U1000" s="306"/>
      <c r="V1000" s="307"/>
      <c r="W1000" s="328"/>
      <c r="X1000" s="329"/>
      <c r="Y1000" s="328"/>
      <c r="Z1000" s="329"/>
      <c r="AA1000" s="306"/>
      <c r="AB1000" s="307"/>
      <c r="AC1000" s="306"/>
      <c r="AD1000" s="307"/>
      <c r="AE1000" s="328"/>
      <c r="AF1000" s="329"/>
      <c r="AG1000" s="328"/>
      <c r="AH1000" s="329"/>
      <c r="AI1000" s="306"/>
      <c r="AJ1000" s="307"/>
      <c r="AK1000" s="306"/>
      <c r="AL1000" s="307"/>
      <c r="AM1000" s="328"/>
      <c r="AN1000" s="329"/>
      <c r="AO1000" s="328"/>
      <c r="AP1000" s="329"/>
      <c r="AQ1000" s="306"/>
      <c r="AR1000" s="307"/>
      <c r="AS1000" s="306"/>
      <c r="AT1000" s="307"/>
      <c r="AU1000" s="328"/>
      <c r="AV1000" s="329"/>
      <c r="AW1000" s="328"/>
      <c r="AX1000" s="329"/>
      <c r="AY1000" s="306"/>
      <c r="AZ1000" s="307"/>
      <c r="BA1000" s="306"/>
      <c r="BB1000" s="307"/>
      <c r="BC1000" s="328"/>
      <c r="BD1000" s="329"/>
      <c r="BE1000" s="328"/>
      <c r="BF1000" s="329"/>
      <c r="BG1000" s="306"/>
      <c r="BH1000" s="307"/>
      <c r="BI1000" s="306"/>
      <c r="BJ1000" s="307"/>
      <c r="BK1000" s="328"/>
      <c r="BL1000" s="329"/>
      <c r="BM1000" s="328"/>
      <c r="BN1000" s="329"/>
      <c r="BO1000" s="316"/>
      <c r="BP1000" s="316"/>
      <c r="BQ1000" s="316"/>
      <c r="BR1000" s="55"/>
      <c r="BS1000" s="330"/>
      <c r="BT1000" s="331"/>
      <c r="BU1000" s="365"/>
      <c r="BV1000" s="365"/>
      <c r="BW1000" s="365"/>
      <c r="BX1000" s="365"/>
      <c r="BY1000" s="365"/>
      <c r="BZ1000" s="365"/>
      <c r="CA1000" s="365"/>
      <c r="CB1000" s="320"/>
      <c r="CC1000" s="321"/>
      <c r="CD1000" s="321"/>
      <c r="CE1000" s="321"/>
      <c r="CF1000" s="321"/>
      <c r="CG1000" s="321"/>
      <c r="CH1000" s="322"/>
      <c r="CI1000" s="52">
        <f t="shared" si="48"/>
        <v>0</v>
      </c>
    </row>
    <row r="1001" spans="1:87" ht="35.1" customHeight="1" x14ac:dyDescent="0.25">
      <c r="A1001" s="31">
        <f t="shared" si="47"/>
        <v>989</v>
      </c>
      <c r="B1001" s="308"/>
      <c r="C1001" s="308"/>
      <c r="D1001" s="309"/>
      <c r="E1001" s="309"/>
      <c r="F1001" s="309"/>
      <c r="G1001" s="310"/>
      <c r="H1001" s="311"/>
      <c r="I1001" s="40"/>
      <c r="J1001" s="59"/>
      <c r="K1001" s="312"/>
      <c r="L1001" s="312"/>
      <c r="M1001" s="313"/>
      <c r="N1001" s="313"/>
      <c r="O1001" s="314"/>
      <c r="P1001" s="314"/>
      <c r="Q1001" s="315"/>
      <c r="R1001" s="315"/>
      <c r="S1001" s="306"/>
      <c r="T1001" s="307"/>
      <c r="U1001" s="306"/>
      <c r="V1001" s="307"/>
      <c r="W1001" s="304"/>
      <c r="X1001" s="305"/>
      <c r="Y1001" s="304"/>
      <c r="Z1001" s="305"/>
      <c r="AA1001" s="306"/>
      <c r="AB1001" s="307"/>
      <c r="AC1001" s="306"/>
      <c r="AD1001" s="307"/>
      <c r="AE1001" s="304"/>
      <c r="AF1001" s="305"/>
      <c r="AG1001" s="304"/>
      <c r="AH1001" s="305"/>
      <c r="AI1001" s="306"/>
      <c r="AJ1001" s="307"/>
      <c r="AK1001" s="306"/>
      <c r="AL1001" s="307"/>
      <c r="AM1001" s="304"/>
      <c r="AN1001" s="305"/>
      <c r="AO1001" s="304"/>
      <c r="AP1001" s="305"/>
      <c r="AQ1001" s="306"/>
      <c r="AR1001" s="307"/>
      <c r="AS1001" s="306"/>
      <c r="AT1001" s="307"/>
      <c r="AU1001" s="304"/>
      <c r="AV1001" s="305"/>
      <c r="AW1001" s="304"/>
      <c r="AX1001" s="305"/>
      <c r="AY1001" s="306"/>
      <c r="AZ1001" s="307"/>
      <c r="BA1001" s="306"/>
      <c r="BB1001" s="307"/>
      <c r="BC1001" s="304"/>
      <c r="BD1001" s="305"/>
      <c r="BE1001" s="304"/>
      <c r="BF1001" s="305"/>
      <c r="BG1001" s="306"/>
      <c r="BH1001" s="307"/>
      <c r="BI1001" s="306"/>
      <c r="BJ1001" s="307"/>
      <c r="BK1001" s="304"/>
      <c r="BL1001" s="305"/>
      <c r="BM1001" s="304"/>
      <c r="BN1001" s="305"/>
      <c r="BO1001" s="316"/>
      <c r="BP1001" s="316"/>
      <c r="BQ1001" s="316"/>
      <c r="BR1001" s="55"/>
      <c r="BS1001" s="317"/>
      <c r="BT1001" s="318"/>
      <c r="BU1001" s="365"/>
      <c r="BV1001" s="365"/>
      <c r="BW1001" s="365"/>
      <c r="BX1001" s="365"/>
      <c r="BY1001" s="365"/>
      <c r="BZ1001" s="365"/>
      <c r="CA1001" s="365"/>
      <c r="CB1001" s="320"/>
      <c r="CC1001" s="321"/>
      <c r="CD1001" s="321"/>
      <c r="CE1001" s="321"/>
      <c r="CF1001" s="321"/>
      <c r="CG1001" s="321"/>
      <c r="CH1001" s="322"/>
      <c r="CI1001" s="52">
        <f t="shared" si="48"/>
        <v>0</v>
      </c>
    </row>
    <row r="1002" spans="1:87" ht="35.1" customHeight="1" x14ac:dyDescent="0.25">
      <c r="A1002" s="31">
        <f t="shared" ref="A1002:A1012" si="49">ROW(A990)</f>
        <v>990</v>
      </c>
      <c r="B1002" s="323"/>
      <c r="C1002" s="323"/>
      <c r="D1002" s="308"/>
      <c r="E1002" s="308"/>
      <c r="F1002" s="308"/>
      <c r="G1002" s="324"/>
      <c r="H1002" s="325"/>
      <c r="I1002" s="40"/>
      <c r="J1002" s="60"/>
      <c r="K1002" s="312"/>
      <c r="L1002" s="312"/>
      <c r="M1002" s="326"/>
      <c r="N1002" s="326"/>
      <c r="O1002" s="314"/>
      <c r="P1002" s="314"/>
      <c r="Q1002" s="327"/>
      <c r="R1002" s="327"/>
      <c r="S1002" s="306"/>
      <c r="T1002" s="307"/>
      <c r="U1002" s="306"/>
      <c r="V1002" s="307"/>
      <c r="W1002" s="328"/>
      <c r="X1002" s="329"/>
      <c r="Y1002" s="328"/>
      <c r="Z1002" s="329"/>
      <c r="AA1002" s="306"/>
      <c r="AB1002" s="307"/>
      <c r="AC1002" s="306"/>
      <c r="AD1002" s="307"/>
      <c r="AE1002" s="328"/>
      <c r="AF1002" s="329"/>
      <c r="AG1002" s="328"/>
      <c r="AH1002" s="329"/>
      <c r="AI1002" s="306"/>
      <c r="AJ1002" s="307"/>
      <c r="AK1002" s="306"/>
      <c r="AL1002" s="307"/>
      <c r="AM1002" s="328"/>
      <c r="AN1002" s="329"/>
      <c r="AO1002" s="328"/>
      <c r="AP1002" s="329"/>
      <c r="AQ1002" s="306"/>
      <c r="AR1002" s="307"/>
      <c r="AS1002" s="306"/>
      <c r="AT1002" s="307"/>
      <c r="AU1002" s="328"/>
      <c r="AV1002" s="329"/>
      <c r="AW1002" s="328"/>
      <c r="AX1002" s="329"/>
      <c r="AY1002" s="306"/>
      <c r="AZ1002" s="307"/>
      <c r="BA1002" s="306"/>
      <c r="BB1002" s="307"/>
      <c r="BC1002" s="328"/>
      <c r="BD1002" s="329"/>
      <c r="BE1002" s="328"/>
      <c r="BF1002" s="329"/>
      <c r="BG1002" s="306"/>
      <c r="BH1002" s="307"/>
      <c r="BI1002" s="306"/>
      <c r="BJ1002" s="307"/>
      <c r="BK1002" s="328"/>
      <c r="BL1002" s="329"/>
      <c r="BM1002" s="328"/>
      <c r="BN1002" s="329"/>
      <c r="BO1002" s="316"/>
      <c r="BP1002" s="316"/>
      <c r="BQ1002" s="316"/>
      <c r="BR1002" s="55"/>
      <c r="BS1002" s="330"/>
      <c r="BT1002" s="331"/>
      <c r="BU1002" s="365"/>
      <c r="BV1002" s="365"/>
      <c r="BW1002" s="365"/>
      <c r="BX1002" s="365"/>
      <c r="BY1002" s="365"/>
      <c r="BZ1002" s="365"/>
      <c r="CA1002" s="365"/>
      <c r="CB1002" s="320"/>
      <c r="CC1002" s="321"/>
      <c r="CD1002" s="321"/>
      <c r="CE1002" s="321"/>
      <c r="CF1002" s="321"/>
      <c r="CG1002" s="321"/>
      <c r="CH1002" s="322"/>
      <c r="CI1002" s="52">
        <f t="shared" si="48"/>
        <v>0</v>
      </c>
    </row>
    <row r="1003" spans="1:87" ht="35.1" customHeight="1" x14ac:dyDescent="0.25">
      <c r="A1003" s="31">
        <f t="shared" si="49"/>
        <v>991</v>
      </c>
      <c r="B1003" s="308"/>
      <c r="C1003" s="308"/>
      <c r="D1003" s="309"/>
      <c r="E1003" s="309"/>
      <c r="F1003" s="309"/>
      <c r="G1003" s="310"/>
      <c r="H1003" s="311"/>
      <c r="I1003" s="40"/>
      <c r="J1003" s="59"/>
      <c r="K1003" s="312"/>
      <c r="L1003" s="312"/>
      <c r="M1003" s="313"/>
      <c r="N1003" s="313"/>
      <c r="O1003" s="314"/>
      <c r="P1003" s="314"/>
      <c r="Q1003" s="315"/>
      <c r="R1003" s="315"/>
      <c r="S1003" s="306"/>
      <c r="T1003" s="307"/>
      <c r="U1003" s="306"/>
      <c r="V1003" s="307"/>
      <c r="W1003" s="304"/>
      <c r="X1003" s="305"/>
      <c r="Y1003" s="304"/>
      <c r="Z1003" s="305"/>
      <c r="AA1003" s="306"/>
      <c r="AB1003" s="307"/>
      <c r="AC1003" s="306"/>
      <c r="AD1003" s="307"/>
      <c r="AE1003" s="304"/>
      <c r="AF1003" s="305"/>
      <c r="AG1003" s="304"/>
      <c r="AH1003" s="305"/>
      <c r="AI1003" s="306"/>
      <c r="AJ1003" s="307"/>
      <c r="AK1003" s="306"/>
      <c r="AL1003" s="307"/>
      <c r="AM1003" s="304"/>
      <c r="AN1003" s="305"/>
      <c r="AO1003" s="304"/>
      <c r="AP1003" s="305"/>
      <c r="AQ1003" s="306"/>
      <c r="AR1003" s="307"/>
      <c r="AS1003" s="306"/>
      <c r="AT1003" s="307"/>
      <c r="AU1003" s="304"/>
      <c r="AV1003" s="305"/>
      <c r="AW1003" s="304"/>
      <c r="AX1003" s="305"/>
      <c r="AY1003" s="306"/>
      <c r="AZ1003" s="307"/>
      <c r="BA1003" s="306"/>
      <c r="BB1003" s="307"/>
      <c r="BC1003" s="304"/>
      <c r="BD1003" s="305"/>
      <c r="BE1003" s="304"/>
      <c r="BF1003" s="305"/>
      <c r="BG1003" s="306"/>
      <c r="BH1003" s="307"/>
      <c r="BI1003" s="306"/>
      <c r="BJ1003" s="307"/>
      <c r="BK1003" s="304"/>
      <c r="BL1003" s="305"/>
      <c r="BM1003" s="304"/>
      <c r="BN1003" s="305"/>
      <c r="BO1003" s="316"/>
      <c r="BP1003" s="316"/>
      <c r="BQ1003" s="316"/>
      <c r="BR1003" s="55"/>
      <c r="BS1003" s="317"/>
      <c r="BT1003" s="318"/>
      <c r="BU1003" s="365"/>
      <c r="BV1003" s="365"/>
      <c r="BW1003" s="365"/>
      <c r="BX1003" s="365"/>
      <c r="BY1003" s="365"/>
      <c r="BZ1003" s="365"/>
      <c r="CA1003" s="365"/>
      <c r="CB1003" s="320"/>
      <c r="CC1003" s="321"/>
      <c r="CD1003" s="321"/>
      <c r="CE1003" s="321"/>
      <c r="CF1003" s="321"/>
      <c r="CG1003" s="321"/>
      <c r="CH1003" s="322"/>
      <c r="CI1003" s="52">
        <f t="shared" si="48"/>
        <v>0</v>
      </c>
    </row>
    <row r="1004" spans="1:87" ht="35.1" customHeight="1" x14ac:dyDescent="0.25">
      <c r="A1004" s="31">
        <f t="shared" si="49"/>
        <v>992</v>
      </c>
      <c r="B1004" s="323"/>
      <c r="C1004" s="323"/>
      <c r="D1004" s="308"/>
      <c r="E1004" s="308"/>
      <c r="F1004" s="308"/>
      <c r="G1004" s="324"/>
      <c r="H1004" s="325"/>
      <c r="I1004" s="40"/>
      <c r="J1004" s="60"/>
      <c r="K1004" s="312"/>
      <c r="L1004" s="312"/>
      <c r="M1004" s="326"/>
      <c r="N1004" s="326"/>
      <c r="O1004" s="314"/>
      <c r="P1004" s="314"/>
      <c r="Q1004" s="327"/>
      <c r="R1004" s="327"/>
      <c r="S1004" s="306"/>
      <c r="T1004" s="307"/>
      <c r="U1004" s="306"/>
      <c r="V1004" s="307"/>
      <c r="W1004" s="328"/>
      <c r="X1004" s="329"/>
      <c r="Y1004" s="328"/>
      <c r="Z1004" s="329"/>
      <c r="AA1004" s="306"/>
      <c r="AB1004" s="307"/>
      <c r="AC1004" s="306"/>
      <c r="AD1004" s="307"/>
      <c r="AE1004" s="328"/>
      <c r="AF1004" s="329"/>
      <c r="AG1004" s="328"/>
      <c r="AH1004" s="329"/>
      <c r="AI1004" s="306"/>
      <c r="AJ1004" s="307"/>
      <c r="AK1004" s="306"/>
      <c r="AL1004" s="307"/>
      <c r="AM1004" s="328"/>
      <c r="AN1004" s="329"/>
      <c r="AO1004" s="328"/>
      <c r="AP1004" s="329"/>
      <c r="AQ1004" s="306"/>
      <c r="AR1004" s="307"/>
      <c r="AS1004" s="306"/>
      <c r="AT1004" s="307"/>
      <c r="AU1004" s="328"/>
      <c r="AV1004" s="329"/>
      <c r="AW1004" s="328"/>
      <c r="AX1004" s="329"/>
      <c r="AY1004" s="306"/>
      <c r="AZ1004" s="307"/>
      <c r="BA1004" s="306"/>
      <c r="BB1004" s="307"/>
      <c r="BC1004" s="328"/>
      <c r="BD1004" s="329"/>
      <c r="BE1004" s="328"/>
      <c r="BF1004" s="329"/>
      <c r="BG1004" s="306"/>
      <c r="BH1004" s="307"/>
      <c r="BI1004" s="306"/>
      <c r="BJ1004" s="307"/>
      <c r="BK1004" s="328"/>
      <c r="BL1004" s="329"/>
      <c r="BM1004" s="328"/>
      <c r="BN1004" s="329"/>
      <c r="BO1004" s="316"/>
      <c r="BP1004" s="316"/>
      <c r="BQ1004" s="316"/>
      <c r="BR1004" s="55"/>
      <c r="BS1004" s="330"/>
      <c r="BT1004" s="331"/>
      <c r="BU1004" s="365"/>
      <c r="BV1004" s="365"/>
      <c r="BW1004" s="365"/>
      <c r="BX1004" s="365"/>
      <c r="BY1004" s="365"/>
      <c r="BZ1004" s="365"/>
      <c r="CA1004" s="365"/>
      <c r="CB1004" s="320"/>
      <c r="CC1004" s="321"/>
      <c r="CD1004" s="321"/>
      <c r="CE1004" s="321"/>
      <c r="CF1004" s="321"/>
      <c r="CG1004" s="321"/>
      <c r="CH1004" s="322"/>
      <c r="CI1004" s="52">
        <f t="shared" si="48"/>
        <v>0</v>
      </c>
    </row>
    <row r="1005" spans="1:87" ht="35.1" customHeight="1" x14ac:dyDescent="0.25">
      <c r="A1005" s="31">
        <f t="shared" si="49"/>
        <v>993</v>
      </c>
      <c r="B1005" s="308"/>
      <c r="C1005" s="308"/>
      <c r="D1005" s="309"/>
      <c r="E1005" s="309"/>
      <c r="F1005" s="309"/>
      <c r="G1005" s="310"/>
      <c r="H1005" s="311"/>
      <c r="I1005" s="40"/>
      <c r="J1005" s="59"/>
      <c r="K1005" s="312"/>
      <c r="L1005" s="312"/>
      <c r="M1005" s="313"/>
      <c r="N1005" s="313"/>
      <c r="O1005" s="314"/>
      <c r="P1005" s="314"/>
      <c r="Q1005" s="315"/>
      <c r="R1005" s="315"/>
      <c r="S1005" s="306"/>
      <c r="T1005" s="307"/>
      <c r="U1005" s="306"/>
      <c r="V1005" s="307"/>
      <c r="W1005" s="304"/>
      <c r="X1005" s="305"/>
      <c r="Y1005" s="304"/>
      <c r="Z1005" s="305"/>
      <c r="AA1005" s="306"/>
      <c r="AB1005" s="307"/>
      <c r="AC1005" s="306"/>
      <c r="AD1005" s="307"/>
      <c r="AE1005" s="304"/>
      <c r="AF1005" s="305"/>
      <c r="AG1005" s="304"/>
      <c r="AH1005" s="305"/>
      <c r="AI1005" s="306"/>
      <c r="AJ1005" s="307"/>
      <c r="AK1005" s="306"/>
      <c r="AL1005" s="307"/>
      <c r="AM1005" s="304"/>
      <c r="AN1005" s="305"/>
      <c r="AO1005" s="304"/>
      <c r="AP1005" s="305"/>
      <c r="AQ1005" s="306"/>
      <c r="AR1005" s="307"/>
      <c r="AS1005" s="306"/>
      <c r="AT1005" s="307"/>
      <c r="AU1005" s="304"/>
      <c r="AV1005" s="305"/>
      <c r="AW1005" s="304"/>
      <c r="AX1005" s="305"/>
      <c r="AY1005" s="306"/>
      <c r="AZ1005" s="307"/>
      <c r="BA1005" s="306"/>
      <c r="BB1005" s="307"/>
      <c r="BC1005" s="304"/>
      <c r="BD1005" s="305"/>
      <c r="BE1005" s="304"/>
      <c r="BF1005" s="305"/>
      <c r="BG1005" s="306"/>
      <c r="BH1005" s="307"/>
      <c r="BI1005" s="306"/>
      <c r="BJ1005" s="307"/>
      <c r="BK1005" s="304"/>
      <c r="BL1005" s="305"/>
      <c r="BM1005" s="304"/>
      <c r="BN1005" s="305"/>
      <c r="BO1005" s="316"/>
      <c r="BP1005" s="316"/>
      <c r="BQ1005" s="316"/>
      <c r="BR1005" s="55"/>
      <c r="BS1005" s="317"/>
      <c r="BT1005" s="318"/>
      <c r="BU1005" s="365"/>
      <c r="BV1005" s="365"/>
      <c r="BW1005" s="365"/>
      <c r="BX1005" s="365"/>
      <c r="BY1005" s="365"/>
      <c r="BZ1005" s="365"/>
      <c r="CA1005" s="365"/>
      <c r="CB1005" s="320"/>
      <c r="CC1005" s="321"/>
      <c r="CD1005" s="321"/>
      <c r="CE1005" s="321"/>
      <c r="CF1005" s="321"/>
      <c r="CG1005" s="321"/>
      <c r="CH1005" s="322"/>
      <c r="CI1005" s="52">
        <f t="shared" si="48"/>
        <v>0</v>
      </c>
    </row>
    <row r="1006" spans="1:87" ht="35.1" customHeight="1" x14ac:dyDescent="0.25">
      <c r="A1006" s="31">
        <f t="shared" si="49"/>
        <v>994</v>
      </c>
      <c r="B1006" s="323"/>
      <c r="C1006" s="323"/>
      <c r="D1006" s="308"/>
      <c r="E1006" s="308"/>
      <c r="F1006" s="308"/>
      <c r="G1006" s="324"/>
      <c r="H1006" s="325"/>
      <c r="I1006" s="40"/>
      <c r="J1006" s="60"/>
      <c r="K1006" s="312"/>
      <c r="L1006" s="312"/>
      <c r="M1006" s="326"/>
      <c r="N1006" s="326"/>
      <c r="O1006" s="314"/>
      <c r="P1006" s="314"/>
      <c r="Q1006" s="327"/>
      <c r="R1006" s="327"/>
      <c r="S1006" s="306"/>
      <c r="T1006" s="307"/>
      <c r="U1006" s="306"/>
      <c r="V1006" s="307"/>
      <c r="W1006" s="328"/>
      <c r="X1006" s="329"/>
      <c r="Y1006" s="328"/>
      <c r="Z1006" s="329"/>
      <c r="AA1006" s="306"/>
      <c r="AB1006" s="307"/>
      <c r="AC1006" s="306"/>
      <c r="AD1006" s="307"/>
      <c r="AE1006" s="328"/>
      <c r="AF1006" s="329"/>
      <c r="AG1006" s="328"/>
      <c r="AH1006" s="329"/>
      <c r="AI1006" s="306"/>
      <c r="AJ1006" s="307"/>
      <c r="AK1006" s="306"/>
      <c r="AL1006" s="307"/>
      <c r="AM1006" s="328"/>
      <c r="AN1006" s="329"/>
      <c r="AO1006" s="328"/>
      <c r="AP1006" s="329"/>
      <c r="AQ1006" s="306"/>
      <c r="AR1006" s="307"/>
      <c r="AS1006" s="306"/>
      <c r="AT1006" s="307"/>
      <c r="AU1006" s="328"/>
      <c r="AV1006" s="329"/>
      <c r="AW1006" s="328"/>
      <c r="AX1006" s="329"/>
      <c r="AY1006" s="306"/>
      <c r="AZ1006" s="307"/>
      <c r="BA1006" s="306"/>
      <c r="BB1006" s="307"/>
      <c r="BC1006" s="328"/>
      <c r="BD1006" s="329"/>
      <c r="BE1006" s="328"/>
      <c r="BF1006" s="329"/>
      <c r="BG1006" s="306"/>
      <c r="BH1006" s="307"/>
      <c r="BI1006" s="306"/>
      <c r="BJ1006" s="307"/>
      <c r="BK1006" s="328"/>
      <c r="BL1006" s="329"/>
      <c r="BM1006" s="328"/>
      <c r="BN1006" s="329"/>
      <c r="BO1006" s="316"/>
      <c r="BP1006" s="316"/>
      <c r="BQ1006" s="316"/>
      <c r="BR1006" s="55"/>
      <c r="BS1006" s="330"/>
      <c r="BT1006" s="331"/>
      <c r="BU1006" s="365"/>
      <c r="BV1006" s="365"/>
      <c r="BW1006" s="365"/>
      <c r="BX1006" s="365"/>
      <c r="BY1006" s="365"/>
      <c r="BZ1006" s="365"/>
      <c r="CA1006" s="365"/>
      <c r="CB1006" s="320"/>
      <c r="CC1006" s="321"/>
      <c r="CD1006" s="321"/>
      <c r="CE1006" s="321"/>
      <c r="CF1006" s="321"/>
      <c r="CG1006" s="321"/>
      <c r="CH1006" s="322"/>
      <c r="CI1006" s="52">
        <f t="shared" si="48"/>
        <v>0</v>
      </c>
    </row>
    <row r="1007" spans="1:87" ht="35.1" customHeight="1" x14ac:dyDescent="0.25">
      <c r="A1007" s="31">
        <f t="shared" si="49"/>
        <v>995</v>
      </c>
      <c r="B1007" s="308"/>
      <c r="C1007" s="308"/>
      <c r="D1007" s="309"/>
      <c r="E1007" s="309"/>
      <c r="F1007" s="309"/>
      <c r="G1007" s="310"/>
      <c r="H1007" s="311"/>
      <c r="I1007" s="40"/>
      <c r="J1007" s="59"/>
      <c r="K1007" s="312"/>
      <c r="L1007" s="312"/>
      <c r="M1007" s="313"/>
      <c r="N1007" s="313"/>
      <c r="O1007" s="314"/>
      <c r="P1007" s="314"/>
      <c r="Q1007" s="315"/>
      <c r="R1007" s="315"/>
      <c r="S1007" s="306"/>
      <c r="T1007" s="307"/>
      <c r="U1007" s="306"/>
      <c r="V1007" s="307"/>
      <c r="W1007" s="304"/>
      <c r="X1007" s="305"/>
      <c r="Y1007" s="304"/>
      <c r="Z1007" s="305"/>
      <c r="AA1007" s="306"/>
      <c r="AB1007" s="307"/>
      <c r="AC1007" s="306"/>
      <c r="AD1007" s="307"/>
      <c r="AE1007" s="304"/>
      <c r="AF1007" s="305"/>
      <c r="AG1007" s="304"/>
      <c r="AH1007" s="305"/>
      <c r="AI1007" s="306"/>
      <c r="AJ1007" s="307"/>
      <c r="AK1007" s="306"/>
      <c r="AL1007" s="307"/>
      <c r="AM1007" s="304"/>
      <c r="AN1007" s="305"/>
      <c r="AO1007" s="304"/>
      <c r="AP1007" s="305"/>
      <c r="AQ1007" s="306"/>
      <c r="AR1007" s="307"/>
      <c r="AS1007" s="306"/>
      <c r="AT1007" s="307"/>
      <c r="AU1007" s="304"/>
      <c r="AV1007" s="305"/>
      <c r="AW1007" s="304"/>
      <c r="AX1007" s="305"/>
      <c r="AY1007" s="306"/>
      <c r="AZ1007" s="307"/>
      <c r="BA1007" s="306"/>
      <c r="BB1007" s="307"/>
      <c r="BC1007" s="304"/>
      <c r="BD1007" s="305"/>
      <c r="BE1007" s="304"/>
      <c r="BF1007" s="305"/>
      <c r="BG1007" s="306"/>
      <c r="BH1007" s="307"/>
      <c r="BI1007" s="306"/>
      <c r="BJ1007" s="307"/>
      <c r="BK1007" s="304"/>
      <c r="BL1007" s="305"/>
      <c r="BM1007" s="304"/>
      <c r="BN1007" s="305"/>
      <c r="BO1007" s="316"/>
      <c r="BP1007" s="316"/>
      <c r="BQ1007" s="316"/>
      <c r="BR1007" s="55"/>
      <c r="BS1007" s="317"/>
      <c r="BT1007" s="318"/>
      <c r="BU1007" s="365"/>
      <c r="BV1007" s="365"/>
      <c r="BW1007" s="365"/>
      <c r="BX1007" s="365"/>
      <c r="BY1007" s="365"/>
      <c r="BZ1007" s="365"/>
      <c r="CA1007" s="365"/>
      <c r="CB1007" s="320"/>
      <c r="CC1007" s="321"/>
      <c r="CD1007" s="321"/>
      <c r="CE1007" s="321"/>
      <c r="CF1007" s="321"/>
      <c r="CG1007" s="321"/>
      <c r="CH1007" s="322"/>
      <c r="CI1007" s="52">
        <f t="shared" si="48"/>
        <v>0</v>
      </c>
    </row>
    <row r="1008" spans="1:87" ht="35.1" customHeight="1" x14ac:dyDescent="0.25">
      <c r="A1008" s="31">
        <f t="shared" si="49"/>
        <v>996</v>
      </c>
      <c r="B1008" s="323"/>
      <c r="C1008" s="323"/>
      <c r="D1008" s="308"/>
      <c r="E1008" s="308"/>
      <c r="F1008" s="308"/>
      <c r="G1008" s="324"/>
      <c r="H1008" s="325"/>
      <c r="I1008" s="40"/>
      <c r="J1008" s="60"/>
      <c r="K1008" s="312"/>
      <c r="L1008" s="312"/>
      <c r="M1008" s="326"/>
      <c r="N1008" s="326"/>
      <c r="O1008" s="314"/>
      <c r="P1008" s="314"/>
      <c r="Q1008" s="327"/>
      <c r="R1008" s="327"/>
      <c r="S1008" s="306"/>
      <c r="T1008" s="307"/>
      <c r="U1008" s="306"/>
      <c r="V1008" s="307"/>
      <c r="W1008" s="328"/>
      <c r="X1008" s="329"/>
      <c r="Y1008" s="328"/>
      <c r="Z1008" s="329"/>
      <c r="AA1008" s="306"/>
      <c r="AB1008" s="307"/>
      <c r="AC1008" s="306"/>
      <c r="AD1008" s="307"/>
      <c r="AE1008" s="328"/>
      <c r="AF1008" s="329"/>
      <c r="AG1008" s="328"/>
      <c r="AH1008" s="329"/>
      <c r="AI1008" s="306"/>
      <c r="AJ1008" s="307"/>
      <c r="AK1008" s="306"/>
      <c r="AL1008" s="307"/>
      <c r="AM1008" s="328"/>
      <c r="AN1008" s="329"/>
      <c r="AO1008" s="328"/>
      <c r="AP1008" s="329"/>
      <c r="AQ1008" s="306"/>
      <c r="AR1008" s="307"/>
      <c r="AS1008" s="306"/>
      <c r="AT1008" s="307"/>
      <c r="AU1008" s="328"/>
      <c r="AV1008" s="329"/>
      <c r="AW1008" s="328"/>
      <c r="AX1008" s="329"/>
      <c r="AY1008" s="306"/>
      <c r="AZ1008" s="307"/>
      <c r="BA1008" s="306"/>
      <c r="BB1008" s="307"/>
      <c r="BC1008" s="328"/>
      <c r="BD1008" s="329"/>
      <c r="BE1008" s="328"/>
      <c r="BF1008" s="329"/>
      <c r="BG1008" s="306"/>
      <c r="BH1008" s="307"/>
      <c r="BI1008" s="306"/>
      <c r="BJ1008" s="307"/>
      <c r="BK1008" s="328"/>
      <c r="BL1008" s="329"/>
      <c r="BM1008" s="328"/>
      <c r="BN1008" s="329"/>
      <c r="BO1008" s="316"/>
      <c r="BP1008" s="316"/>
      <c r="BQ1008" s="316"/>
      <c r="BR1008" s="55"/>
      <c r="BS1008" s="330"/>
      <c r="BT1008" s="331"/>
      <c r="BU1008" s="365"/>
      <c r="BV1008" s="365"/>
      <c r="BW1008" s="365"/>
      <c r="BX1008" s="365"/>
      <c r="BY1008" s="365"/>
      <c r="BZ1008" s="365"/>
      <c r="CA1008" s="365"/>
      <c r="CB1008" s="320"/>
      <c r="CC1008" s="321"/>
      <c r="CD1008" s="321"/>
      <c r="CE1008" s="321"/>
      <c r="CF1008" s="321"/>
      <c r="CG1008" s="321"/>
      <c r="CH1008" s="322"/>
      <c r="CI1008" s="52">
        <f t="shared" si="48"/>
        <v>0</v>
      </c>
    </row>
    <row r="1009" spans="1:87" ht="35.1" customHeight="1" x14ac:dyDescent="0.25">
      <c r="A1009" s="31">
        <f t="shared" si="49"/>
        <v>997</v>
      </c>
      <c r="B1009" s="308"/>
      <c r="C1009" s="308"/>
      <c r="D1009" s="309"/>
      <c r="E1009" s="309"/>
      <c r="F1009" s="309"/>
      <c r="G1009" s="310"/>
      <c r="H1009" s="311"/>
      <c r="I1009" s="40"/>
      <c r="J1009" s="59"/>
      <c r="K1009" s="312"/>
      <c r="L1009" s="312"/>
      <c r="M1009" s="313"/>
      <c r="N1009" s="313"/>
      <c r="O1009" s="314"/>
      <c r="P1009" s="314"/>
      <c r="Q1009" s="315"/>
      <c r="R1009" s="315"/>
      <c r="S1009" s="306"/>
      <c r="T1009" s="307"/>
      <c r="U1009" s="306"/>
      <c r="V1009" s="307"/>
      <c r="W1009" s="304"/>
      <c r="X1009" s="305"/>
      <c r="Y1009" s="304"/>
      <c r="Z1009" s="305"/>
      <c r="AA1009" s="306"/>
      <c r="AB1009" s="307"/>
      <c r="AC1009" s="306"/>
      <c r="AD1009" s="307"/>
      <c r="AE1009" s="304"/>
      <c r="AF1009" s="305"/>
      <c r="AG1009" s="304"/>
      <c r="AH1009" s="305"/>
      <c r="AI1009" s="306"/>
      <c r="AJ1009" s="307"/>
      <c r="AK1009" s="306"/>
      <c r="AL1009" s="307"/>
      <c r="AM1009" s="304"/>
      <c r="AN1009" s="305"/>
      <c r="AO1009" s="304"/>
      <c r="AP1009" s="305"/>
      <c r="AQ1009" s="306"/>
      <c r="AR1009" s="307"/>
      <c r="AS1009" s="306"/>
      <c r="AT1009" s="307"/>
      <c r="AU1009" s="304"/>
      <c r="AV1009" s="305"/>
      <c r="AW1009" s="304"/>
      <c r="AX1009" s="305"/>
      <c r="AY1009" s="306"/>
      <c r="AZ1009" s="307"/>
      <c r="BA1009" s="306"/>
      <c r="BB1009" s="307"/>
      <c r="BC1009" s="304"/>
      <c r="BD1009" s="305"/>
      <c r="BE1009" s="304"/>
      <c r="BF1009" s="305"/>
      <c r="BG1009" s="306"/>
      <c r="BH1009" s="307"/>
      <c r="BI1009" s="306"/>
      <c r="BJ1009" s="307"/>
      <c r="BK1009" s="304"/>
      <c r="BL1009" s="305"/>
      <c r="BM1009" s="304"/>
      <c r="BN1009" s="305"/>
      <c r="BO1009" s="316"/>
      <c r="BP1009" s="316"/>
      <c r="BQ1009" s="316"/>
      <c r="BR1009" s="55"/>
      <c r="BS1009" s="317"/>
      <c r="BT1009" s="318"/>
      <c r="BU1009" s="365"/>
      <c r="BV1009" s="365"/>
      <c r="BW1009" s="365"/>
      <c r="BX1009" s="365"/>
      <c r="BY1009" s="365"/>
      <c r="BZ1009" s="365"/>
      <c r="CA1009" s="365"/>
      <c r="CB1009" s="320"/>
      <c r="CC1009" s="321"/>
      <c r="CD1009" s="321"/>
      <c r="CE1009" s="321"/>
      <c r="CF1009" s="321"/>
      <c r="CG1009" s="321"/>
      <c r="CH1009" s="322"/>
      <c r="CI1009" s="52">
        <f t="shared" si="48"/>
        <v>0</v>
      </c>
    </row>
    <row r="1010" spans="1:87" ht="35.1" customHeight="1" x14ac:dyDescent="0.25">
      <c r="A1010" s="31">
        <f t="shared" si="49"/>
        <v>998</v>
      </c>
      <c r="B1010" s="323"/>
      <c r="C1010" s="323"/>
      <c r="D1010" s="308"/>
      <c r="E1010" s="308"/>
      <c r="F1010" s="308"/>
      <c r="G1010" s="324"/>
      <c r="H1010" s="325"/>
      <c r="I1010" s="40"/>
      <c r="J1010" s="60"/>
      <c r="K1010" s="312"/>
      <c r="L1010" s="312"/>
      <c r="M1010" s="326"/>
      <c r="N1010" s="326"/>
      <c r="O1010" s="314"/>
      <c r="P1010" s="314"/>
      <c r="Q1010" s="327"/>
      <c r="R1010" s="327"/>
      <c r="S1010" s="306"/>
      <c r="T1010" s="307"/>
      <c r="U1010" s="306"/>
      <c r="V1010" s="307"/>
      <c r="W1010" s="328"/>
      <c r="X1010" s="329"/>
      <c r="Y1010" s="328"/>
      <c r="Z1010" s="329"/>
      <c r="AA1010" s="306"/>
      <c r="AB1010" s="307"/>
      <c r="AC1010" s="306"/>
      <c r="AD1010" s="307"/>
      <c r="AE1010" s="328"/>
      <c r="AF1010" s="329"/>
      <c r="AG1010" s="328"/>
      <c r="AH1010" s="329"/>
      <c r="AI1010" s="306"/>
      <c r="AJ1010" s="307"/>
      <c r="AK1010" s="306"/>
      <c r="AL1010" s="307"/>
      <c r="AM1010" s="328"/>
      <c r="AN1010" s="329"/>
      <c r="AO1010" s="328"/>
      <c r="AP1010" s="329"/>
      <c r="AQ1010" s="306"/>
      <c r="AR1010" s="307"/>
      <c r="AS1010" s="306"/>
      <c r="AT1010" s="307"/>
      <c r="AU1010" s="328"/>
      <c r="AV1010" s="329"/>
      <c r="AW1010" s="328"/>
      <c r="AX1010" s="329"/>
      <c r="AY1010" s="306"/>
      <c r="AZ1010" s="307"/>
      <c r="BA1010" s="306"/>
      <c r="BB1010" s="307"/>
      <c r="BC1010" s="328"/>
      <c r="BD1010" s="329"/>
      <c r="BE1010" s="328"/>
      <c r="BF1010" s="329"/>
      <c r="BG1010" s="306"/>
      <c r="BH1010" s="307"/>
      <c r="BI1010" s="306"/>
      <c r="BJ1010" s="307"/>
      <c r="BK1010" s="328"/>
      <c r="BL1010" s="329"/>
      <c r="BM1010" s="328"/>
      <c r="BN1010" s="329"/>
      <c r="BO1010" s="316"/>
      <c r="BP1010" s="316"/>
      <c r="BQ1010" s="316"/>
      <c r="BR1010" s="55"/>
      <c r="BS1010" s="330"/>
      <c r="BT1010" s="331"/>
      <c r="BU1010" s="365"/>
      <c r="BV1010" s="365"/>
      <c r="BW1010" s="365"/>
      <c r="BX1010" s="365"/>
      <c r="BY1010" s="365"/>
      <c r="BZ1010" s="365"/>
      <c r="CA1010" s="365"/>
      <c r="CB1010" s="320"/>
      <c r="CC1010" s="321"/>
      <c r="CD1010" s="321"/>
      <c r="CE1010" s="321"/>
      <c r="CF1010" s="321"/>
      <c r="CG1010" s="321"/>
      <c r="CH1010" s="322"/>
      <c r="CI1010" s="52">
        <f t="shared" si="48"/>
        <v>0</v>
      </c>
    </row>
    <row r="1011" spans="1:87" ht="35.1" customHeight="1" x14ac:dyDescent="0.25">
      <c r="A1011" s="31">
        <f t="shared" si="49"/>
        <v>999</v>
      </c>
      <c r="B1011" s="308"/>
      <c r="C1011" s="308"/>
      <c r="D1011" s="309"/>
      <c r="E1011" s="309"/>
      <c r="F1011" s="309"/>
      <c r="G1011" s="310"/>
      <c r="H1011" s="311"/>
      <c r="I1011" s="40"/>
      <c r="J1011" s="59"/>
      <c r="K1011" s="312"/>
      <c r="L1011" s="312"/>
      <c r="M1011" s="313"/>
      <c r="N1011" s="313"/>
      <c r="O1011" s="314"/>
      <c r="P1011" s="314"/>
      <c r="Q1011" s="315"/>
      <c r="R1011" s="315"/>
      <c r="S1011" s="306"/>
      <c r="T1011" s="307"/>
      <c r="U1011" s="306"/>
      <c r="V1011" s="307"/>
      <c r="W1011" s="304"/>
      <c r="X1011" s="305"/>
      <c r="Y1011" s="304"/>
      <c r="Z1011" s="305"/>
      <c r="AA1011" s="306"/>
      <c r="AB1011" s="307"/>
      <c r="AC1011" s="306"/>
      <c r="AD1011" s="307"/>
      <c r="AE1011" s="304"/>
      <c r="AF1011" s="305"/>
      <c r="AG1011" s="304"/>
      <c r="AH1011" s="305"/>
      <c r="AI1011" s="306"/>
      <c r="AJ1011" s="307"/>
      <c r="AK1011" s="306"/>
      <c r="AL1011" s="307"/>
      <c r="AM1011" s="304"/>
      <c r="AN1011" s="305"/>
      <c r="AO1011" s="304"/>
      <c r="AP1011" s="305"/>
      <c r="AQ1011" s="306"/>
      <c r="AR1011" s="307"/>
      <c r="AS1011" s="306"/>
      <c r="AT1011" s="307"/>
      <c r="AU1011" s="304"/>
      <c r="AV1011" s="305"/>
      <c r="AW1011" s="304"/>
      <c r="AX1011" s="305"/>
      <c r="AY1011" s="306"/>
      <c r="AZ1011" s="307"/>
      <c r="BA1011" s="306"/>
      <c r="BB1011" s="307"/>
      <c r="BC1011" s="304"/>
      <c r="BD1011" s="305"/>
      <c r="BE1011" s="304"/>
      <c r="BF1011" s="305"/>
      <c r="BG1011" s="306"/>
      <c r="BH1011" s="307"/>
      <c r="BI1011" s="306"/>
      <c r="BJ1011" s="307"/>
      <c r="BK1011" s="304"/>
      <c r="BL1011" s="305"/>
      <c r="BM1011" s="304"/>
      <c r="BN1011" s="305"/>
      <c r="BO1011" s="316"/>
      <c r="BP1011" s="316"/>
      <c r="BQ1011" s="316"/>
      <c r="BR1011" s="55"/>
      <c r="BS1011" s="317"/>
      <c r="BT1011" s="318"/>
      <c r="BU1011" s="365"/>
      <c r="BV1011" s="365"/>
      <c r="BW1011" s="365"/>
      <c r="BX1011" s="365"/>
      <c r="BY1011" s="365"/>
      <c r="BZ1011" s="365"/>
      <c r="CA1011" s="365"/>
      <c r="CB1011" s="320"/>
      <c r="CC1011" s="321"/>
      <c r="CD1011" s="321"/>
      <c r="CE1011" s="321"/>
      <c r="CF1011" s="321"/>
      <c r="CG1011" s="321"/>
      <c r="CH1011" s="322"/>
      <c r="CI1011" s="52">
        <f t="shared" si="48"/>
        <v>0</v>
      </c>
    </row>
    <row r="1012" spans="1:87" ht="35.1" customHeight="1" x14ac:dyDescent="0.25">
      <c r="A1012" s="31">
        <f t="shared" si="49"/>
        <v>1000</v>
      </c>
      <c r="B1012" s="323"/>
      <c r="C1012" s="323"/>
      <c r="D1012" s="308"/>
      <c r="E1012" s="308"/>
      <c r="F1012" s="308"/>
      <c r="G1012" s="324"/>
      <c r="H1012" s="325"/>
      <c r="I1012" s="40"/>
      <c r="J1012" s="60"/>
      <c r="K1012" s="312"/>
      <c r="L1012" s="312"/>
      <c r="M1012" s="326"/>
      <c r="N1012" s="326"/>
      <c r="O1012" s="314"/>
      <c r="P1012" s="314"/>
      <c r="Q1012" s="327"/>
      <c r="R1012" s="327"/>
      <c r="S1012" s="306"/>
      <c r="T1012" s="307"/>
      <c r="U1012" s="306"/>
      <c r="V1012" s="307"/>
      <c r="W1012" s="328"/>
      <c r="X1012" s="329"/>
      <c r="Y1012" s="328"/>
      <c r="Z1012" s="329"/>
      <c r="AA1012" s="306"/>
      <c r="AB1012" s="307"/>
      <c r="AC1012" s="306"/>
      <c r="AD1012" s="307"/>
      <c r="AE1012" s="328"/>
      <c r="AF1012" s="329"/>
      <c r="AG1012" s="328"/>
      <c r="AH1012" s="329"/>
      <c r="AI1012" s="306"/>
      <c r="AJ1012" s="307"/>
      <c r="AK1012" s="306"/>
      <c r="AL1012" s="307"/>
      <c r="AM1012" s="328"/>
      <c r="AN1012" s="329"/>
      <c r="AO1012" s="328"/>
      <c r="AP1012" s="329"/>
      <c r="AQ1012" s="306"/>
      <c r="AR1012" s="307"/>
      <c r="AS1012" s="306"/>
      <c r="AT1012" s="307"/>
      <c r="AU1012" s="328"/>
      <c r="AV1012" s="329"/>
      <c r="AW1012" s="328"/>
      <c r="AX1012" s="329"/>
      <c r="AY1012" s="306"/>
      <c r="AZ1012" s="307"/>
      <c r="BA1012" s="306"/>
      <c r="BB1012" s="307"/>
      <c r="BC1012" s="328"/>
      <c r="BD1012" s="329"/>
      <c r="BE1012" s="328"/>
      <c r="BF1012" s="329"/>
      <c r="BG1012" s="306"/>
      <c r="BH1012" s="307"/>
      <c r="BI1012" s="306"/>
      <c r="BJ1012" s="307"/>
      <c r="BK1012" s="328"/>
      <c r="BL1012" s="329"/>
      <c r="BM1012" s="328"/>
      <c r="BN1012" s="329"/>
      <c r="BO1012" s="316"/>
      <c r="BP1012" s="316"/>
      <c r="BQ1012" s="316"/>
      <c r="BR1012" s="55"/>
      <c r="BS1012" s="330"/>
      <c r="BT1012" s="331"/>
      <c r="BU1012" s="365"/>
      <c r="BV1012" s="365"/>
      <c r="BW1012" s="365"/>
      <c r="BX1012" s="365"/>
      <c r="BY1012" s="365"/>
      <c r="BZ1012" s="365"/>
      <c r="CA1012" s="365"/>
      <c r="CB1012" s="320"/>
      <c r="CC1012" s="321"/>
      <c r="CD1012" s="321"/>
      <c r="CE1012" s="321"/>
      <c r="CF1012" s="321"/>
      <c r="CG1012" s="321"/>
      <c r="CH1012" s="322"/>
      <c r="CI1012" s="52">
        <f t="shared" si="48"/>
        <v>0</v>
      </c>
    </row>
  </sheetData>
  <mergeCells count="35074">
    <mergeCell ref="N9:U9"/>
    <mergeCell ref="V9:Y9"/>
    <mergeCell ref="AF9:AM9"/>
    <mergeCell ref="AN9:AQ9"/>
    <mergeCell ref="CB1012:CH1012"/>
    <mergeCell ref="AU1011:AV1011"/>
    <mergeCell ref="AW1011:AX1011"/>
    <mergeCell ref="AY1011:AZ1011"/>
    <mergeCell ref="BA1011:BB1011"/>
    <mergeCell ref="BC1011:BD1011"/>
    <mergeCell ref="BE1011:BF1011"/>
    <mergeCell ref="BG1011:BH1011"/>
    <mergeCell ref="BI1011:BJ1011"/>
    <mergeCell ref="BK1011:BL1011"/>
    <mergeCell ref="BM1011:BN1011"/>
    <mergeCell ref="BO1011:BQ1011"/>
    <mergeCell ref="BS1011:BT1011"/>
    <mergeCell ref="BU1011:CA1011"/>
    <mergeCell ref="CB1011:CH1011"/>
    <mergeCell ref="B1012:C1012"/>
    <mergeCell ref="D1012:F1012"/>
    <mergeCell ref="G1012:H1012"/>
    <mergeCell ref="K1012:L1012"/>
    <mergeCell ref="M1012:N1012"/>
    <mergeCell ref="O1012:P1012"/>
    <mergeCell ref="Q1012:R1012"/>
    <mergeCell ref="S1012:T1012"/>
    <mergeCell ref="U1012:V1012"/>
    <mergeCell ref="W1012:X1012"/>
    <mergeCell ref="Y1012:Z1012"/>
    <mergeCell ref="AA1012:AB1012"/>
    <mergeCell ref="AC1012:AD1012"/>
    <mergeCell ref="AE1012:AF1012"/>
    <mergeCell ref="AG1012:AH1012"/>
    <mergeCell ref="AI1012:AJ1012"/>
    <mergeCell ref="AK1012:AL1012"/>
    <mergeCell ref="AM1012:AN1012"/>
    <mergeCell ref="S1010:T1010"/>
    <mergeCell ref="U1010:V1010"/>
    <mergeCell ref="W1010:X1010"/>
    <mergeCell ref="Y1010:Z1010"/>
    <mergeCell ref="AA1010:AB1010"/>
    <mergeCell ref="AC1010:AD1010"/>
    <mergeCell ref="AE1010:AF1010"/>
    <mergeCell ref="AG1010:AH1010"/>
    <mergeCell ref="AI1010:AJ1010"/>
    <mergeCell ref="AK1010:AL1010"/>
    <mergeCell ref="AM1010:AN1010"/>
    <mergeCell ref="AO1010:AP1010"/>
    <mergeCell ref="AQ1010:AR1010"/>
    <mergeCell ref="AS1010:AT1010"/>
    <mergeCell ref="AU1010:AV1010"/>
    <mergeCell ref="AW1010:AX1010"/>
    <mergeCell ref="AY1010:AZ1010"/>
    <mergeCell ref="AO1012:AP1012"/>
    <mergeCell ref="AQ1012:AR1012"/>
    <mergeCell ref="AS1012:AT1012"/>
    <mergeCell ref="AU1012:AV1012"/>
    <mergeCell ref="AW1012:AX1012"/>
    <mergeCell ref="AY1012:AZ1012"/>
    <mergeCell ref="BA1012:BB1012"/>
    <mergeCell ref="BC1012:BD1012"/>
    <mergeCell ref="BE1012:BF1012"/>
    <mergeCell ref="BG1012:BH1012"/>
    <mergeCell ref="BI1012:BJ1012"/>
    <mergeCell ref="BK1012:BL1012"/>
    <mergeCell ref="BM1012:BN1012"/>
    <mergeCell ref="BO1012:BQ1012"/>
    <mergeCell ref="BS1012:BT1012"/>
    <mergeCell ref="BU1012:CA1012"/>
    <mergeCell ref="AE1008:AF1008"/>
    <mergeCell ref="AG1008:AH1008"/>
    <mergeCell ref="AI1008:AJ1008"/>
    <mergeCell ref="AK1008:AL1008"/>
    <mergeCell ref="AM1008:AN1008"/>
    <mergeCell ref="AO1008:AP1008"/>
    <mergeCell ref="AQ1008:AR1008"/>
    <mergeCell ref="AS1008:AT1008"/>
    <mergeCell ref="AU1008:AV1008"/>
    <mergeCell ref="AW1008:AX1008"/>
    <mergeCell ref="AY1008:AZ1008"/>
    <mergeCell ref="BA1008:BB1008"/>
    <mergeCell ref="BC1008:BD1008"/>
    <mergeCell ref="BE1008:BF1008"/>
    <mergeCell ref="BG1008:BH1008"/>
    <mergeCell ref="BI1008:BJ1008"/>
    <mergeCell ref="BK1008:BL1008"/>
    <mergeCell ref="BA1010:BB1010"/>
    <mergeCell ref="BC1010:BD1010"/>
    <mergeCell ref="BE1010:BF1010"/>
    <mergeCell ref="BG1010:BH1010"/>
    <mergeCell ref="BI1010:BJ1010"/>
    <mergeCell ref="BK1010:BL1010"/>
    <mergeCell ref="BM1010:BN1010"/>
    <mergeCell ref="BO1010:BQ1010"/>
    <mergeCell ref="BS1010:BT1010"/>
    <mergeCell ref="BU1010:CA1010"/>
    <mergeCell ref="CB1010:CH1010"/>
    <mergeCell ref="B1011:C1011"/>
    <mergeCell ref="D1011:F1011"/>
    <mergeCell ref="G1011:H1011"/>
    <mergeCell ref="K1011:L1011"/>
    <mergeCell ref="M1011:N1011"/>
    <mergeCell ref="O1011:P1011"/>
    <mergeCell ref="Q1011:R1011"/>
    <mergeCell ref="S1011:T1011"/>
    <mergeCell ref="U1011:V1011"/>
    <mergeCell ref="W1011:X1011"/>
    <mergeCell ref="Y1011:Z1011"/>
    <mergeCell ref="AA1011:AB1011"/>
    <mergeCell ref="AC1011:AD1011"/>
    <mergeCell ref="AE1011:AF1011"/>
    <mergeCell ref="AG1011:AH1011"/>
    <mergeCell ref="AI1011:AJ1011"/>
    <mergeCell ref="AK1011:AL1011"/>
    <mergeCell ref="AM1011:AN1011"/>
    <mergeCell ref="AO1011:AP1011"/>
    <mergeCell ref="AQ1011:AR1011"/>
    <mergeCell ref="AS1011:AT1011"/>
    <mergeCell ref="BG1009:BH1009"/>
    <mergeCell ref="BI1009:BJ1009"/>
    <mergeCell ref="BK1009:BL1009"/>
    <mergeCell ref="BM1009:BN1009"/>
    <mergeCell ref="BO1009:BQ1009"/>
    <mergeCell ref="BS1009:BT1009"/>
    <mergeCell ref="BU1009:CA1009"/>
    <mergeCell ref="CB1009:CH1009"/>
    <mergeCell ref="B1010:C1010"/>
    <mergeCell ref="D1010:F1010"/>
    <mergeCell ref="G1010:H1010"/>
    <mergeCell ref="K1010:L1010"/>
    <mergeCell ref="M1010:N1010"/>
    <mergeCell ref="O1010:P1010"/>
    <mergeCell ref="Q1010:R1010"/>
    <mergeCell ref="BS1007:BT1007"/>
    <mergeCell ref="AQ1006:AR1006"/>
    <mergeCell ref="AS1006:AT1006"/>
    <mergeCell ref="AU1006:AV1006"/>
    <mergeCell ref="AW1006:AX1006"/>
    <mergeCell ref="AY1006:AZ1006"/>
    <mergeCell ref="BA1006:BB1006"/>
    <mergeCell ref="BC1006:BD1006"/>
    <mergeCell ref="BE1006:BF1006"/>
    <mergeCell ref="BG1006:BH1006"/>
    <mergeCell ref="BI1006:BJ1006"/>
    <mergeCell ref="BK1006:BL1006"/>
    <mergeCell ref="BM1006:BN1006"/>
    <mergeCell ref="BO1006:BQ1006"/>
    <mergeCell ref="BS1006:BT1006"/>
    <mergeCell ref="BU1006:CA1006"/>
    <mergeCell ref="CB1006:CH1006"/>
    <mergeCell ref="BM1008:BN1008"/>
    <mergeCell ref="BO1008:BQ1008"/>
    <mergeCell ref="BS1008:BT1008"/>
    <mergeCell ref="BU1008:CA1008"/>
    <mergeCell ref="CB1008:CH1008"/>
    <mergeCell ref="B1009:C1009"/>
    <mergeCell ref="D1009:F1009"/>
    <mergeCell ref="G1009:H1009"/>
    <mergeCell ref="K1009:L1009"/>
    <mergeCell ref="M1009:N1009"/>
    <mergeCell ref="O1009:P1009"/>
    <mergeCell ref="Q1009:R1009"/>
    <mergeCell ref="S1009:T1009"/>
    <mergeCell ref="U1009:V1009"/>
    <mergeCell ref="W1009:X1009"/>
    <mergeCell ref="Y1009:Z1009"/>
    <mergeCell ref="AA1009:AB1009"/>
    <mergeCell ref="AC1009:AD1009"/>
    <mergeCell ref="AE1009:AF1009"/>
    <mergeCell ref="AG1009:AH1009"/>
    <mergeCell ref="AI1009:AJ1009"/>
    <mergeCell ref="AK1009:AL1009"/>
    <mergeCell ref="AM1009:AN1009"/>
    <mergeCell ref="AO1009:AP1009"/>
    <mergeCell ref="AQ1009:AR1009"/>
    <mergeCell ref="AS1009:AT1009"/>
    <mergeCell ref="AU1009:AV1009"/>
    <mergeCell ref="AW1009:AX1009"/>
    <mergeCell ref="AY1009:AZ1009"/>
    <mergeCell ref="BA1009:BB1009"/>
    <mergeCell ref="BC1009:BD1009"/>
    <mergeCell ref="BE1009:BF1009"/>
    <mergeCell ref="BU1007:CA1007"/>
    <mergeCell ref="CB1007:CH1007"/>
    <mergeCell ref="B1008:C1008"/>
    <mergeCell ref="D1008:F1008"/>
    <mergeCell ref="G1008:H1008"/>
    <mergeCell ref="K1008:L1008"/>
    <mergeCell ref="M1008:N1008"/>
    <mergeCell ref="O1008:P1008"/>
    <mergeCell ref="Q1008:R1008"/>
    <mergeCell ref="S1008:T1008"/>
    <mergeCell ref="U1008:V1008"/>
    <mergeCell ref="W1008:X1008"/>
    <mergeCell ref="Y1008:Z1008"/>
    <mergeCell ref="AA1008:AB1008"/>
    <mergeCell ref="AC1008:AD1008"/>
    <mergeCell ref="B1007:C1007"/>
    <mergeCell ref="D1007:F1007"/>
    <mergeCell ref="G1007:H1007"/>
    <mergeCell ref="K1007:L1007"/>
    <mergeCell ref="M1007:N1007"/>
    <mergeCell ref="O1007:P1007"/>
    <mergeCell ref="Q1007:R1007"/>
    <mergeCell ref="S1007:T1007"/>
    <mergeCell ref="U1007:V1007"/>
    <mergeCell ref="W1007:X1007"/>
    <mergeCell ref="Y1007:Z1007"/>
    <mergeCell ref="AA1007:AB1007"/>
    <mergeCell ref="AC1007:AD1007"/>
    <mergeCell ref="AE1007:AF1007"/>
    <mergeCell ref="AG1007:AH1007"/>
    <mergeCell ref="AI1007:AJ1007"/>
    <mergeCell ref="AW1005:AX1005"/>
    <mergeCell ref="AY1005:AZ1005"/>
    <mergeCell ref="BA1005:BB1005"/>
    <mergeCell ref="BC1005:BD1005"/>
    <mergeCell ref="BE1005:BF1005"/>
    <mergeCell ref="BG1005:BH1005"/>
    <mergeCell ref="BI1005:BJ1005"/>
    <mergeCell ref="BK1005:BL1005"/>
    <mergeCell ref="BM1005:BN1005"/>
    <mergeCell ref="BO1005:BQ1005"/>
    <mergeCell ref="BS1005:BT1005"/>
    <mergeCell ref="BU1005:CA1005"/>
    <mergeCell ref="CB1005:CH1005"/>
    <mergeCell ref="B1006:C1006"/>
    <mergeCell ref="D1006:F1006"/>
    <mergeCell ref="G1006:H1006"/>
    <mergeCell ref="K1006:L1006"/>
    <mergeCell ref="M1006:N1006"/>
    <mergeCell ref="O1006:P1006"/>
    <mergeCell ref="Q1006:R1006"/>
    <mergeCell ref="S1006:T1006"/>
    <mergeCell ref="U1006:V1006"/>
    <mergeCell ref="W1006:X1006"/>
    <mergeCell ref="Y1006:Z1006"/>
    <mergeCell ref="AA1006:AB1006"/>
    <mergeCell ref="AC1006:AD1006"/>
    <mergeCell ref="AE1006:AF1006"/>
    <mergeCell ref="AG1006:AH1006"/>
    <mergeCell ref="AI1006:AJ1006"/>
    <mergeCell ref="AK1006:AL1006"/>
    <mergeCell ref="AM1006:AN1006"/>
    <mergeCell ref="AO1006:AP1006"/>
    <mergeCell ref="AK1007:AL1007"/>
    <mergeCell ref="AM1007:AN1007"/>
    <mergeCell ref="AO1007:AP1007"/>
    <mergeCell ref="AQ1007:AR1007"/>
    <mergeCell ref="AS1007:AT1007"/>
    <mergeCell ref="AU1007:AV1007"/>
    <mergeCell ref="AW1007:AX1007"/>
    <mergeCell ref="AY1007:AZ1007"/>
    <mergeCell ref="BA1007:BB1007"/>
    <mergeCell ref="BC1007:BD1007"/>
    <mergeCell ref="BE1007:BF1007"/>
    <mergeCell ref="BG1007:BH1007"/>
    <mergeCell ref="BI1007:BJ1007"/>
    <mergeCell ref="BK1007:BL1007"/>
    <mergeCell ref="BM1007:BN1007"/>
    <mergeCell ref="BO1007:BQ1007"/>
    <mergeCell ref="BC1004:BD1004"/>
    <mergeCell ref="BE1004:BF1004"/>
    <mergeCell ref="BG1004:BH1004"/>
    <mergeCell ref="BI1004:BJ1004"/>
    <mergeCell ref="BK1004:BL1004"/>
    <mergeCell ref="BM1004:BN1004"/>
    <mergeCell ref="BO1004:BQ1004"/>
    <mergeCell ref="BS1004:BT1004"/>
    <mergeCell ref="BU1004:CA1004"/>
    <mergeCell ref="CB1004:CH1004"/>
    <mergeCell ref="B1005:C1005"/>
    <mergeCell ref="D1005:F1005"/>
    <mergeCell ref="G1005:H1005"/>
    <mergeCell ref="K1005:L1005"/>
    <mergeCell ref="M1005:N1005"/>
    <mergeCell ref="O1005:P1005"/>
    <mergeCell ref="Q1005:R1005"/>
    <mergeCell ref="S1005:T1005"/>
    <mergeCell ref="U1005:V1005"/>
    <mergeCell ref="W1005:X1005"/>
    <mergeCell ref="Y1005:Z1005"/>
    <mergeCell ref="AA1005:AB1005"/>
    <mergeCell ref="AC1005:AD1005"/>
    <mergeCell ref="AE1005:AF1005"/>
    <mergeCell ref="AG1005:AH1005"/>
    <mergeCell ref="AI1005:AJ1005"/>
    <mergeCell ref="AK1005:AL1005"/>
    <mergeCell ref="AM1005:AN1005"/>
    <mergeCell ref="AO1005:AP1005"/>
    <mergeCell ref="AQ1005:AR1005"/>
    <mergeCell ref="AS1005:AT1005"/>
    <mergeCell ref="AU1005:AV1005"/>
    <mergeCell ref="BI1003:BJ1003"/>
    <mergeCell ref="BK1003:BL1003"/>
    <mergeCell ref="BM1003:BN1003"/>
    <mergeCell ref="BO1003:BQ1003"/>
    <mergeCell ref="BS1003:BT1003"/>
    <mergeCell ref="BU1003:CA1003"/>
    <mergeCell ref="CB1003:CH1003"/>
    <mergeCell ref="B1004:C1004"/>
    <mergeCell ref="D1004:F1004"/>
    <mergeCell ref="G1004:H1004"/>
    <mergeCell ref="K1004:L1004"/>
    <mergeCell ref="M1004:N1004"/>
    <mergeCell ref="O1004:P1004"/>
    <mergeCell ref="Q1004:R1004"/>
    <mergeCell ref="S1004:T1004"/>
    <mergeCell ref="U1004:V1004"/>
    <mergeCell ref="W1004:X1004"/>
    <mergeCell ref="Y1004:Z1004"/>
    <mergeCell ref="AA1004:AB1004"/>
    <mergeCell ref="AC1004:AD1004"/>
    <mergeCell ref="AE1004:AF1004"/>
    <mergeCell ref="AG1004:AH1004"/>
    <mergeCell ref="AI1004:AJ1004"/>
    <mergeCell ref="AK1004:AL1004"/>
    <mergeCell ref="AM1004:AN1004"/>
    <mergeCell ref="AO1004:AP1004"/>
    <mergeCell ref="AQ1004:AR1004"/>
    <mergeCell ref="AS1004:AT1004"/>
    <mergeCell ref="AU1004:AV1004"/>
    <mergeCell ref="AW1004:AX1004"/>
    <mergeCell ref="AY1004:AZ1004"/>
    <mergeCell ref="BA1004:BB1004"/>
    <mergeCell ref="BO1002:BQ1002"/>
    <mergeCell ref="BS1002:BT1002"/>
    <mergeCell ref="BU1002:CA1002"/>
    <mergeCell ref="CB1002:CH1002"/>
    <mergeCell ref="B1003:C1003"/>
    <mergeCell ref="D1003:F1003"/>
    <mergeCell ref="G1003:H1003"/>
    <mergeCell ref="K1003:L1003"/>
    <mergeCell ref="M1003:N1003"/>
    <mergeCell ref="O1003:P1003"/>
    <mergeCell ref="Q1003:R1003"/>
    <mergeCell ref="S1003:T1003"/>
    <mergeCell ref="U1003:V1003"/>
    <mergeCell ref="W1003:X1003"/>
    <mergeCell ref="Y1003:Z1003"/>
    <mergeCell ref="AA1003:AB1003"/>
    <mergeCell ref="AC1003:AD1003"/>
    <mergeCell ref="AE1003:AF1003"/>
    <mergeCell ref="AG1003:AH1003"/>
    <mergeCell ref="AI1003:AJ1003"/>
    <mergeCell ref="AK1003:AL1003"/>
    <mergeCell ref="AM1003:AN1003"/>
    <mergeCell ref="AO1003:AP1003"/>
    <mergeCell ref="AQ1003:AR1003"/>
    <mergeCell ref="AS1003:AT1003"/>
    <mergeCell ref="AU1003:AV1003"/>
    <mergeCell ref="AW1003:AX1003"/>
    <mergeCell ref="AY1003:AZ1003"/>
    <mergeCell ref="BA1003:BB1003"/>
    <mergeCell ref="BC1003:BD1003"/>
    <mergeCell ref="BE1003:BF1003"/>
    <mergeCell ref="BG1003:BH1003"/>
    <mergeCell ref="CB1001:CH1001"/>
    <mergeCell ref="B1002:C1002"/>
    <mergeCell ref="D1002:F1002"/>
    <mergeCell ref="G1002:H1002"/>
    <mergeCell ref="K1002:L1002"/>
    <mergeCell ref="M1002:N1002"/>
    <mergeCell ref="O1002:P1002"/>
    <mergeCell ref="Q1002:R1002"/>
    <mergeCell ref="S1002:T1002"/>
    <mergeCell ref="U1002:V1002"/>
    <mergeCell ref="W1002:X1002"/>
    <mergeCell ref="Y1002:Z1002"/>
    <mergeCell ref="AA1002:AB1002"/>
    <mergeCell ref="AC1002:AD1002"/>
    <mergeCell ref="AE1002:AF1002"/>
    <mergeCell ref="AG1002:AH1002"/>
    <mergeCell ref="AI1002:AJ1002"/>
    <mergeCell ref="AK1002:AL1002"/>
    <mergeCell ref="AM1002:AN1002"/>
    <mergeCell ref="AO1002:AP1002"/>
    <mergeCell ref="AQ1002:AR1002"/>
    <mergeCell ref="AS1002:AT1002"/>
    <mergeCell ref="AU1002:AV1002"/>
    <mergeCell ref="AW1002:AX1002"/>
    <mergeCell ref="AY1002:AZ1002"/>
    <mergeCell ref="BA1002:BB1002"/>
    <mergeCell ref="BC1002:BD1002"/>
    <mergeCell ref="BE1002:BF1002"/>
    <mergeCell ref="BG1002:BH1002"/>
    <mergeCell ref="BI1002:BJ1002"/>
    <mergeCell ref="BK1002:BL1002"/>
    <mergeCell ref="BM1002:BN1002"/>
    <mergeCell ref="AM1001:AN1001"/>
    <mergeCell ref="AO1001:AP1001"/>
    <mergeCell ref="AQ1001:AR1001"/>
    <mergeCell ref="AS1001:AT1001"/>
    <mergeCell ref="AU1001:AV1001"/>
    <mergeCell ref="AW1001:AX1001"/>
    <mergeCell ref="AY1001:AZ1001"/>
    <mergeCell ref="BA1001:BB1001"/>
    <mergeCell ref="BC1001:BD1001"/>
    <mergeCell ref="BE1001:BF1001"/>
    <mergeCell ref="BG1001:BH1001"/>
    <mergeCell ref="BI1001:BJ1001"/>
    <mergeCell ref="BK1001:BL1001"/>
    <mergeCell ref="BM1001:BN1001"/>
    <mergeCell ref="BO1001:BQ1001"/>
    <mergeCell ref="BS1001:BT1001"/>
    <mergeCell ref="BU1001:CA1001"/>
    <mergeCell ref="B1001:C1001"/>
    <mergeCell ref="D1001:F1001"/>
    <mergeCell ref="G1001:H1001"/>
    <mergeCell ref="K1001:L1001"/>
    <mergeCell ref="M1001:N1001"/>
    <mergeCell ref="O1001:P1001"/>
    <mergeCell ref="Q1001:R1001"/>
    <mergeCell ref="S1001:T1001"/>
    <mergeCell ref="U1001:V1001"/>
    <mergeCell ref="W1001:X1001"/>
    <mergeCell ref="Y1001:Z1001"/>
    <mergeCell ref="AA1001:AB1001"/>
    <mergeCell ref="AC1001:AD1001"/>
    <mergeCell ref="AE1001:AF1001"/>
    <mergeCell ref="AG1001:AH1001"/>
    <mergeCell ref="AI1001:AJ1001"/>
    <mergeCell ref="AK1001:AL1001"/>
    <mergeCell ref="CB1000:CH1000"/>
    <mergeCell ref="AU999:AV999"/>
    <mergeCell ref="AW999:AX999"/>
    <mergeCell ref="AY999:AZ999"/>
    <mergeCell ref="BA999:BB999"/>
    <mergeCell ref="BC999:BD999"/>
    <mergeCell ref="BE999:BF999"/>
    <mergeCell ref="BG999:BH999"/>
    <mergeCell ref="BI999:BJ999"/>
    <mergeCell ref="BK999:BL999"/>
    <mergeCell ref="BM999:BN999"/>
    <mergeCell ref="BO999:BQ999"/>
    <mergeCell ref="BS999:BT999"/>
    <mergeCell ref="BU999:CA999"/>
    <mergeCell ref="CB999:CH999"/>
    <mergeCell ref="B1000:C1000"/>
    <mergeCell ref="D1000:F1000"/>
    <mergeCell ref="G1000:H1000"/>
    <mergeCell ref="K1000:L1000"/>
    <mergeCell ref="M1000:N1000"/>
    <mergeCell ref="O1000:P1000"/>
    <mergeCell ref="Q1000:R1000"/>
    <mergeCell ref="S1000:T1000"/>
    <mergeCell ref="U1000:V1000"/>
    <mergeCell ref="W1000:X1000"/>
    <mergeCell ref="Y1000:Z1000"/>
    <mergeCell ref="AA1000:AB1000"/>
    <mergeCell ref="AC1000:AD1000"/>
    <mergeCell ref="AE1000:AF1000"/>
    <mergeCell ref="AG1000:AH1000"/>
    <mergeCell ref="AI1000:AJ1000"/>
    <mergeCell ref="AK1000:AL1000"/>
    <mergeCell ref="AM1000:AN1000"/>
    <mergeCell ref="S998:T998"/>
    <mergeCell ref="U998:V998"/>
    <mergeCell ref="W998:X998"/>
    <mergeCell ref="Y998:Z998"/>
    <mergeCell ref="AA998:AB998"/>
    <mergeCell ref="AC998:AD998"/>
    <mergeCell ref="AE998:AF998"/>
    <mergeCell ref="AG998:AH998"/>
    <mergeCell ref="AI998:AJ998"/>
    <mergeCell ref="AK998:AL998"/>
    <mergeCell ref="AM998:AN998"/>
    <mergeCell ref="AO998:AP998"/>
    <mergeCell ref="AQ998:AR998"/>
    <mergeCell ref="AS998:AT998"/>
    <mergeCell ref="AU998:AV998"/>
    <mergeCell ref="AW998:AX998"/>
    <mergeCell ref="AY998:AZ998"/>
    <mergeCell ref="AO1000:AP1000"/>
    <mergeCell ref="AQ1000:AR1000"/>
    <mergeCell ref="AS1000:AT1000"/>
    <mergeCell ref="AU1000:AV1000"/>
    <mergeCell ref="AW1000:AX1000"/>
    <mergeCell ref="AY1000:AZ1000"/>
    <mergeCell ref="BA1000:BB1000"/>
    <mergeCell ref="BC1000:BD1000"/>
    <mergeCell ref="BE1000:BF1000"/>
    <mergeCell ref="BG1000:BH1000"/>
    <mergeCell ref="BI1000:BJ1000"/>
    <mergeCell ref="BK1000:BL1000"/>
    <mergeCell ref="BM1000:BN1000"/>
    <mergeCell ref="BO1000:BQ1000"/>
    <mergeCell ref="BS1000:BT1000"/>
    <mergeCell ref="BU1000:CA1000"/>
    <mergeCell ref="AE996:AF996"/>
    <mergeCell ref="AG996:AH996"/>
    <mergeCell ref="AI996:AJ996"/>
    <mergeCell ref="AK996:AL996"/>
    <mergeCell ref="AM996:AN996"/>
    <mergeCell ref="AO996:AP996"/>
    <mergeCell ref="AQ996:AR996"/>
    <mergeCell ref="AS996:AT996"/>
    <mergeCell ref="AU996:AV996"/>
    <mergeCell ref="AW996:AX996"/>
    <mergeCell ref="AY996:AZ996"/>
    <mergeCell ref="BA996:BB996"/>
    <mergeCell ref="BC996:BD996"/>
    <mergeCell ref="BE996:BF996"/>
    <mergeCell ref="BG996:BH996"/>
    <mergeCell ref="BI996:BJ996"/>
    <mergeCell ref="BK996:BL996"/>
    <mergeCell ref="BA998:BB998"/>
    <mergeCell ref="BC998:BD998"/>
    <mergeCell ref="BE998:BF998"/>
    <mergeCell ref="BG998:BH998"/>
    <mergeCell ref="BI998:BJ998"/>
    <mergeCell ref="BK998:BL998"/>
    <mergeCell ref="BM998:BN998"/>
    <mergeCell ref="BO998:BQ998"/>
    <mergeCell ref="BS998:BT998"/>
    <mergeCell ref="BU998:CA998"/>
    <mergeCell ref="CB998:CH998"/>
    <mergeCell ref="B999:C999"/>
    <mergeCell ref="D999:F999"/>
    <mergeCell ref="G999:H999"/>
    <mergeCell ref="K999:L999"/>
    <mergeCell ref="M999:N999"/>
    <mergeCell ref="O999:P999"/>
    <mergeCell ref="Q999:R999"/>
    <mergeCell ref="S999:T999"/>
    <mergeCell ref="U999:V999"/>
    <mergeCell ref="W999:X999"/>
    <mergeCell ref="Y999:Z999"/>
    <mergeCell ref="AA999:AB999"/>
    <mergeCell ref="AC999:AD999"/>
    <mergeCell ref="AE999:AF999"/>
    <mergeCell ref="AG999:AH999"/>
    <mergeCell ref="AI999:AJ999"/>
    <mergeCell ref="AK999:AL999"/>
    <mergeCell ref="AM999:AN999"/>
    <mergeCell ref="AO999:AP999"/>
    <mergeCell ref="AQ999:AR999"/>
    <mergeCell ref="AS999:AT999"/>
    <mergeCell ref="BG997:BH997"/>
    <mergeCell ref="BI997:BJ997"/>
    <mergeCell ref="BK997:BL997"/>
    <mergeCell ref="BM997:BN997"/>
    <mergeCell ref="BO997:BQ997"/>
    <mergeCell ref="BS997:BT997"/>
    <mergeCell ref="BU997:CA997"/>
    <mergeCell ref="CB997:CH997"/>
    <mergeCell ref="B998:C998"/>
    <mergeCell ref="D998:F998"/>
    <mergeCell ref="G998:H998"/>
    <mergeCell ref="K998:L998"/>
    <mergeCell ref="M998:N998"/>
    <mergeCell ref="O998:P998"/>
    <mergeCell ref="Q998:R998"/>
    <mergeCell ref="BS995:BT995"/>
    <mergeCell ref="AQ994:AR994"/>
    <mergeCell ref="AS994:AT994"/>
    <mergeCell ref="AU994:AV994"/>
    <mergeCell ref="AW994:AX994"/>
    <mergeCell ref="AY994:AZ994"/>
    <mergeCell ref="BA994:BB994"/>
    <mergeCell ref="BC994:BD994"/>
    <mergeCell ref="BE994:BF994"/>
    <mergeCell ref="BG994:BH994"/>
    <mergeCell ref="BI994:BJ994"/>
    <mergeCell ref="BK994:BL994"/>
    <mergeCell ref="BM994:BN994"/>
    <mergeCell ref="BO994:BQ994"/>
    <mergeCell ref="BS994:BT994"/>
    <mergeCell ref="BU994:CA994"/>
    <mergeCell ref="CB994:CH994"/>
    <mergeCell ref="BM996:BN996"/>
    <mergeCell ref="BO996:BQ996"/>
    <mergeCell ref="BS996:BT996"/>
    <mergeCell ref="BU996:CA996"/>
    <mergeCell ref="CB996:CH996"/>
    <mergeCell ref="B997:C997"/>
    <mergeCell ref="D997:F997"/>
    <mergeCell ref="G997:H997"/>
    <mergeCell ref="K997:L997"/>
    <mergeCell ref="M997:N997"/>
    <mergeCell ref="O997:P997"/>
    <mergeCell ref="Q997:R997"/>
    <mergeCell ref="S997:T997"/>
    <mergeCell ref="U997:V997"/>
    <mergeCell ref="W997:X997"/>
    <mergeCell ref="Y997:Z997"/>
    <mergeCell ref="AA997:AB997"/>
    <mergeCell ref="AC997:AD997"/>
    <mergeCell ref="AE997:AF997"/>
    <mergeCell ref="AG997:AH997"/>
    <mergeCell ref="AI997:AJ997"/>
    <mergeCell ref="AK997:AL997"/>
    <mergeCell ref="AM997:AN997"/>
    <mergeCell ref="AO997:AP997"/>
    <mergeCell ref="AQ997:AR997"/>
    <mergeCell ref="AS997:AT997"/>
    <mergeCell ref="AU997:AV997"/>
    <mergeCell ref="AW997:AX997"/>
    <mergeCell ref="AY997:AZ997"/>
    <mergeCell ref="BA997:BB997"/>
    <mergeCell ref="BC997:BD997"/>
    <mergeCell ref="BE997:BF997"/>
    <mergeCell ref="BU995:CA995"/>
    <mergeCell ref="CB995:CH995"/>
    <mergeCell ref="B996:C996"/>
    <mergeCell ref="D996:F996"/>
    <mergeCell ref="G996:H996"/>
    <mergeCell ref="K996:L996"/>
    <mergeCell ref="M996:N996"/>
    <mergeCell ref="O996:P996"/>
    <mergeCell ref="Q996:R996"/>
    <mergeCell ref="S996:T996"/>
    <mergeCell ref="U996:V996"/>
    <mergeCell ref="W996:X996"/>
    <mergeCell ref="Y996:Z996"/>
    <mergeCell ref="AA996:AB996"/>
    <mergeCell ref="AC996:AD996"/>
    <mergeCell ref="B995:C995"/>
    <mergeCell ref="D995:F995"/>
    <mergeCell ref="G995:H995"/>
    <mergeCell ref="K995:L995"/>
    <mergeCell ref="M995:N995"/>
    <mergeCell ref="O995:P995"/>
    <mergeCell ref="Q995:R995"/>
    <mergeCell ref="S995:T995"/>
    <mergeCell ref="U995:V995"/>
    <mergeCell ref="W995:X995"/>
    <mergeCell ref="Y995:Z995"/>
    <mergeCell ref="AA995:AB995"/>
    <mergeCell ref="AC995:AD995"/>
    <mergeCell ref="AE995:AF995"/>
    <mergeCell ref="AG995:AH995"/>
    <mergeCell ref="AI995:AJ995"/>
    <mergeCell ref="AW993:AX993"/>
    <mergeCell ref="AY993:AZ993"/>
    <mergeCell ref="BA993:BB993"/>
    <mergeCell ref="BC993:BD993"/>
    <mergeCell ref="BE993:BF993"/>
    <mergeCell ref="BG993:BH993"/>
    <mergeCell ref="BI993:BJ993"/>
    <mergeCell ref="BK993:BL993"/>
    <mergeCell ref="BM993:BN993"/>
    <mergeCell ref="BO993:BQ993"/>
    <mergeCell ref="BS993:BT993"/>
    <mergeCell ref="BU993:CA993"/>
    <mergeCell ref="CB993:CH993"/>
    <mergeCell ref="B994:C994"/>
    <mergeCell ref="D994:F994"/>
    <mergeCell ref="G994:H994"/>
    <mergeCell ref="K994:L994"/>
    <mergeCell ref="M994:N994"/>
    <mergeCell ref="O994:P994"/>
    <mergeCell ref="Q994:R994"/>
    <mergeCell ref="S994:T994"/>
    <mergeCell ref="U994:V994"/>
    <mergeCell ref="W994:X994"/>
    <mergeCell ref="Y994:Z994"/>
    <mergeCell ref="AA994:AB994"/>
    <mergeCell ref="AC994:AD994"/>
    <mergeCell ref="AE994:AF994"/>
    <mergeCell ref="AG994:AH994"/>
    <mergeCell ref="AI994:AJ994"/>
    <mergeCell ref="AK994:AL994"/>
    <mergeCell ref="AM994:AN994"/>
    <mergeCell ref="AO994:AP994"/>
    <mergeCell ref="AK995:AL995"/>
    <mergeCell ref="AM995:AN995"/>
    <mergeCell ref="AO995:AP995"/>
    <mergeCell ref="AQ995:AR995"/>
    <mergeCell ref="AS995:AT995"/>
    <mergeCell ref="AU995:AV995"/>
    <mergeCell ref="AW995:AX995"/>
    <mergeCell ref="AY995:AZ995"/>
    <mergeCell ref="BA995:BB995"/>
    <mergeCell ref="BC995:BD995"/>
    <mergeCell ref="BE995:BF995"/>
    <mergeCell ref="BG995:BH995"/>
    <mergeCell ref="BI995:BJ995"/>
    <mergeCell ref="BK995:BL995"/>
    <mergeCell ref="BM995:BN995"/>
    <mergeCell ref="BO995:BQ995"/>
    <mergeCell ref="BC992:BD992"/>
    <mergeCell ref="BE992:BF992"/>
    <mergeCell ref="BG992:BH992"/>
    <mergeCell ref="BI992:BJ992"/>
    <mergeCell ref="BK992:BL992"/>
    <mergeCell ref="BM992:BN992"/>
    <mergeCell ref="BO992:BQ992"/>
    <mergeCell ref="BS992:BT992"/>
    <mergeCell ref="BU992:CA992"/>
    <mergeCell ref="CB992:CH992"/>
    <mergeCell ref="B993:C993"/>
    <mergeCell ref="D993:F993"/>
    <mergeCell ref="G993:H993"/>
    <mergeCell ref="K993:L993"/>
    <mergeCell ref="M993:N993"/>
    <mergeCell ref="O993:P993"/>
    <mergeCell ref="Q993:R993"/>
    <mergeCell ref="S993:T993"/>
    <mergeCell ref="U993:V993"/>
    <mergeCell ref="W993:X993"/>
    <mergeCell ref="Y993:Z993"/>
    <mergeCell ref="AA993:AB993"/>
    <mergeCell ref="AC993:AD993"/>
    <mergeCell ref="AE993:AF993"/>
    <mergeCell ref="AG993:AH993"/>
    <mergeCell ref="AI993:AJ993"/>
    <mergeCell ref="AK993:AL993"/>
    <mergeCell ref="AM993:AN993"/>
    <mergeCell ref="AO993:AP993"/>
    <mergeCell ref="AQ993:AR993"/>
    <mergeCell ref="AS993:AT993"/>
    <mergeCell ref="AU993:AV993"/>
    <mergeCell ref="BI991:BJ991"/>
    <mergeCell ref="BK991:BL991"/>
    <mergeCell ref="BM991:BN991"/>
    <mergeCell ref="BO991:BQ991"/>
    <mergeCell ref="BS991:BT991"/>
    <mergeCell ref="BU991:CA991"/>
    <mergeCell ref="CB991:CH991"/>
    <mergeCell ref="B992:C992"/>
    <mergeCell ref="D992:F992"/>
    <mergeCell ref="G992:H992"/>
    <mergeCell ref="K992:L992"/>
    <mergeCell ref="M992:N992"/>
    <mergeCell ref="O992:P992"/>
    <mergeCell ref="Q992:R992"/>
    <mergeCell ref="S992:T992"/>
    <mergeCell ref="U992:V992"/>
    <mergeCell ref="W992:X992"/>
    <mergeCell ref="Y992:Z992"/>
    <mergeCell ref="AA992:AB992"/>
    <mergeCell ref="AC992:AD992"/>
    <mergeCell ref="AE992:AF992"/>
    <mergeCell ref="AG992:AH992"/>
    <mergeCell ref="AI992:AJ992"/>
    <mergeCell ref="AK992:AL992"/>
    <mergeCell ref="AM992:AN992"/>
    <mergeCell ref="AO992:AP992"/>
    <mergeCell ref="AQ992:AR992"/>
    <mergeCell ref="AS992:AT992"/>
    <mergeCell ref="AU992:AV992"/>
    <mergeCell ref="AW992:AX992"/>
    <mergeCell ref="AY992:AZ992"/>
    <mergeCell ref="BA992:BB992"/>
    <mergeCell ref="BO990:BQ990"/>
    <mergeCell ref="BS990:BT990"/>
    <mergeCell ref="BU990:CA990"/>
    <mergeCell ref="CB990:CH990"/>
    <mergeCell ref="B991:C991"/>
    <mergeCell ref="D991:F991"/>
    <mergeCell ref="G991:H991"/>
    <mergeCell ref="K991:L991"/>
    <mergeCell ref="M991:N991"/>
    <mergeCell ref="O991:P991"/>
    <mergeCell ref="Q991:R991"/>
    <mergeCell ref="S991:T991"/>
    <mergeCell ref="U991:V991"/>
    <mergeCell ref="W991:X991"/>
    <mergeCell ref="Y991:Z991"/>
    <mergeCell ref="AA991:AB991"/>
    <mergeCell ref="AC991:AD991"/>
    <mergeCell ref="AE991:AF991"/>
    <mergeCell ref="AG991:AH991"/>
    <mergeCell ref="AI991:AJ991"/>
    <mergeCell ref="AK991:AL991"/>
    <mergeCell ref="AM991:AN991"/>
    <mergeCell ref="AO991:AP991"/>
    <mergeCell ref="AQ991:AR991"/>
    <mergeCell ref="AS991:AT991"/>
    <mergeCell ref="AU991:AV991"/>
    <mergeCell ref="AW991:AX991"/>
    <mergeCell ref="AY991:AZ991"/>
    <mergeCell ref="BA991:BB991"/>
    <mergeCell ref="BC991:BD991"/>
    <mergeCell ref="BE991:BF991"/>
    <mergeCell ref="BG991:BH991"/>
    <mergeCell ref="CB989:CH989"/>
    <mergeCell ref="B990:C990"/>
    <mergeCell ref="D990:F990"/>
    <mergeCell ref="G990:H990"/>
    <mergeCell ref="K990:L990"/>
    <mergeCell ref="M990:N990"/>
    <mergeCell ref="O990:P990"/>
    <mergeCell ref="Q990:R990"/>
    <mergeCell ref="S990:T990"/>
    <mergeCell ref="U990:V990"/>
    <mergeCell ref="W990:X990"/>
    <mergeCell ref="Y990:Z990"/>
    <mergeCell ref="AA990:AB990"/>
    <mergeCell ref="AC990:AD990"/>
    <mergeCell ref="AE990:AF990"/>
    <mergeCell ref="AG990:AH990"/>
    <mergeCell ref="AI990:AJ990"/>
    <mergeCell ref="AK990:AL990"/>
    <mergeCell ref="AM990:AN990"/>
    <mergeCell ref="AO990:AP990"/>
    <mergeCell ref="AQ990:AR990"/>
    <mergeCell ref="AS990:AT990"/>
    <mergeCell ref="AU990:AV990"/>
    <mergeCell ref="AW990:AX990"/>
    <mergeCell ref="AY990:AZ990"/>
    <mergeCell ref="BA990:BB990"/>
    <mergeCell ref="BC990:BD990"/>
    <mergeCell ref="BE990:BF990"/>
    <mergeCell ref="BG990:BH990"/>
    <mergeCell ref="BI990:BJ990"/>
    <mergeCell ref="BK990:BL990"/>
    <mergeCell ref="BM990:BN990"/>
    <mergeCell ref="AM989:AN989"/>
    <mergeCell ref="AO989:AP989"/>
    <mergeCell ref="AQ989:AR989"/>
    <mergeCell ref="AS989:AT989"/>
    <mergeCell ref="AU989:AV989"/>
    <mergeCell ref="AW989:AX989"/>
    <mergeCell ref="AY989:AZ989"/>
    <mergeCell ref="BA989:BB989"/>
    <mergeCell ref="BC989:BD989"/>
    <mergeCell ref="BE989:BF989"/>
    <mergeCell ref="BG989:BH989"/>
    <mergeCell ref="BI989:BJ989"/>
    <mergeCell ref="BK989:BL989"/>
    <mergeCell ref="BM989:BN989"/>
    <mergeCell ref="BO989:BQ989"/>
    <mergeCell ref="BS989:BT989"/>
    <mergeCell ref="BU989:CA989"/>
    <mergeCell ref="B989:C989"/>
    <mergeCell ref="D989:F989"/>
    <mergeCell ref="G989:H989"/>
    <mergeCell ref="K989:L989"/>
    <mergeCell ref="M989:N989"/>
    <mergeCell ref="O989:P989"/>
    <mergeCell ref="Q989:R989"/>
    <mergeCell ref="S989:T989"/>
    <mergeCell ref="U989:V989"/>
    <mergeCell ref="W989:X989"/>
    <mergeCell ref="Y989:Z989"/>
    <mergeCell ref="AA989:AB989"/>
    <mergeCell ref="AC989:AD989"/>
    <mergeCell ref="AE989:AF989"/>
    <mergeCell ref="AG989:AH989"/>
    <mergeCell ref="AI989:AJ989"/>
    <mergeCell ref="AK989:AL989"/>
    <mergeCell ref="CB988:CH988"/>
    <mergeCell ref="AU987:AV987"/>
    <mergeCell ref="AW987:AX987"/>
    <mergeCell ref="AY987:AZ987"/>
    <mergeCell ref="BA987:BB987"/>
    <mergeCell ref="BC987:BD987"/>
    <mergeCell ref="BE987:BF987"/>
    <mergeCell ref="BG987:BH987"/>
    <mergeCell ref="BI987:BJ987"/>
    <mergeCell ref="BK987:BL987"/>
    <mergeCell ref="BM987:BN987"/>
    <mergeCell ref="BO987:BQ987"/>
    <mergeCell ref="BS987:BT987"/>
    <mergeCell ref="BU987:CA987"/>
    <mergeCell ref="CB987:CH987"/>
    <mergeCell ref="B988:C988"/>
    <mergeCell ref="D988:F988"/>
    <mergeCell ref="G988:H988"/>
    <mergeCell ref="K988:L988"/>
    <mergeCell ref="M988:N988"/>
    <mergeCell ref="O988:P988"/>
    <mergeCell ref="Q988:R988"/>
    <mergeCell ref="S988:T988"/>
    <mergeCell ref="U988:V988"/>
    <mergeCell ref="W988:X988"/>
    <mergeCell ref="Y988:Z988"/>
    <mergeCell ref="AA988:AB988"/>
    <mergeCell ref="AC988:AD988"/>
    <mergeCell ref="AE988:AF988"/>
    <mergeCell ref="AG988:AH988"/>
    <mergeCell ref="AI988:AJ988"/>
    <mergeCell ref="AK988:AL988"/>
    <mergeCell ref="AM988:AN988"/>
    <mergeCell ref="S986:T986"/>
    <mergeCell ref="U986:V986"/>
    <mergeCell ref="W986:X986"/>
    <mergeCell ref="Y986:Z986"/>
    <mergeCell ref="AA986:AB986"/>
    <mergeCell ref="AC986:AD986"/>
    <mergeCell ref="AE986:AF986"/>
    <mergeCell ref="AG986:AH986"/>
    <mergeCell ref="AI986:AJ986"/>
    <mergeCell ref="AK986:AL986"/>
    <mergeCell ref="AM986:AN986"/>
    <mergeCell ref="AO986:AP986"/>
    <mergeCell ref="AQ986:AR986"/>
    <mergeCell ref="AS986:AT986"/>
    <mergeCell ref="AU986:AV986"/>
    <mergeCell ref="AW986:AX986"/>
    <mergeCell ref="AY986:AZ986"/>
    <mergeCell ref="AO988:AP988"/>
    <mergeCell ref="AQ988:AR988"/>
    <mergeCell ref="AS988:AT988"/>
    <mergeCell ref="AU988:AV988"/>
    <mergeCell ref="AW988:AX988"/>
    <mergeCell ref="AY988:AZ988"/>
    <mergeCell ref="BA988:BB988"/>
    <mergeCell ref="BC988:BD988"/>
    <mergeCell ref="BE988:BF988"/>
    <mergeCell ref="BG988:BH988"/>
    <mergeCell ref="BI988:BJ988"/>
    <mergeCell ref="BK988:BL988"/>
    <mergeCell ref="BM988:BN988"/>
    <mergeCell ref="BO988:BQ988"/>
    <mergeCell ref="BS988:BT988"/>
    <mergeCell ref="BU988:CA988"/>
    <mergeCell ref="AE984:AF984"/>
    <mergeCell ref="AG984:AH984"/>
    <mergeCell ref="AI984:AJ984"/>
    <mergeCell ref="AK984:AL984"/>
    <mergeCell ref="AM984:AN984"/>
    <mergeCell ref="AO984:AP984"/>
    <mergeCell ref="AQ984:AR984"/>
    <mergeCell ref="AS984:AT984"/>
    <mergeCell ref="AU984:AV984"/>
    <mergeCell ref="AW984:AX984"/>
    <mergeCell ref="AY984:AZ984"/>
    <mergeCell ref="BA984:BB984"/>
    <mergeCell ref="BC984:BD984"/>
    <mergeCell ref="BE984:BF984"/>
    <mergeCell ref="BG984:BH984"/>
    <mergeCell ref="BI984:BJ984"/>
    <mergeCell ref="BK984:BL984"/>
    <mergeCell ref="BA986:BB986"/>
    <mergeCell ref="BC986:BD986"/>
    <mergeCell ref="BE986:BF986"/>
    <mergeCell ref="BG986:BH986"/>
    <mergeCell ref="BI986:BJ986"/>
    <mergeCell ref="BK986:BL986"/>
    <mergeCell ref="BM986:BN986"/>
    <mergeCell ref="BO986:BQ986"/>
    <mergeCell ref="BS986:BT986"/>
    <mergeCell ref="BU986:CA986"/>
    <mergeCell ref="CB986:CH986"/>
    <mergeCell ref="B987:C987"/>
    <mergeCell ref="D987:F987"/>
    <mergeCell ref="G987:H987"/>
    <mergeCell ref="K987:L987"/>
    <mergeCell ref="M987:N987"/>
    <mergeCell ref="O987:P987"/>
    <mergeCell ref="Q987:R987"/>
    <mergeCell ref="S987:T987"/>
    <mergeCell ref="U987:V987"/>
    <mergeCell ref="W987:X987"/>
    <mergeCell ref="Y987:Z987"/>
    <mergeCell ref="AA987:AB987"/>
    <mergeCell ref="AC987:AD987"/>
    <mergeCell ref="AE987:AF987"/>
    <mergeCell ref="AG987:AH987"/>
    <mergeCell ref="AI987:AJ987"/>
    <mergeCell ref="AK987:AL987"/>
    <mergeCell ref="AM987:AN987"/>
    <mergeCell ref="AO987:AP987"/>
    <mergeCell ref="AQ987:AR987"/>
    <mergeCell ref="AS987:AT987"/>
    <mergeCell ref="BG985:BH985"/>
    <mergeCell ref="BI985:BJ985"/>
    <mergeCell ref="BK985:BL985"/>
    <mergeCell ref="BM985:BN985"/>
    <mergeCell ref="BO985:BQ985"/>
    <mergeCell ref="BS985:BT985"/>
    <mergeCell ref="BU985:CA985"/>
    <mergeCell ref="CB985:CH985"/>
    <mergeCell ref="B986:C986"/>
    <mergeCell ref="D986:F986"/>
    <mergeCell ref="G986:H986"/>
    <mergeCell ref="K986:L986"/>
    <mergeCell ref="M986:N986"/>
    <mergeCell ref="O986:P986"/>
    <mergeCell ref="Q986:R986"/>
    <mergeCell ref="BS983:BT983"/>
    <mergeCell ref="AQ982:AR982"/>
    <mergeCell ref="AS982:AT982"/>
    <mergeCell ref="AU982:AV982"/>
    <mergeCell ref="AW982:AX982"/>
    <mergeCell ref="AY982:AZ982"/>
    <mergeCell ref="BA982:BB982"/>
    <mergeCell ref="BC982:BD982"/>
    <mergeCell ref="BE982:BF982"/>
    <mergeCell ref="BG982:BH982"/>
    <mergeCell ref="BI982:BJ982"/>
    <mergeCell ref="BK982:BL982"/>
    <mergeCell ref="BM982:BN982"/>
    <mergeCell ref="BO982:BQ982"/>
    <mergeCell ref="BS982:BT982"/>
    <mergeCell ref="BU982:CA982"/>
    <mergeCell ref="CB982:CH982"/>
    <mergeCell ref="BM984:BN984"/>
    <mergeCell ref="BO984:BQ984"/>
    <mergeCell ref="BS984:BT984"/>
    <mergeCell ref="BU984:CA984"/>
    <mergeCell ref="CB984:CH984"/>
    <mergeCell ref="B985:C985"/>
    <mergeCell ref="D985:F985"/>
    <mergeCell ref="G985:H985"/>
    <mergeCell ref="K985:L985"/>
    <mergeCell ref="M985:N985"/>
    <mergeCell ref="O985:P985"/>
    <mergeCell ref="Q985:R985"/>
    <mergeCell ref="S985:T985"/>
    <mergeCell ref="U985:V985"/>
    <mergeCell ref="W985:X985"/>
    <mergeCell ref="Y985:Z985"/>
    <mergeCell ref="AA985:AB985"/>
    <mergeCell ref="AC985:AD985"/>
    <mergeCell ref="AE985:AF985"/>
    <mergeCell ref="AG985:AH985"/>
    <mergeCell ref="AI985:AJ985"/>
    <mergeCell ref="AK985:AL985"/>
    <mergeCell ref="AM985:AN985"/>
    <mergeCell ref="AO985:AP985"/>
    <mergeCell ref="AQ985:AR985"/>
    <mergeCell ref="AS985:AT985"/>
    <mergeCell ref="AU985:AV985"/>
    <mergeCell ref="AW985:AX985"/>
    <mergeCell ref="AY985:AZ985"/>
    <mergeCell ref="BA985:BB985"/>
    <mergeCell ref="BC985:BD985"/>
    <mergeCell ref="BE985:BF985"/>
    <mergeCell ref="BU983:CA983"/>
    <mergeCell ref="CB983:CH983"/>
    <mergeCell ref="B984:C984"/>
    <mergeCell ref="D984:F984"/>
    <mergeCell ref="G984:H984"/>
    <mergeCell ref="K984:L984"/>
    <mergeCell ref="M984:N984"/>
    <mergeCell ref="O984:P984"/>
    <mergeCell ref="Q984:R984"/>
    <mergeCell ref="S984:T984"/>
    <mergeCell ref="U984:V984"/>
    <mergeCell ref="W984:X984"/>
    <mergeCell ref="Y984:Z984"/>
    <mergeCell ref="AA984:AB984"/>
    <mergeCell ref="AC984:AD984"/>
    <mergeCell ref="B983:C983"/>
    <mergeCell ref="D983:F983"/>
    <mergeCell ref="G983:H983"/>
    <mergeCell ref="K983:L983"/>
    <mergeCell ref="M983:N983"/>
    <mergeCell ref="O983:P983"/>
    <mergeCell ref="Q983:R983"/>
    <mergeCell ref="S983:T983"/>
    <mergeCell ref="U983:V983"/>
    <mergeCell ref="W983:X983"/>
    <mergeCell ref="Y983:Z983"/>
    <mergeCell ref="AA983:AB983"/>
    <mergeCell ref="AC983:AD983"/>
    <mergeCell ref="AE983:AF983"/>
    <mergeCell ref="AG983:AH983"/>
    <mergeCell ref="AI983:AJ983"/>
    <mergeCell ref="AW981:AX981"/>
    <mergeCell ref="AY981:AZ981"/>
    <mergeCell ref="BA981:BB981"/>
    <mergeCell ref="BC981:BD981"/>
    <mergeCell ref="BE981:BF981"/>
    <mergeCell ref="BG981:BH981"/>
    <mergeCell ref="BI981:BJ981"/>
    <mergeCell ref="BK981:BL981"/>
    <mergeCell ref="BM981:BN981"/>
    <mergeCell ref="BO981:BQ981"/>
    <mergeCell ref="BS981:BT981"/>
    <mergeCell ref="BU981:CA981"/>
    <mergeCell ref="CB981:CH981"/>
    <mergeCell ref="B982:C982"/>
    <mergeCell ref="D982:F982"/>
    <mergeCell ref="G982:H982"/>
    <mergeCell ref="K982:L982"/>
    <mergeCell ref="M982:N982"/>
    <mergeCell ref="O982:P982"/>
    <mergeCell ref="Q982:R982"/>
    <mergeCell ref="S982:T982"/>
    <mergeCell ref="U982:V982"/>
    <mergeCell ref="W982:X982"/>
    <mergeCell ref="Y982:Z982"/>
    <mergeCell ref="AA982:AB982"/>
    <mergeCell ref="AC982:AD982"/>
    <mergeCell ref="AE982:AF982"/>
    <mergeCell ref="AG982:AH982"/>
    <mergeCell ref="AI982:AJ982"/>
    <mergeCell ref="AK982:AL982"/>
    <mergeCell ref="AM982:AN982"/>
    <mergeCell ref="AO982:AP982"/>
    <mergeCell ref="AK983:AL983"/>
    <mergeCell ref="AM983:AN983"/>
    <mergeCell ref="AO983:AP983"/>
    <mergeCell ref="AQ983:AR983"/>
    <mergeCell ref="AS983:AT983"/>
    <mergeCell ref="AU983:AV983"/>
    <mergeCell ref="AW983:AX983"/>
    <mergeCell ref="AY983:AZ983"/>
    <mergeCell ref="BA983:BB983"/>
    <mergeCell ref="BC983:BD983"/>
    <mergeCell ref="BE983:BF983"/>
    <mergeCell ref="BG983:BH983"/>
    <mergeCell ref="BI983:BJ983"/>
    <mergeCell ref="BK983:BL983"/>
    <mergeCell ref="BM983:BN983"/>
    <mergeCell ref="BO983:BQ983"/>
    <mergeCell ref="BC980:BD980"/>
    <mergeCell ref="BE980:BF980"/>
    <mergeCell ref="BG980:BH980"/>
    <mergeCell ref="BI980:BJ980"/>
    <mergeCell ref="BK980:BL980"/>
    <mergeCell ref="BM980:BN980"/>
    <mergeCell ref="BO980:BQ980"/>
    <mergeCell ref="BS980:BT980"/>
    <mergeCell ref="BU980:CA980"/>
    <mergeCell ref="CB980:CH980"/>
    <mergeCell ref="B981:C981"/>
    <mergeCell ref="D981:F981"/>
    <mergeCell ref="G981:H981"/>
    <mergeCell ref="K981:L981"/>
    <mergeCell ref="M981:N981"/>
    <mergeCell ref="O981:P981"/>
    <mergeCell ref="Q981:R981"/>
    <mergeCell ref="S981:T981"/>
    <mergeCell ref="U981:V981"/>
    <mergeCell ref="W981:X981"/>
    <mergeCell ref="Y981:Z981"/>
    <mergeCell ref="AA981:AB981"/>
    <mergeCell ref="AC981:AD981"/>
    <mergeCell ref="AE981:AF981"/>
    <mergeCell ref="AG981:AH981"/>
    <mergeCell ref="AI981:AJ981"/>
    <mergeCell ref="AK981:AL981"/>
    <mergeCell ref="AM981:AN981"/>
    <mergeCell ref="AO981:AP981"/>
    <mergeCell ref="AQ981:AR981"/>
    <mergeCell ref="AS981:AT981"/>
    <mergeCell ref="AU981:AV981"/>
    <mergeCell ref="BI979:BJ979"/>
    <mergeCell ref="BK979:BL979"/>
    <mergeCell ref="BM979:BN979"/>
    <mergeCell ref="BO979:BQ979"/>
    <mergeCell ref="BS979:BT979"/>
    <mergeCell ref="BU979:CA979"/>
    <mergeCell ref="CB979:CH979"/>
    <mergeCell ref="B980:C980"/>
    <mergeCell ref="D980:F980"/>
    <mergeCell ref="G980:H980"/>
    <mergeCell ref="K980:L980"/>
    <mergeCell ref="M980:N980"/>
    <mergeCell ref="O980:P980"/>
    <mergeCell ref="Q980:R980"/>
    <mergeCell ref="S980:T980"/>
    <mergeCell ref="U980:V980"/>
    <mergeCell ref="W980:X980"/>
    <mergeCell ref="Y980:Z980"/>
    <mergeCell ref="AA980:AB980"/>
    <mergeCell ref="AC980:AD980"/>
    <mergeCell ref="AE980:AF980"/>
    <mergeCell ref="AG980:AH980"/>
    <mergeCell ref="AI980:AJ980"/>
    <mergeCell ref="AK980:AL980"/>
    <mergeCell ref="AM980:AN980"/>
    <mergeCell ref="AO980:AP980"/>
    <mergeCell ref="AQ980:AR980"/>
    <mergeCell ref="AS980:AT980"/>
    <mergeCell ref="AU980:AV980"/>
    <mergeCell ref="AW980:AX980"/>
    <mergeCell ref="AY980:AZ980"/>
    <mergeCell ref="BA980:BB980"/>
    <mergeCell ref="BO978:BQ978"/>
    <mergeCell ref="BS978:BT978"/>
    <mergeCell ref="BU978:CA978"/>
    <mergeCell ref="CB978:CH978"/>
    <mergeCell ref="B979:C979"/>
    <mergeCell ref="D979:F979"/>
    <mergeCell ref="G979:H979"/>
    <mergeCell ref="K979:L979"/>
    <mergeCell ref="M979:N979"/>
    <mergeCell ref="O979:P979"/>
    <mergeCell ref="Q979:R979"/>
    <mergeCell ref="S979:T979"/>
    <mergeCell ref="U979:V979"/>
    <mergeCell ref="W979:X979"/>
    <mergeCell ref="Y979:Z979"/>
    <mergeCell ref="AA979:AB979"/>
    <mergeCell ref="AC979:AD979"/>
    <mergeCell ref="AE979:AF979"/>
    <mergeCell ref="AG979:AH979"/>
    <mergeCell ref="AI979:AJ979"/>
    <mergeCell ref="AK979:AL979"/>
    <mergeCell ref="AM979:AN979"/>
    <mergeCell ref="AO979:AP979"/>
    <mergeCell ref="AQ979:AR979"/>
    <mergeCell ref="AS979:AT979"/>
    <mergeCell ref="AU979:AV979"/>
    <mergeCell ref="AW979:AX979"/>
    <mergeCell ref="AY979:AZ979"/>
    <mergeCell ref="BA979:BB979"/>
    <mergeCell ref="BC979:BD979"/>
    <mergeCell ref="BE979:BF979"/>
    <mergeCell ref="BG979:BH979"/>
    <mergeCell ref="CB977:CH977"/>
    <mergeCell ref="B978:C978"/>
    <mergeCell ref="D978:F978"/>
    <mergeCell ref="G978:H978"/>
    <mergeCell ref="K978:L978"/>
    <mergeCell ref="M978:N978"/>
    <mergeCell ref="O978:P978"/>
    <mergeCell ref="Q978:R978"/>
    <mergeCell ref="S978:T978"/>
    <mergeCell ref="U978:V978"/>
    <mergeCell ref="W978:X978"/>
    <mergeCell ref="Y978:Z978"/>
    <mergeCell ref="AA978:AB978"/>
    <mergeCell ref="AC978:AD978"/>
    <mergeCell ref="AE978:AF978"/>
    <mergeCell ref="AG978:AH978"/>
    <mergeCell ref="AI978:AJ978"/>
    <mergeCell ref="AK978:AL978"/>
    <mergeCell ref="AM978:AN978"/>
    <mergeCell ref="AO978:AP978"/>
    <mergeCell ref="AQ978:AR978"/>
    <mergeCell ref="AS978:AT978"/>
    <mergeCell ref="AU978:AV978"/>
    <mergeCell ref="AW978:AX978"/>
    <mergeCell ref="AY978:AZ978"/>
    <mergeCell ref="BA978:BB978"/>
    <mergeCell ref="BC978:BD978"/>
    <mergeCell ref="BE978:BF978"/>
    <mergeCell ref="BG978:BH978"/>
    <mergeCell ref="BI978:BJ978"/>
    <mergeCell ref="BK978:BL978"/>
    <mergeCell ref="BM978:BN978"/>
    <mergeCell ref="AM977:AN977"/>
    <mergeCell ref="AO977:AP977"/>
    <mergeCell ref="AQ977:AR977"/>
    <mergeCell ref="AS977:AT977"/>
    <mergeCell ref="AU977:AV977"/>
    <mergeCell ref="AW977:AX977"/>
    <mergeCell ref="AY977:AZ977"/>
    <mergeCell ref="BA977:BB977"/>
    <mergeCell ref="BC977:BD977"/>
    <mergeCell ref="BE977:BF977"/>
    <mergeCell ref="BG977:BH977"/>
    <mergeCell ref="BI977:BJ977"/>
    <mergeCell ref="BK977:BL977"/>
    <mergeCell ref="BM977:BN977"/>
    <mergeCell ref="BO977:BQ977"/>
    <mergeCell ref="BS977:BT977"/>
    <mergeCell ref="BU977:CA977"/>
    <mergeCell ref="B977:C977"/>
    <mergeCell ref="D977:F977"/>
    <mergeCell ref="G977:H977"/>
    <mergeCell ref="K977:L977"/>
    <mergeCell ref="M977:N977"/>
    <mergeCell ref="O977:P977"/>
    <mergeCell ref="Q977:R977"/>
    <mergeCell ref="S977:T977"/>
    <mergeCell ref="U977:V977"/>
    <mergeCell ref="W977:X977"/>
    <mergeCell ref="Y977:Z977"/>
    <mergeCell ref="AA977:AB977"/>
    <mergeCell ref="AC977:AD977"/>
    <mergeCell ref="AE977:AF977"/>
    <mergeCell ref="AG977:AH977"/>
    <mergeCell ref="AI977:AJ977"/>
    <mergeCell ref="AK977:AL977"/>
    <mergeCell ref="CB976:CH976"/>
    <mergeCell ref="AU975:AV975"/>
    <mergeCell ref="AW975:AX975"/>
    <mergeCell ref="AY975:AZ975"/>
    <mergeCell ref="BA975:BB975"/>
    <mergeCell ref="BC975:BD975"/>
    <mergeCell ref="BE975:BF975"/>
    <mergeCell ref="BG975:BH975"/>
    <mergeCell ref="BI975:BJ975"/>
    <mergeCell ref="BK975:BL975"/>
    <mergeCell ref="BM975:BN975"/>
    <mergeCell ref="BO975:BQ975"/>
    <mergeCell ref="BS975:BT975"/>
    <mergeCell ref="BU975:CA975"/>
    <mergeCell ref="CB975:CH975"/>
    <mergeCell ref="B976:C976"/>
    <mergeCell ref="D976:F976"/>
    <mergeCell ref="G976:H976"/>
    <mergeCell ref="K976:L976"/>
    <mergeCell ref="M976:N976"/>
    <mergeCell ref="O976:P976"/>
    <mergeCell ref="Q976:R976"/>
    <mergeCell ref="S976:T976"/>
    <mergeCell ref="U976:V976"/>
    <mergeCell ref="W976:X976"/>
    <mergeCell ref="Y976:Z976"/>
    <mergeCell ref="AA976:AB976"/>
    <mergeCell ref="AC976:AD976"/>
    <mergeCell ref="AE976:AF976"/>
    <mergeCell ref="AG976:AH976"/>
    <mergeCell ref="AI976:AJ976"/>
    <mergeCell ref="AK976:AL976"/>
    <mergeCell ref="AM976:AN976"/>
    <mergeCell ref="S974:T974"/>
    <mergeCell ref="U974:V974"/>
    <mergeCell ref="W974:X974"/>
    <mergeCell ref="Y974:Z974"/>
    <mergeCell ref="AA974:AB974"/>
    <mergeCell ref="AC974:AD974"/>
    <mergeCell ref="AE974:AF974"/>
    <mergeCell ref="AG974:AH974"/>
    <mergeCell ref="AI974:AJ974"/>
    <mergeCell ref="AK974:AL974"/>
    <mergeCell ref="AM974:AN974"/>
    <mergeCell ref="AO974:AP974"/>
    <mergeCell ref="AQ974:AR974"/>
    <mergeCell ref="AS974:AT974"/>
    <mergeCell ref="AU974:AV974"/>
    <mergeCell ref="AW974:AX974"/>
    <mergeCell ref="AY974:AZ974"/>
    <mergeCell ref="AO976:AP976"/>
    <mergeCell ref="AQ976:AR976"/>
    <mergeCell ref="AS976:AT976"/>
    <mergeCell ref="AU976:AV976"/>
    <mergeCell ref="AW976:AX976"/>
    <mergeCell ref="AY976:AZ976"/>
    <mergeCell ref="BA976:BB976"/>
    <mergeCell ref="BC976:BD976"/>
    <mergeCell ref="BE976:BF976"/>
    <mergeCell ref="BG976:BH976"/>
    <mergeCell ref="BI976:BJ976"/>
    <mergeCell ref="BK976:BL976"/>
    <mergeCell ref="BM976:BN976"/>
    <mergeCell ref="BO976:BQ976"/>
    <mergeCell ref="BS976:BT976"/>
    <mergeCell ref="BU976:CA976"/>
    <mergeCell ref="AE972:AF972"/>
    <mergeCell ref="AG972:AH972"/>
    <mergeCell ref="AI972:AJ972"/>
    <mergeCell ref="AK972:AL972"/>
    <mergeCell ref="AM972:AN972"/>
    <mergeCell ref="AO972:AP972"/>
    <mergeCell ref="AQ972:AR972"/>
    <mergeCell ref="AS972:AT972"/>
    <mergeCell ref="AU972:AV972"/>
    <mergeCell ref="AW972:AX972"/>
    <mergeCell ref="AY972:AZ972"/>
    <mergeCell ref="BA972:BB972"/>
    <mergeCell ref="BC972:BD972"/>
    <mergeCell ref="BE972:BF972"/>
    <mergeCell ref="BG972:BH972"/>
    <mergeCell ref="BI972:BJ972"/>
    <mergeCell ref="BK972:BL972"/>
    <mergeCell ref="BA974:BB974"/>
    <mergeCell ref="BC974:BD974"/>
    <mergeCell ref="BE974:BF974"/>
    <mergeCell ref="BG974:BH974"/>
    <mergeCell ref="BI974:BJ974"/>
    <mergeCell ref="BK974:BL974"/>
    <mergeCell ref="BM974:BN974"/>
    <mergeCell ref="BO974:BQ974"/>
    <mergeCell ref="BS974:BT974"/>
    <mergeCell ref="BU974:CA974"/>
    <mergeCell ref="CB974:CH974"/>
    <mergeCell ref="B975:C975"/>
    <mergeCell ref="D975:F975"/>
    <mergeCell ref="G975:H975"/>
    <mergeCell ref="K975:L975"/>
    <mergeCell ref="M975:N975"/>
    <mergeCell ref="O975:P975"/>
    <mergeCell ref="Q975:R975"/>
    <mergeCell ref="S975:T975"/>
    <mergeCell ref="U975:V975"/>
    <mergeCell ref="W975:X975"/>
    <mergeCell ref="Y975:Z975"/>
    <mergeCell ref="AA975:AB975"/>
    <mergeCell ref="AC975:AD975"/>
    <mergeCell ref="AE975:AF975"/>
    <mergeCell ref="AG975:AH975"/>
    <mergeCell ref="AI975:AJ975"/>
    <mergeCell ref="AK975:AL975"/>
    <mergeCell ref="AM975:AN975"/>
    <mergeCell ref="AO975:AP975"/>
    <mergeCell ref="AQ975:AR975"/>
    <mergeCell ref="AS975:AT975"/>
    <mergeCell ref="BG973:BH973"/>
    <mergeCell ref="BI973:BJ973"/>
    <mergeCell ref="BK973:BL973"/>
    <mergeCell ref="BM973:BN973"/>
    <mergeCell ref="BO973:BQ973"/>
    <mergeCell ref="BS973:BT973"/>
    <mergeCell ref="BU973:CA973"/>
    <mergeCell ref="CB973:CH973"/>
    <mergeCell ref="B974:C974"/>
    <mergeCell ref="D974:F974"/>
    <mergeCell ref="G974:H974"/>
    <mergeCell ref="K974:L974"/>
    <mergeCell ref="M974:N974"/>
    <mergeCell ref="O974:P974"/>
    <mergeCell ref="Q974:R974"/>
    <mergeCell ref="BS971:BT971"/>
    <mergeCell ref="AQ970:AR970"/>
    <mergeCell ref="AS970:AT970"/>
    <mergeCell ref="AU970:AV970"/>
    <mergeCell ref="AW970:AX970"/>
    <mergeCell ref="AY970:AZ970"/>
    <mergeCell ref="BA970:BB970"/>
    <mergeCell ref="BC970:BD970"/>
    <mergeCell ref="BE970:BF970"/>
    <mergeCell ref="BG970:BH970"/>
    <mergeCell ref="BI970:BJ970"/>
    <mergeCell ref="BK970:BL970"/>
    <mergeCell ref="BM970:BN970"/>
    <mergeCell ref="BO970:BQ970"/>
    <mergeCell ref="BS970:BT970"/>
    <mergeCell ref="BU970:CA970"/>
    <mergeCell ref="CB970:CH970"/>
    <mergeCell ref="BM972:BN972"/>
    <mergeCell ref="BO972:BQ972"/>
    <mergeCell ref="BS972:BT972"/>
    <mergeCell ref="BU972:CA972"/>
    <mergeCell ref="CB972:CH972"/>
    <mergeCell ref="B973:C973"/>
    <mergeCell ref="D973:F973"/>
    <mergeCell ref="G973:H973"/>
    <mergeCell ref="K973:L973"/>
    <mergeCell ref="M973:N973"/>
    <mergeCell ref="O973:P973"/>
    <mergeCell ref="Q973:R973"/>
    <mergeCell ref="S973:T973"/>
    <mergeCell ref="U973:V973"/>
    <mergeCell ref="W973:X973"/>
    <mergeCell ref="Y973:Z973"/>
    <mergeCell ref="AA973:AB973"/>
    <mergeCell ref="AC973:AD973"/>
    <mergeCell ref="AE973:AF973"/>
    <mergeCell ref="AG973:AH973"/>
    <mergeCell ref="AI973:AJ973"/>
    <mergeCell ref="AK973:AL973"/>
    <mergeCell ref="AM973:AN973"/>
    <mergeCell ref="AO973:AP973"/>
    <mergeCell ref="AQ973:AR973"/>
    <mergeCell ref="AS973:AT973"/>
    <mergeCell ref="AU973:AV973"/>
    <mergeCell ref="AW973:AX973"/>
    <mergeCell ref="AY973:AZ973"/>
    <mergeCell ref="BA973:BB973"/>
    <mergeCell ref="BC973:BD973"/>
    <mergeCell ref="BE973:BF973"/>
    <mergeCell ref="BU971:CA971"/>
    <mergeCell ref="CB971:CH971"/>
    <mergeCell ref="B972:C972"/>
    <mergeCell ref="D972:F972"/>
    <mergeCell ref="G972:H972"/>
    <mergeCell ref="K972:L972"/>
    <mergeCell ref="M972:N972"/>
    <mergeCell ref="O972:P972"/>
    <mergeCell ref="Q972:R972"/>
    <mergeCell ref="S972:T972"/>
    <mergeCell ref="U972:V972"/>
    <mergeCell ref="W972:X972"/>
    <mergeCell ref="Y972:Z972"/>
    <mergeCell ref="AA972:AB972"/>
    <mergeCell ref="AC972:AD972"/>
    <mergeCell ref="B971:C971"/>
    <mergeCell ref="D971:F971"/>
    <mergeCell ref="G971:H971"/>
    <mergeCell ref="K971:L971"/>
    <mergeCell ref="M971:N971"/>
    <mergeCell ref="O971:P971"/>
    <mergeCell ref="Q971:R971"/>
    <mergeCell ref="S971:T971"/>
    <mergeCell ref="U971:V971"/>
    <mergeCell ref="W971:X971"/>
    <mergeCell ref="Y971:Z971"/>
    <mergeCell ref="AA971:AB971"/>
    <mergeCell ref="AC971:AD971"/>
    <mergeCell ref="AE971:AF971"/>
    <mergeCell ref="AG971:AH971"/>
    <mergeCell ref="AI971:AJ971"/>
    <mergeCell ref="AW969:AX969"/>
    <mergeCell ref="AY969:AZ969"/>
    <mergeCell ref="BA969:BB969"/>
    <mergeCell ref="BC969:BD969"/>
    <mergeCell ref="BE969:BF969"/>
    <mergeCell ref="BG969:BH969"/>
    <mergeCell ref="BI969:BJ969"/>
    <mergeCell ref="BK969:BL969"/>
    <mergeCell ref="BM969:BN969"/>
    <mergeCell ref="BO969:BQ969"/>
    <mergeCell ref="BS969:BT969"/>
    <mergeCell ref="BU969:CA969"/>
    <mergeCell ref="CB969:CH969"/>
    <mergeCell ref="B970:C970"/>
    <mergeCell ref="D970:F970"/>
    <mergeCell ref="G970:H970"/>
    <mergeCell ref="K970:L970"/>
    <mergeCell ref="M970:N970"/>
    <mergeCell ref="O970:P970"/>
    <mergeCell ref="Q970:R970"/>
    <mergeCell ref="S970:T970"/>
    <mergeCell ref="U970:V970"/>
    <mergeCell ref="W970:X970"/>
    <mergeCell ref="Y970:Z970"/>
    <mergeCell ref="AA970:AB970"/>
    <mergeCell ref="AC970:AD970"/>
    <mergeCell ref="AE970:AF970"/>
    <mergeCell ref="AG970:AH970"/>
    <mergeCell ref="AI970:AJ970"/>
    <mergeCell ref="AK970:AL970"/>
    <mergeCell ref="AM970:AN970"/>
    <mergeCell ref="AO970:AP970"/>
    <mergeCell ref="AK971:AL971"/>
    <mergeCell ref="AM971:AN971"/>
    <mergeCell ref="AO971:AP971"/>
    <mergeCell ref="AQ971:AR971"/>
    <mergeCell ref="AS971:AT971"/>
    <mergeCell ref="AU971:AV971"/>
    <mergeCell ref="AW971:AX971"/>
    <mergeCell ref="AY971:AZ971"/>
    <mergeCell ref="BA971:BB971"/>
    <mergeCell ref="BC971:BD971"/>
    <mergeCell ref="BE971:BF971"/>
    <mergeCell ref="BG971:BH971"/>
    <mergeCell ref="BI971:BJ971"/>
    <mergeCell ref="BK971:BL971"/>
    <mergeCell ref="BM971:BN971"/>
    <mergeCell ref="BO971:BQ971"/>
    <mergeCell ref="BC968:BD968"/>
    <mergeCell ref="BE968:BF968"/>
    <mergeCell ref="BG968:BH968"/>
    <mergeCell ref="BI968:BJ968"/>
    <mergeCell ref="BK968:BL968"/>
    <mergeCell ref="BM968:BN968"/>
    <mergeCell ref="BO968:BQ968"/>
    <mergeCell ref="BS968:BT968"/>
    <mergeCell ref="BU968:CA968"/>
    <mergeCell ref="CB968:CH968"/>
    <mergeCell ref="B969:C969"/>
    <mergeCell ref="D969:F969"/>
    <mergeCell ref="G969:H969"/>
    <mergeCell ref="K969:L969"/>
    <mergeCell ref="M969:N969"/>
    <mergeCell ref="O969:P969"/>
    <mergeCell ref="Q969:R969"/>
    <mergeCell ref="S969:T969"/>
    <mergeCell ref="U969:V969"/>
    <mergeCell ref="W969:X969"/>
    <mergeCell ref="Y969:Z969"/>
    <mergeCell ref="AA969:AB969"/>
    <mergeCell ref="AC969:AD969"/>
    <mergeCell ref="AE969:AF969"/>
    <mergeCell ref="AG969:AH969"/>
    <mergeCell ref="AI969:AJ969"/>
    <mergeCell ref="AK969:AL969"/>
    <mergeCell ref="AM969:AN969"/>
    <mergeCell ref="AO969:AP969"/>
    <mergeCell ref="AQ969:AR969"/>
    <mergeCell ref="AS969:AT969"/>
    <mergeCell ref="AU969:AV969"/>
    <mergeCell ref="BI967:BJ967"/>
    <mergeCell ref="BK967:BL967"/>
    <mergeCell ref="BM967:BN967"/>
    <mergeCell ref="BO967:BQ967"/>
    <mergeCell ref="BS967:BT967"/>
    <mergeCell ref="BU967:CA967"/>
    <mergeCell ref="CB967:CH967"/>
    <mergeCell ref="B968:C968"/>
    <mergeCell ref="D968:F968"/>
    <mergeCell ref="G968:H968"/>
    <mergeCell ref="K968:L968"/>
    <mergeCell ref="M968:N968"/>
    <mergeCell ref="O968:P968"/>
    <mergeCell ref="Q968:R968"/>
    <mergeCell ref="S968:T968"/>
    <mergeCell ref="U968:V968"/>
    <mergeCell ref="W968:X968"/>
    <mergeCell ref="Y968:Z968"/>
    <mergeCell ref="AA968:AB968"/>
    <mergeCell ref="AC968:AD968"/>
    <mergeCell ref="AE968:AF968"/>
    <mergeCell ref="AG968:AH968"/>
    <mergeCell ref="AI968:AJ968"/>
    <mergeCell ref="AK968:AL968"/>
    <mergeCell ref="AM968:AN968"/>
    <mergeCell ref="AO968:AP968"/>
    <mergeCell ref="AQ968:AR968"/>
    <mergeCell ref="AS968:AT968"/>
    <mergeCell ref="AU968:AV968"/>
    <mergeCell ref="AW968:AX968"/>
    <mergeCell ref="AY968:AZ968"/>
    <mergeCell ref="BA968:BB968"/>
    <mergeCell ref="BO966:BQ966"/>
    <mergeCell ref="BS966:BT966"/>
    <mergeCell ref="BU966:CA966"/>
    <mergeCell ref="CB966:CH966"/>
    <mergeCell ref="B967:C967"/>
    <mergeCell ref="D967:F967"/>
    <mergeCell ref="G967:H967"/>
    <mergeCell ref="K967:L967"/>
    <mergeCell ref="M967:N967"/>
    <mergeCell ref="O967:P967"/>
    <mergeCell ref="Q967:R967"/>
    <mergeCell ref="S967:T967"/>
    <mergeCell ref="U967:V967"/>
    <mergeCell ref="W967:X967"/>
    <mergeCell ref="Y967:Z967"/>
    <mergeCell ref="AA967:AB967"/>
    <mergeCell ref="AC967:AD967"/>
    <mergeCell ref="AE967:AF967"/>
    <mergeCell ref="AG967:AH967"/>
    <mergeCell ref="AI967:AJ967"/>
    <mergeCell ref="AK967:AL967"/>
    <mergeCell ref="AM967:AN967"/>
    <mergeCell ref="AO967:AP967"/>
    <mergeCell ref="AQ967:AR967"/>
    <mergeCell ref="AS967:AT967"/>
    <mergeCell ref="AU967:AV967"/>
    <mergeCell ref="AW967:AX967"/>
    <mergeCell ref="AY967:AZ967"/>
    <mergeCell ref="BA967:BB967"/>
    <mergeCell ref="BC967:BD967"/>
    <mergeCell ref="BE967:BF967"/>
    <mergeCell ref="BG967:BH967"/>
    <mergeCell ref="CB965:CH965"/>
    <mergeCell ref="B966:C966"/>
    <mergeCell ref="D966:F966"/>
    <mergeCell ref="G966:H966"/>
    <mergeCell ref="K966:L966"/>
    <mergeCell ref="M966:N966"/>
    <mergeCell ref="O966:P966"/>
    <mergeCell ref="Q966:R966"/>
    <mergeCell ref="S966:T966"/>
    <mergeCell ref="U966:V966"/>
    <mergeCell ref="W966:X966"/>
    <mergeCell ref="Y966:Z966"/>
    <mergeCell ref="AA966:AB966"/>
    <mergeCell ref="AC966:AD966"/>
    <mergeCell ref="AE966:AF966"/>
    <mergeCell ref="AG966:AH966"/>
    <mergeCell ref="AI966:AJ966"/>
    <mergeCell ref="AK966:AL966"/>
    <mergeCell ref="AM966:AN966"/>
    <mergeCell ref="AO966:AP966"/>
    <mergeCell ref="AQ966:AR966"/>
    <mergeCell ref="AS966:AT966"/>
    <mergeCell ref="AU966:AV966"/>
    <mergeCell ref="AW966:AX966"/>
    <mergeCell ref="AY966:AZ966"/>
    <mergeCell ref="BA966:BB966"/>
    <mergeCell ref="BC966:BD966"/>
    <mergeCell ref="BE966:BF966"/>
    <mergeCell ref="BG966:BH966"/>
    <mergeCell ref="BI966:BJ966"/>
    <mergeCell ref="BK966:BL966"/>
    <mergeCell ref="BM966:BN966"/>
    <mergeCell ref="AM965:AN965"/>
    <mergeCell ref="AO965:AP965"/>
    <mergeCell ref="AQ965:AR965"/>
    <mergeCell ref="AS965:AT965"/>
    <mergeCell ref="AU965:AV965"/>
    <mergeCell ref="AW965:AX965"/>
    <mergeCell ref="AY965:AZ965"/>
    <mergeCell ref="BA965:BB965"/>
    <mergeCell ref="BC965:BD965"/>
    <mergeCell ref="BE965:BF965"/>
    <mergeCell ref="BG965:BH965"/>
    <mergeCell ref="BI965:BJ965"/>
    <mergeCell ref="BK965:BL965"/>
    <mergeCell ref="BM965:BN965"/>
    <mergeCell ref="BO965:BQ965"/>
    <mergeCell ref="BS965:BT965"/>
    <mergeCell ref="BU965:CA965"/>
    <mergeCell ref="B965:C965"/>
    <mergeCell ref="D965:F965"/>
    <mergeCell ref="G965:H965"/>
    <mergeCell ref="K965:L965"/>
    <mergeCell ref="M965:N965"/>
    <mergeCell ref="O965:P965"/>
    <mergeCell ref="Q965:R965"/>
    <mergeCell ref="S965:T965"/>
    <mergeCell ref="U965:V965"/>
    <mergeCell ref="W965:X965"/>
    <mergeCell ref="Y965:Z965"/>
    <mergeCell ref="AA965:AB965"/>
    <mergeCell ref="AC965:AD965"/>
    <mergeCell ref="AE965:AF965"/>
    <mergeCell ref="AG965:AH965"/>
    <mergeCell ref="AI965:AJ965"/>
    <mergeCell ref="AK965:AL965"/>
    <mergeCell ref="CB964:CH964"/>
    <mergeCell ref="AU963:AV963"/>
    <mergeCell ref="AW963:AX963"/>
    <mergeCell ref="AY963:AZ963"/>
    <mergeCell ref="BA963:BB963"/>
    <mergeCell ref="BC963:BD963"/>
    <mergeCell ref="BE963:BF963"/>
    <mergeCell ref="BG963:BH963"/>
    <mergeCell ref="BI963:BJ963"/>
    <mergeCell ref="BK963:BL963"/>
    <mergeCell ref="BM963:BN963"/>
    <mergeCell ref="BO963:BQ963"/>
    <mergeCell ref="BS963:BT963"/>
    <mergeCell ref="BU963:CA963"/>
    <mergeCell ref="CB963:CH963"/>
    <mergeCell ref="B964:C964"/>
    <mergeCell ref="D964:F964"/>
    <mergeCell ref="G964:H964"/>
    <mergeCell ref="K964:L964"/>
    <mergeCell ref="M964:N964"/>
    <mergeCell ref="O964:P964"/>
    <mergeCell ref="Q964:R964"/>
    <mergeCell ref="S964:T964"/>
    <mergeCell ref="U964:V964"/>
    <mergeCell ref="W964:X964"/>
    <mergeCell ref="Y964:Z964"/>
    <mergeCell ref="AA964:AB964"/>
    <mergeCell ref="AC964:AD964"/>
    <mergeCell ref="AE964:AF964"/>
    <mergeCell ref="AG964:AH964"/>
    <mergeCell ref="AI964:AJ964"/>
    <mergeCell ref="AK964:AL964"/>
    <mergeCell ref="AM964:AN964"/>
    <mergeCell ref="S962:T962"/>
    <mergeCell ref="U962:V962"/>
    <mergeCell ref="W962:X962"/>
    <mergeCell ref="Y962:Z962"/>
    <mergeCell ref="AA962:AB962"/>
    <mergeCell ref="AC962:AD962"/>
    <mergeCell ref="AE962:AF962"/>
    <mergeCell ref="AG962:AH962"/>
    <mergeCell ref="AI962:AJ962"/>
    <mergeCell ref="AK962:AL962"/>
    <mergeCell ref="AM962:AN962"/>
    <mergeCell ref="AO962:AP962"/>
    <mergeCell ref="AQ962:AR962"/>
    <mergeCell ref="AS962:AT962"/>
    <mergeCell ref="AU962:AV962"/>
    <mergeCell ref="AW962:AX962"/>
    <mergeCell ref="AY962:AZ962"/>
    <mergeCell ref="AO964:AP964"/>
    <mergeCell ref="AQ964:AR964"/>
    <mergeCell ref="AS964:AT964"/>
    <mergeCell ref="AU964:AV964"/>
    <mergeCell ref="AW964:AX964"/>
    <mergeCell ref="AY964:AZ964"/>
    <mergeCell ref="BA964:BB964"/>
    <mergeCell ref="BC964:BD964"/>
    <mergeCell ref="BE964:BF964"/>
    <mergeCell ref="BG964:BH964"/>
    <mergeCell ref="BI964:BJ964"/>
    <mergeCell ref="BK964:BL964"/>
    <mergeCell ref="BM964:BN964"/>
    <mergeCell ref="BO964:BQ964"/>
    <mergeCell ref="BS964:BT964"/>
    <mergeCell ref="BU964:CA964"/>
    <mergeCell ref="AE960:AF960"/>
    <mergeCell ref="AG960:AH960"/>
    <mergeCell ref="AI960:AJ960"/>
    <mergeCell ref="AK960:AL960"/>
    <mergeCell ref="AM960:AN960"/>
    <mergeCell ref="AO960:AP960"/>
    <mergeCell ref="AQ960:AR960"/>
    <mergeCell ref="AS960:AT960"/>
    <mergeCell ref="AU960:AV960"/>
    <mergeCell ref="AW960:AX960"/>
    <mergeCell ref="AY960:AZ960"/>
    <mergeCell ref="BA960:BB960"/>
    <mergeCell ref="BC960:BD960"/>
    <mergeCell ref="BE960:BF960"/>
    <mergeCell ref="BG960:BH960"/>
    <mergeCell ref="BI960:BJ960"/>
    <mergeCell ref="BK960:BL960"/>
    <mergeCell ref="BA962:BB962"/>
    <mergeCell ref="BC962:BD962"/>
    <mergeCell ref="BE962:BF962"/>
    <mergeCell ref="BG962:BH962"/>
    <mergeCell ref="BI962:BJ962"/>
    <mergeCell ref="BK962:BL962"/>
    <mergeCell ref="BM962:BN962"/>
    <mergeCell ref="BO962:BQ962"/>
    <mergeCell ref="BS962:BT962"/>
    <mergeCell ref="BU962:CA962"/>
    <mergeCell ref="CB962:CH962"/>
    <mergeCell ref="B963:C963"/>
    <mergeCell ref="D963:F963"/>
    <mergeCell ref="G963:H963"/>
    <mergeCell ref="K963:L963"/>
    <mergeCell ref="M963:N963"/>
    <mergeCell ref="O963:P963"/>
    <mergeCell ref="Q963:R963"/>
    <mergeCell ref="S963:T963"/>
    <mergeCell ref="U963:V963"/>
    <mergeCell ref="W963:X963"/>
    <mergeCell ref="Y963:Z963"/>
    <mergeCell ref="AA963:AB963"/>
    <mergeCell ref="AC963:AD963"/>
    <mergeCell ref="AE963:AF963"/>
    <mergeCell ref="AG963:AH963"/>
    <mergeCell ref="AI963:AJ963"/>
    <mergeCell ref="AK963:AL963"/>
    <mergeCell ref="AM963:AN963"/>
    <mergeCell ref="AO963:AP963"/>
    <mergeCell ref="AQ963:AR963"/>
    <mergeCell ref="AS963:AT963"/>
    <mergeCell ref="BG961:BH961"/>
    <mergeCell ref="BI961:BJ961"/>
    <mergeCell ref="BK961:BL961"/>
    <mergeCell ref="BM961:BN961"/>
    <mergeCell ref="BO961:BQ961"/>
    <mergeCell ref="BS961:BT961"/>
    <mergeCell ref="BU961:CA961"/>
    <mergeCell ref="CB961:CH961"/>
    <mergeCell ref="B962:C962"/>
    <mergeCell ref="D962:F962"/>
    <mergeCell ref="G962:H962"/>
    <mergeCell ref="K962:L962"/>
    <mergeCell ref="M962:N962"/>
    <mergeCell ref="O962:P962"/>
    <mergeCell ref="Q962:R962"/>
    <mergeCell ref="BS959:BT959"/>
    <mergeCell ref="AQ958:AR958"/>
    <mergeCell ref="AS958:AT958"/>
    <mergeCell ref="AU958:AV958"/>
    <mergeCell ref="AW958:AX958"/>
    <mergeCell ref="AY958:AZ958"/>
    <mergeCell ref="BA958:BB958"/>
    <mergeCell ref="BC958:BD958"/>
    <mergeCell ref="BE958:BF958"/>
    <mergeCell ref="BG958:BH958"/>
    <mergeCell ref="BI958:BJ958"/>
    <mergeCell ref="BK958:BL958"/>
    <mergeCell ref="BM958:BN958"/>
    <mergeCell ref="BO958:BQ958"/>
    <mergeCell ref="BS958:BT958"/>
    <mergeCell ref="BU958:CA958"/>
    <mergeCell ref="CB958:CH958"/>
    <mergeCell ref="BM960:BN960"/>
    <mergeCell ref="BO960:BQ960"/>
    <mergeCell ref="BS960:BT960"/>
    <mergeCell ref="BU960:CA960"/>
    <mergeCell ref="CB960:CH960"/>
    <mergeCell ref="B961:C961"/>
    <mergeCell ref="D961:F961"/>
    <mergeCell ref="G961:H961"/>
    <mergeCell ref="K961:L961"/>
    <mergeCell ref="M961:N961"/>
    <mergeCell ref="O961:P961"/>
    <mergeCell ref="Q961:R961"/>
    <mergeCell ref="S961:T961"/>
    <mergeCell ref="U961:V961"/>
    <mergeCell ref="W961:X961"/>
    <mergeCell ref="Y961:Z961"/>
    <mergeCell ref="AA961:AB961"/>
    <mergeCell ref="AC961:AD961"/>
    <mergeCell ref="AE961:AF961"/>
    <mergeCell ref="AG961:AH961"/>
    <mergeCell ref="AI961:AJ961"/>
    <mergeCell ref="AK961:AL961"/>
    <mergeCell ref="AM961:AN961"/>
    <mergeCell ref="AO961:AP961"/>
    <mergeCell ref="AQ961:AR961"/>
    <mergeCell ref="AS961:AT961"/>
    <mergeCell ref="AU961:AV961"/>
    <mergeCell ref="AW961:AX961"/>
    <mergeCell ref="AY961:AZ961"/>
    <mergeCell ref="BA961:BB961"/>
    <mergeCell ref="BC961:BD961"/>
    <mergeCell ref="BE961:BF961"/>
    <mergeCell ref="BU959:CA959"/>
    <mergeCell ref="CB959:CH959"/>
    <mergeCell ref="B960:C960"/>
    <mergeCell ref="D960:F960"/>
    <mergeCell ref="G960:H960"/>
    <mergeCell ref="K960:L960"/>
    <mergeCell ref="M960:N960"/>
    <mergeCell ref="O960:P960"/>
    <mergeCell ref="Q960:R960"/>
    <mergeCell ref="S960:T960"/>
    <mergeCell ref="U960:V960"/>
    <mergeCell ref="W960:X960"/>
    <mergeCell ref="Y960:Z960"/>
    <mergeCell ref="AA960:AB960"/>
    <mergeCell ref="AC960:AD960"/>
    <mergeCell ref="B959:C959"/>
    <mergeCell ref="D959:F959"/>
    <mergeCell ref="G959:H959"/>
    <mergeCell ref="K959:L959"/>
    <mergeCell ref="M959:N959"/>
    <mergeCell ref="O959:P959"/>
    <mergeCell ref="Q959:R959"/>
    <mergeCell ref="S959:T959"/>
    <mergeCell ref="U959:V959"/>
    <mergeCell ref="W959:X959"/>
    <mergeCell ref="Y959:Z959"/>
    <mergeCell ref="AA959:AB959"/>
    <mergeCell ref="AC959:AD959"/>
    <mergeCell ref="AE959:AF959"/>
    <mergeCell ref="AG959:AH959"/>
    <mergeCell ref="AI959:AJ959"/>
    <mergeCell ref="AW957:AX957"/>
    <mergeCell ref="AY957:AZ957"/>
    <mergeCell ref="BA957:BB957"/>
    <mergeCell ref="BC957:BD957"/>
    <mergeCell ref="BE957:BF957"/>
    <mergeCell ref="BG957:BH957"/>
    <mergeCell ref="BI957:BJ957"/>
    <mergeCell ref="BK957:BL957"/>
    <mergeCell ref="BM957:BN957"/>
    <mergeCell ref="BO957:BQ957"/>
    <mergeCell ref="BS957:BT957"/>
    <mergeCell ref="BU957:CA957"/>
    <mergeCell ref="CB957:CH957"/>
    <mergeCell ref="B958:C958"/>
    <mergeCell ref="D958:F958"/>
    <mergeCell ref="G958:H958"/>
    <mergeCell ref="K958:L958"/>
    <mergeCell ref="M958:N958"/>
    <mergeCell ref="O958:P958"/>
    <mergeCell ref="Q958:R958"/>
    <mergeCell ref="S958:T958"/>
    <mergeCell ref="U958:V958"/>
    <mergeCell ref="W958:X958"/>
    <mergeCell ref="Y958:Z958"/>
    <mergeCell ref="AA958:AB958"/>
    <mergeCell ref="AC958:AD958"/>
    <mergeCell ref="AE958:AF958"/>
    <mergeCell ref="AG958:AH958"/>
    <mergeCell ref="AI958:AJ958"/>
    <mergeCell ref="AK958:AL958"/>
    <mergeCell ref="AM958:AN958"/>
    <mergeCell ref="AO958:AP958"/>
    <mergeCell ref="AK959:AL959"/>
    <mergeCell ref="AM959:AN959"/>
    <mergeCell ref="AO959:AP959"/>
    <mergeCell ref="AQ959:AR959"/>
    <mergeCell ref="AS959:AT959"/>
    <mergeCell ref="AU959:AV959"/>
    <mergeCell ref="AW959:AX959"/>
    <mergeCell ref="AY959:AZ959"/>
    <mergeCell ref="BA959:BB959"/>
    <mergeCell ref="BC959:BD959"/>
    <mergeCell ref="BE959:BF959"/>
    <mergeCell ref="BG959:BH959"/>
    <mergeCell ref="BI959:BJ959"/>
    <mergeCell ref="BK959:BL959"/>
    <mergeCell ref="BM959:BN959"/>
    <mergeCell ref="BO959:BQ959"/>
    <mergeCell ref="BC956:BD956"/>
    <mergeCell ref="BE956:BF956"/>
    <mergeCell ref="BG956:BH956"/>
    <mergeCell ref="BI956:BJ956"/>
    <mergeCell ref="BK956:BL956"/>
    <mergeCell ref="BM956:BN956"/>
    <mergeCell ref="BO956:BQ956"/>
    <mergeCell ref="BS956:BT956"/>
    <mergeCell ref="BU956:CA956"/>
    <mergeCell ref="CB956:CH956"/>
    <mergeCell ref="B957:C957"/>
    <mergeCell ref="D957:F957"/>
    <mergeCell ref="G957:H957"/>
    <mergeCell ref="K957:L957"/>
    <mergeCell ref="M957:N957"/>
    <mergeCell ref="O957:P957"/>
    <mergeCell ref="Q957:R957"/>
    <mergeCell ref="S957:T957"/>
    <mergeCell ref="U957:V957"/>
    <mergeCell ref="W957:X957"/>
    <mergeCell ref="Y957:Z957"/>
    <mergeCell ref="AA957:AB957"/>
    <mergeCell ref="AC957:AD957"/>
    <mergeCell ref="AE957:AF957"/>
    <mergeCell ref="AG957:AH957"/>
    <mergeCell ref="AI957:AJ957"/>
    <mergeCell ref="AK957:AL957"/>
    <mergeCell ref="AM957:AN957"/>
    <mergeCell ref="AO957:AP957"/>
    <mergeCell ref="AQ957:AR957"/>
    <mergeCell ref="AS957:AT957"/>
    <mergeCell ref="AU957:AV957"/>
    <mergeCell ref="BI955:BJ955"/>
    <mergeCell ref="BK955:BL955"/>
    <mergeCell ref="BM955:BN955"/>
    <mergeCell ref="BO955:BQ955"/>
    <mergeCell ref="BS955:BT955"/>
    <mergeCell ref="BU955:CA955"/>
    <mergeCell ref="CB955:CH955"/>
    <mergeCell ref="B956:C956"/>
    <mergeCell ref="D956:F956"/>
    <mergeCell ref="G956:H956"/>
    <mergeCell ref="K956:L956"/>
    <mergeCell ref="M956:N956"/>
    <mergeCell ref="O956:P956"/>
    <mergeCell ref="Q956:R956"/>
    <mergeCell ref="S956:T956"/>
    <mergeCell ref="U956:V956"/>
    <mergeCell ref="W956:X956"/>
    <mergeCell ref="Y956:Z956"/>
    <mergeCell ref="AA956:AB956"/>
    <mergeCell ref="AC956:AD956"/>
    <mergeCell ref="AE956:AF956"/>
    <mergeCell ref="AG956:AH956"/>
    <mergeCell ref="AI956:AJ956"/>
    <mergeCell ref="AK956:AL956"/>
    <mergeCell ref="AM956:AN956"/>
    <mergeCell ref="AO956:AP956"/>
    <mergeCell ref="AQ956:AR956"/>
    <mergeCell ref="AS956:AT956"/>
    <mergeCell ref="AU956:AV956"/>
    <mergeCell ref="AW956:AX956"/>
    <mergeCell ref="AY956:AZ956"/>
    <mergeCell ref="BA956:BB956"/>
    <mergeCell ref="BO954:BQ954"/>
    <mergeCell ref="BS954:BT954"/>
    <mergeCell ref="BU954:CA954"/>
    <mergeCell ref="CB954:CH954"/>
    <mergeCell ref="B955:C955"/>
    <mergeCell ref="D955:F955"/>
    <mergeCell ref="G955:H955"/>
    <mergeCell ref="K955:L955"/>
    <mergeCell ref="M955:N955"/>
    <mergeCell ref="O955:P955"/>
    <mergeCell ref="Q955:R955"/>
    <mergeCell ref="S955:T955"/>
    <mergeCell ref="U955:V955"/>
    <mergeCell ref="W955:X955"/>
    <mergeCell ref="Y955:Z955"/>
    <mergeCell ref="AA955:AB955"/>
    <mergeCell ref="AC955:AD955"/>
    <mergeCell ref="AE955:AF955"/>
    <mergeCell ref="AG955:AH955"/>
    <mergeCell ref="AI955:AJ955"/>
    <mergeCell ref="AK955:AL955"/>
    <mergeCell ref="AM955:AN955"/>
    <mergeCell ref="AO955:AP955"/>
    <mergeCell ref="AQ955:AR955"/>
    <mergeCell ref="AS955:AT955"/>
    <mergeCell ref="AU955:AV955"/>
    <mergeCell ref="AW955:AX955"/>
    <mergeCell ref="AY955:AZ955"/>
    <mergeCell ref="BA955:BB955"/>
    <mergeCell ref="BC955:BD955"/>
    <mergeCell ref="BE955:BF955"/>
    <mergeCell ref="BG955:BH955"/>
    <mergeCell ref="CB953:CH953"/>
    <mergeCell ref="B954:C954"/>
    <mergeCell ref="D954:F954"/>
    <mergeCell ref="G954:H954"/>
    <mergeCell ref="K954:L954"/>
    <mergeCell ref="M954:N954"/>
    <mergeCell ref="O954:P954"/>
    <mergeCell ref="Q954:R954"/>
    <mergeCell ref="S954:T954"/>
    <mergeCell ref="U954:V954"/>
    <mergeCell ref="W954:X954"/>
    <mergeCell ref="Y954:Z954"/>
    <mergeCell ref="AA954:AB954"/>
    <mergeCell ref="AC954:AD954"/>
    <mergeCell ref="AE954:AF954"/>
    <mergeCell ref="AG954:AH954"/>
    <mergeCell ref="AI954:AJ954"/>
    <mergeCell ref="AK954:AL954"/>
    <mergeCell ref="AM954:AN954"/>
    <mergeCell ref="AO954:AP954"/>
    <mergeCell ref="AQ954:AR954"/>
    <mergeCell ref="AS954:AT954"/>
    <mergeCell ref="AU954:AV954"/>
    <mergeCell ref="AW954:AX954"/>
    <mergeCell ref="AY954:AZ954"/>
    <mergeCell ref="BA954:BB954"/>
    <mergeCell ref="BC954:BD954"/>
    <mergeCell ref="BE954:BF954"/>
    <mergeCell ref="BG954:BH954"/>
    <mergeCell ref="BI954:BJ954"/>
    <mergeCell ref="BK954:BL954"/>
    <mergeCell ref="BM954:BN954"/>
    <mergeCell ref="AM953:AN953"/>
    <mergeCell ref="AO953:AP953"/>
    <mergeCell ref="AQ953:AR953"/>
    <mergeCell ref="AS953:AT953"/>
    <mergeCell ref="AU953:AV953"/>
    <mergeCell ref="AW953:AX953"/>
    <mergeCell ref="AY953:AZ953"/>
    <mergeCell ref="BA953:BB953"/>
    <mergeCell ref="BC953:BD953"/>
    <mergeCell ref="BE953:BF953"/>
    <mergeCell ref="BG953:BH953"/>
    <mergeCell ref="BI953:BJ953"/>
    <mergeCell ref="BK953:BL953"/>
    <mergeCell ref="BM953:BN953"/>
    <mergeCell ref="BO953:BQ953"/>
    <mergeCell ref="BS953:BT953"/>
    <mergeCell ref="BU953:CA953"/>
    <mergeCell ref="B953:C953"/>
    <mergeCell ref="D953:F953"/>
    <mergeCell ref="G953:H953"/>
    <mergeCell ref="K953:L953"/>
    <mergeCell ref="M953:N953"/>
    <mergeCell ref="O953:P953"/>
    <mergeCell ref="Q953:R953"/>
    <mergeCell ref="S953:T953"/>
    <mergeCell ref="U953:V953"/>
    <mergeCell ref="W953:X953"/>
    <mergeCell ref="Y953:Z953"/>
    <mergeCell ref="AA953:AB953"/>
    <mergeCell ref="AC953:AD953"/>
    <mergeCell ref="AE953:AF953"/>
    <mergeCell ref="AG953:AH953"/>
    <mergeCell ref="AI953:AJ953"/>
    <mergeCell ref="AK953:AL953"/>
    <mergeCell ref="CB952:CH952"/>
    <mergeCell ref="AU951:AV951"/>
    <mergeCell ref="AW951:AX951"/>
    <mergeCell ref="AY951:AZ951"/>
    <mergeCell ref="BA951:BB951"/>
    <mergeCell ref="BC951:BD951"/>
    <mergeCell ref="BE951:BF951"/>
    <mergeCell ref="BG951:BH951"/>
    <mergeCell ref="BI951:BJ951"/>
    <mergeCell ref="BK951:BL951"/>
    <mergeCell ref="BM951:BN951"/>
    <mergeCell ref="BO951:BQ951"/>
    <mergeCell ref="BS951:BT951"/>
    <mergeCell ref="BU951:CA951"/>
    <mergeCell ref="CB951:CH951"/>
    <mergeCell ref="B952:C952"/>
    <mergeCell ref="D952:F952"/>
    <mergeCell ref="G952:H952"/>
    <mergeCell ref="K952:L952"/>
    <mergeCell ref="M952:N952"/>
    <mergeCell ref="O952:P952"/>
    <mergeCell ref="Q952:R952"/>
    <mergeCell ref="S952:T952"/>
    <mergeCell ref="U952:V952"/>
    <mergeCell ref="W952:X952"/>
    <mergeCell ref="Y952:Z952"/>
    <mergeCell ref="AA952:AB952"/>
    <mergeCell ref="AC952:AD952"/>
    <mergeCell ref="AE952:AF952"/>
    <mergeCell ref="AG952:AH952"/>
    <mergeCell ref="AI952:AJ952"/>
    <mergeCell ref="AK952:AL952"/>
    <mergeCell ref="AM952:AN952"/>
    <mergeCell ref="S950:T950"/>
    <mergeCell ref="U950:V950"/>
    <mergeCell ref="W950:X950"/>
    <mergeCell ref="Y950:Z950"/>
    <mergeCell ref="AA950:AB950"/>
    <mergeCell ref="AC950:AD950"/>
    <mergeCell ref="AE950:AF950"/>
    <mergeCell ref="AG950:AH950"/>
    <mergeCell ref="AI950:AJ950"/>
    <mergeCell ref="AK950:AL950"/>
    <mergeCell ref="AM950:AN950"/>
    <mergeCell ref="AO950:AP950"/>
    <mergeCell ref="AQ950:AR950"/>
    <mergeCell ref="AS950:AT950"/>
    <mergeCell ref="AU950:AV950"/>
    <mergeCell ref="AW950:AX950"/>
    <mergeCell ref="AY950:AZ950"/>
    <mergeCell ref="AO952:AP952"/>
    <mergeCell ref="AQ952:AR952"/>
    <mergeCell ref="AS952:AT952"/>
    <mergeCell ref="AU952:AV952"/>
    <mergeCell ref="AW952:AX952"/>
    <mergeCell ref="AY952:AZ952"/>
    <mergeCell ref="BA952:BB952"/>
    <mergeCell ref="BC952:BD952"/>
    <mergeCell ref="BE952:BF952"/>
    <mergeCell ref="BG952:BH952"/>
    <mergeCell ref="BI952:BJ952"/>
    <mergeCell ref="BK952:BL952"/>
    <mergeCell ref="BM952:BN952"/>
    <mergeCell ref="BO952:BQ952"/>
    <mergeCell ref="BS952:BT952"/>
    <mergeCell ref="BU952:CA952"/>
    <mergeCell ref="AE948:AF948"/>
    <mergeCell ref="AG948:AH948"/>
    <mergeCell ref="AI948:AJ948"/>
    <mergeCell ref="AK948:AL948"/>
    <mergeCell ref="AM948:AN948"/>
    <mergeCell ref="AO948:AP948"/>
    <mergeCell ref="AQ948:AR948"/>
    <mergeCell ref="AS948:AT948"/>
    <mergeCell ref="AU948:AV948"/>
    <mergeCell ref="AW948:AX948"/>
    <mergeCell ref="AY948:AZ948"/>
    <mergeCell ref="BA948:BB948"/>
    <mergeCell ref="BC948:BD948"/>
    <mergeCell ref="BE948:BF948"/>
    <mergeCell ref="BG948:BH948"/>
    <mergeCell ref="BI948:BJ948"/>
    <mergeCell ref="BK948:BL948"/>
    <mergeCell ref="BA950:BB950"/>
    <mergeCell ref="BC950:BD950"/>
    <mergeCell ref="BE950:BF950"/>
    <mergeCell ref="BG950:BH950"/>
    <mergeCell ref="BI950:BJ950"/>
    <mergeCell ref="BK950:BL950"/>
    <mergeCell ref="BM950:BN950"/>
    <mergeCell ref="BO950:BQ950"/>
    <mergeCell ref="BS950:BT950"/>
    <mergeCell ref="BU950:CA950"/>
    <mergeCell ref="CB950:CH950"/>
    <mergeCell ref="B951:C951"/>
    <mergeCell ref="D951:F951"/>
    <mergeCell ref="G951:H951"/>
    <mergeCell ref="K951:L951"/>
    <mergeCell ref="M951:N951"/>
    <mergeCell ref="O951:P951"/>
    <mergeCell ref="Q951:R951"/>
    <mergeCell ref="S951:T951"/>
    <mergeCell ref="U951:V951"/>
    <mergeCell ref="W951:X951"/>
    <mergeCell ref="Y951:Z951"/>
    <mergeCell ref="AA951:AB951"/>
    <mergeCell ref="AC951:AD951"/>
    <mergeCell ref="AE951:AF951"/>
    <mergeCell ref="AG951:AH951"/>
    <mergeCell ref="AI951:AJ951"/>
    <mergeCell ref="AK951:AL951"/>
    <mergeCell ref="AM951:AN951"/>
    <mergeCell ref="AO951:AP951"/>
    <mergeCell ref="AQ951:AR951"/>
    <mergeCell ref="AS951:AT951"/>
    <mergeCell ref="BG949:BH949"/>
    <mergeCell ref="BI949:BJ949"/>
    <mergeCell ref="BK949:BL949"/>
    <mergeCell ref="BM949:BN949"/>
    <mergeCell ref="BO949:BQ949"/>
    <mergeCell ref="BS949:BT949"/>
    <mergeCell ref="BU949:CA949"/>
    <mergeCell ref="CB949:CH949"/>
    <mergeCell ref="B950:C950"/>
    <mergeCell ref="D950:F950"/>
    <mergeCell ref="G950:H950"/>
    <mergeCell ref="K950:L950"/>
    <mergeCell ref="M950:N950"/>
    <mergeCell ref="O950:P950"/>
    <mergeCell ref="Q950:R950"/>
    <mergeCell ref="BS947:BT947"/>
    <mergeCell ref="AQ946:AR946"/>
    <mergeCell ref="AS946:AT946"/>
    <mergeCell ref="AU946:AV946"/>
    <mergeCell ref="AW946:AX946"/>
    <mergeCell ref="AY946:AZ946"/>
    <mergeCell ref="BA946:BB946"/>
    <mergeCell ref="BC946:BD946"/>
    <mergeCell ref="BE946:BF946"/>
    <mergeCell ref="BG946:BH946"/>
    <mergeCell ref="BI946:BJ946"/>
    <mergeCell ref="BK946:BL946"/>
    <mergeCell ref="BM946:BN946"/>
    <mergeCell ref="BO946:BQ946"/>
    <mergeCell ref="BS946:BT946"/>
    <mergeCell ref="BU946:CA946"/>
    <mergeCell ref="CB946:CH946"/>
    <mergeCell ref="BM948:BN948"/>
    <mergeCell ref="BO948:BQ948"/>
    <mergeCell ref="BS948:BT948"/>
    <mergeCell ref="BU948:CA948"/>
    <mergeCell ref="CB948:CH948"/>
    <mergeCell ref="B949:C949"/>
    <mergeCell ref="D949:F949"/>
    <mergeCell ref="G949:H949"/>
    <mergeCell ref="K949:L949"/>
    <mergeCell ref="M949:N949"/>
    <mergeCell ref="O949:P949"/>
    <mergeCell ref="Q949:R949"/>
    <mergeCell ref="S949:T949"/>
    <mergeCell ref="U949:V949"/>
    <mergeCell ref="W949:X949"/>
    <mergeCell ref="Y949:Z949"/>
    <mergeCell ref="AA949:AB949"/>
    <mergeCell ref="AC949:AD949"/>
    <mergeCell ref="AE949:AF949"/>
    <mergeCell ref="AG949:AH949"/>
    <mergeCell ref="AI949:AJ949"/>
    <mergeCell ref="AK949:AL949"/>
    <mergeCell ref="AM949:AN949"/>
    <mergeCell ref="AO949:AP949"/>
    <mergeCell ref="AQ949:AR949"/>
    <mergeCell ref="AS949:AT949"/>
    <mergeCell ref="AU949:AV949"/>
    <mergeCell ref="AW949:AX949"/>
    <mergeCell ref="AY949:AZ949"/>
    <mergeCell ref="BA949:BB949"/>
    <mergeCell ref="BC949:BD949"/>
    <mergeCell ref="BE949:BF949"/>
    <mergeCell ref="BU947:CA947"/>
    <mergeCell ref="CB947:CH947"/>
    <mergeCell ref="B948:C948"/>
    <mergeCell ref="D948:F948"/>
    <mergeCell ref="G948:H948"/>
    <mergeCell ref="K948:L948"/>
    <mergeCell ref="M948:N948"/>
    <mergeCell ref="O948:P948"/>
    <mergeCell ref="Q948:R948"/>
    <mergeCell ref="S948:T948"/>
    <mergeCell ref="U948:V948"/>
    <mergeCell ref="W948:X948"/>
    <mergeCell ref="Y948:Z948"/>
    <mergeCell ref="AA948:AB948"/>
    <mergeCell ref="AC948:AD948"/>
    <mergeCell ref="B947:C947"/>
    <mergeCell ref="D947:F947"/>
    <mergeCell ref="G947:H947"/>
    <mergeCell ref="K947:L947"/>
    <mergeCell ref="M947:N947"/>
    <mergeCell ref="O947:P947"/>
    <mergeCell ref="Q947:R947"/>
    <mergeCell ref="S947:T947"/>
    <mergeCell ref="U947:V947"/>
    <mergeCell ref="W947:X947"/>
    <mergeCell ref="Y947:Z947"/>
    <mergeCell ref="AA947:AB947"/>
    <mergeCell ref="AC947:AD947"/>
    <mergeCell ref="AE947:AF947"/>
    <mergeCell ref="AG947:AH947"/>
    <mergeCell ref="AI947:AJ947"/>
    <mergeCell ref="AW945:AX945"/>
    <mergeCell ref="AY945:AZ945"/>
    <mergeCell ref="BA945:BB945"/>
    <mergeCell ref="BC945:BD945"/>
    <mergeCell ref="BE945:BF945"/>
    <mergeCell ref="BG945:BH945"/>
    <mergeCell ref="BI945:BJ945"/>
    <mergeCell ref="BK945:BL945"/>
    <mergeCell ref="BM945:BN945"/>
    <mergeCell ref="BO945:BQ945"/>
    <mergeCell ref="BS945:BT945"/>
    <mergeCell ref="BU945:CA945"/>
    <mergeCell ref="CB945:CH945"/>
    <mergeCell ref="B946:C946"/>
    <mergeCell ref="D946:F946"/>
    <mergeCell ref="G946:H946"/>
    <mergeCell ref="K946:L946"/>
    <mergeCell ref="M946:N946"/>
    <mergeCell ref="O946:P946"/>
    <mergeCell ref="Q946:R946"/>
    <mergeCell ref="S946:T946"/>
    <mergeCell ref="U946:V946"/>
    <mergeCell ref="W946:X946"/>
    <mergeCell ref="Y946:Z946"/>
    <mergeCell ref="AA946:AB946"/>
    <mergeCell ref="AC946:AD946"/>
    <mergeCell ref="AE946:AF946"/>
    <mergeCell ref="AG946:AH946"/>
    <mergeCell ref="AI946:AJ946"/>
    <mergeCell ref="AK946:AL946"/>
    <mergeCell ref="AM946:AN946"/>
    <mergeCell ref="AO946:AP946"/>
    <mergeCell ref="AK947:AL947"/>
    <mergeCell ref="AM947:AN947"/>
    <mergeCell ref="AO947:AP947"/>
    <mergeCell ref="AQ947:AR947"/>
    <mergeCell ref="AS947:AT947"/>
    <mergeCell ref="AU947:AV947"/>
    <mergeCell ref="AW947:AX947"/>
    <mergeCell ref="AY947:AZ947"/>
    <mergeCell ref="BA947:BB947"/>
    <mergeCell ref="BC947:BD947"/>
    <mergeCell ref="BE947:BF947"/>
    <mergeCell ref="BG947:BH947"/>
    <mergeCell ref="BI947:BJ947"/>
    <mergeCell ref="BK947:BL947"/>
    <mergeCell ref="BM947:BN947"/>
    <mergeCell ref="BO947:BQ947"/>
    <mergeCell ref="BC944:BD944"/>
    <mergeCell ref="BE944:BF944"/>
    <mergeCell ref="BG944:BH944"/>
    <mergeCell ref="BI944:BJ944"/>
    <mergeCell ref="BK944:BL944"/>
    <mergeCell ref="BM944:BN944"/>
    <mergeCell ref="BO944:BQ944"/>
    <mergeCell ref="BS944:BT944"/>
    <mergeCell ref="BU944:CA944"/>
    <mergeCell ref="CB944:CH944"/>
    <mergeCell ref="B945:C945"/>
    <mergeCell ref="D945:F945"/>
    <mergeCell ref="G945:H945"/>
    <mergeCell ref="K945:L945"/>
    <mergeCell ref="M945:N945"/>
    <mergeCell ref="O945:P945"/>
    <mergeCell ref="Q945:R945"/>
    <mergeCell ref="S945:T945"/>
    <mergeCell ref="U945:V945"/>
    <mergeCell ref="W945:X945"/>
    <mergeCell ref="Y945:Z945"/>
    <mergeCell ref="AA945:AB945"/>
    <mergeCell ref="AC945:AD945"/>
    <mergeCell ref="AE945:AF945"/>
    <mergeCell ref="AG945:AH945"/>
    <mergeCell ref="AI945:AJ945"/>
    <mergeCell ref="AK945:AL945"/>
    <mergeCell ref="AM945:AN945"/>
    <mergeCell ref="AO945:AP945"/>
    <mergeCell ref="AQ945:AR945"/>
    <mergeCell ref="AS945:AT945"/>
    <mergeCell ref="AU945:AV945"/>
    <mergeCell ref="BI943:BJ943"/>
    <mergeCell ref="BK943:BL943"/>
    <mergeCell ref="BM943:BN943"/>
    <mergeCell ref="BO943:BQ943"/>
    <mergeCell ref="BS943:BT943"/>
    <mergeCell ref="BU943:CA943"/>
    <mergeCell ref="CB943:CH943"/>
    <mergeCell ref="B944:C944"/>
    <mergeCell ref="D944:F944"/>
    <mergeCell ref="G944:H944"/>
    <mergeCell ref="K944:L944"/>
    <mergeCell ref="M944:N944"/>
    <mergeCell ref="O944:P944"/>
    <mergeCell ref="Q944:R944"/>
    <mergeCell ref="S944:T944"/>
    <mergeCell ref="U944:V944"/>
    <mergeCell ref="W944:X944"/>
    <mergeCell ref="Y944:Z944"/>
    <mergeCell ref="AA944:AB944"/>
    <mergeCell ref="AC944:AD944"/>
    <mergeCell ref="AE944:AF944"/>
    <mergeCell ref="AG944:AH944"/>
    <mergeCell ref="AI944:AJ944"/>
    <mergeCell ref="AK944:AL944"/>
    <mergeCell ref="AM944:AN944"/>
    <mergeCell ref="AO944:AP944"/>
    <mergeCell ref="AQ944:AR944"/>
    <mergeCell ref="AS944:AT944"/>
    <mergeCell ref="AU944:AV944"/>
    <mergeCell ref="AW944:AX944"/>
    <mergeCell ref="AY944:AZ944"/>
    <mergeCell ref="BA944:BB944"/>
    <mergeCell ref="BO942:BQ942"/>
    <mergeCell ref="BS942:BT942"/>
    <mergeCell ref="BU942:CA942"/>
    <mergeCell ref="CB942:CH942"/>
    <mergeCell ref="B943:C943"/>
    <mergeCell ref="D943:F943"/>
    <mergeCell ref="G943:H943"/>
    <mergeCell ref="K943:L943"/>
    <mergeCell ref="M943:N943"/>
    <mergeCell ref="O943:P943"/>
    <mergeCell ref="Q943:R943"/>
    <mergeCell ref="S943:T943"/>
    <mergeCell ref="U943:V943"/>
    <mergeCell ref="W943:X943"/>
    <mergeCell ref="Y943:Z943"/>
    <mergeCell ref="AA943:AB943"/>
    <mergeCell ref="AC943:AD943"/>
    <mergeCell ref="AE943:AF943"/>
    <mergeCell ref="AG943:AH943"/>
    <mergeCell ref="AI943:AJ943"/>
    <mergeCell ref="AK943:AL943"/>
    <mergeCell ref="AM943:AN943"/>
    <mergeCell ref="AO943:AP943"/>
    <mergeCell ref="AQ943:AR943"/>
    <mergeCell ref="AS943:AT943"/>
    <mergeCell ref="AU943:AV943"/>
    <mergeCell ref="AW943:AX943"/>
    <mergeCell ref="AY943:AZ943"/>
    <mergeCell ref="BA943:BB943"/>
    <mergeCell ref="BC943:BD943"/>
    <mergeCell ref="BE943:BF943"/>
    <mergeCell ref="BG943:BH943"/>
    <mergeCell ref="CB941:CH941"/>
    <mergeCell ref="B942:C942"/>
    <mergeCell ref="D942:F942"/>
    <mergeCell ref="G942:H942"/>
    <mergeCell ref="K942:L942"/>
    <mergeCell ref="M942:N942"/>
    <mergeCell ref="O942:P942"/>
    <mergeCell ref="Q942:R942"/>
    <mergeCell ref="S942:T942"/>
    <mergeCell ref="U942:V942"/>
    <mergeCell ref="W942:X942"/>
    <mergeCell ref="Y942:Z942"/>
    <mergeCell ref="AA942:AB942"/>
    <mergeCell ref="AC942:AD942"/>
    <mergeCell ref="AE942:AF942"/>
    <mergeCell ref="AG942:AH942"/>
    <mergeCell ref="AI942:AJ942"/>
    <mergeCell ref="AK942:AL942"/>
    <mergeCell ref="AM942:AN942"/>
    <mergeCell ref="AO942:AP942"/>
    <mergeCell ref="AQ942:AR942"/>
    <mergeCell ref="AS942:AT942"/>
    <mergeCell ref="AU942:AV942"/>
    <mergeCell ref="AW942:AX942"/>
    <mergeCell ref="AY942:AZ942"/>
    <mergeCell ref="BA942:BB942"/>
    <mergeCell ref="BC942:BD942"/>
    <mergeCell ref="BE942:BF942"/>
    <mergeCell ref="BG942:BH942"/>
    <mergeCell ref="BI942:BJ942"/>
    <mergeCell ref="BK942:BL942"/>
    <mergeCell ref="BM942:BN942"/>
    <mergeCell ref="AM941:AN941"/>
    <mergeCell ref="AO941:AP941"/>
    <mergeCell ref="AQ941:AR941"/>
    <mergeCell ref="AS941:AT941"/>
    <mergeCell ref="AU941:AV941"/>
    <mergeCell ref="AW941:AX941"/>
    <mergeCell ref="AY941:AZ941"/>
    <mergeCell ref="BA941:BB941"/>
    <mergeCell ref="BC941:BD941"/>
    <mergeCell ref="BE941:BF941"/>
    <mergeCell ref="BG941:BH941"/>
    <mergeCell ref="BI941:BJ941"/>
    <mergeCell ref="BK941:BL941"/>
    <mergeCell ref="BM941:BN941"/>
    <mergeCell ref="BO941:BQ941"/>
    <mergeCell ref="BS941:BT941"/>
    <mergeCell ref="BU941:CA941"/>
    <mergeCell ref="B941:C941"/>
    <mergeCell ref="D941:F941"/>
    <mergeCell ref="G941:H941"/>
    <mergeCell ref="K941:L941"/>
    <mergeCell ref="M941:N941"/>
    <mergeCell ref="O941:P941"/>
    <mergeCell ref="Q941:R941"/>
    <mergeCell ref="S941:T941"/>
    <mergeCell ref="U941:V941"/>
    <mergeCell ref="W941:X941"/>
    <mergeCell ref="Y941:Z941"/>
    <mergeCell ref="AA941:AB941"/>
    <mergeCell ref="AC941:AD941"/>
    <mergeCell ref="AE941:AF941"/>
    <mergeCell ref="AG941:AH941"/>
    <mergeCell ref="AI941:AJ941"/>
    <mergeCell ref="AK941:AL941"/>
    <mergeCell ref="CB940:CH940"/>
    <mergeCell ref="AU939:AV939"/>
    <mergeCell ref="AW939:AX939"/>
    <mergeCell ref="AY939:AZ939"/>
    <mergeCell ref="BA939:BB939"/>
    <mergeCell ref="BC939:BD939"/>
    <mergeCell ref="BE939:BF939"/>
    <mergeCell ref="BG939:BH939"/>
    <mergeCell ref="BI939:BJ939"/>
    <mergeCell ref="BK939:BL939"/>
    <mergeCell ref="BM939:BN939"/>
    <mergeCell ref="BO939:BQ939"/>
    <mergeCell ref="BS939:BT939"/>
    <mergeCell ref="BU939:CA939"/>
    <mergeCell ref="CB939:CH939"/>
    <mergeCell ref="B940:C940"/>
    <mergeCell ref="D940:F940"/>
    <mergeCell ref="G940:H940"/>
    <mergeCell ref="K940:L940"/>
    <mergeCell ref="M940:N940"/>
    <mergeCell ref="O940:P940"/>
    <mergeCell ref="Q940:R940"/>
    <mergeCell ref="S940:T940"/>
    <mergeCell ref="U940:V940"/>
    <mergeCell ref="W940:X940"/>
    <mergeCell ref="Y940:Z940"/>
    <mergeCell ref="AA940:AB940"/>
    <mergeCell ref="AC940:AD940"/>
    <mergeCell ref="AE940:AF940"/>
    <mergeCell ref="AG940:AH940"/>
    <mergeCell ref="AI940:AJ940"/>
    <mergeCell ref="AK940:AL940"/>
    <mergeCell ref="AM940:AN940"/>
    <mergeCell ref="S938:T938"/>
    <mergeCell ref="U938:V938"/>
    <mergeCell ref="W938:X938"/>
    <mergeCell ref="Y938:Z938"/>
    <mergeCell ref="AA938:AB938"/>
    <mergeCell ref="AC938:AD938"/>
    <mergeCell ref="AE938:AF938"/>
    <mergeCell ref="AG938:AH938"/>
    <mergeCell ref="AI938:AJ938"/>
    <mergeCell ref="AK938:AL938"/>
    <mergeCell ref="AM938:AN938"/>
    <mergeCell ref="AO938:AP938"/>
    <mergeCell ref="AQ938:AR938"/>
    <mergeCell ref="AS938:AT938"/>
    <mergeCell ref="AU938:AV938"/>
    <mergeCell ref="AW938:AX938"/>
    <mergeCell ref="AY938:AZ938"/>
    <mergeCell ref="AO940:AP940"/>
    <mergeCell ref="AQ940:AR940"/>
    <mergeCell ref="AS940:AT940"/>
    <mergeCell ref="AU940:AV940"/>
    <mergeCell ref="AW940:AX940"/>
    <mergeCell ref="AY940:AZ940"/>
    <mergeCell ref="BA940:BB940"/>
    <mergeCell ref="BC940:BD940"/>
    <mergeCell ref="BE940:BF940"/>
    <mergeCell ref="BG940:BH940"/>
    <mergeCell ref="BI940:BJ940"/>
    <mergeCell ref="BK940:BL940"/>
    <mergeCell ref="BM940:BN940"/>
    <mergeCell ref="BO940:BQ940"/>
    <mergeCell ref="BS940:BT940"/>
    <mergeCell ref="BU940:CA940"/>
    <mergeCell ref="AE936:AF936"/>
    <mergeCell ref="AG936:AH936"/>
    <mergeCell ref="AI936:AJ936"/>
    <mergeCell ref="AK936:AL936"/>
    <mergeCell ref="AM936:AN936"/>
    <mergeCell ref="AO936:AP936"/>
    <mergeCell ref="AQ936:AR936"/>
    <mergeCell ref="AS936:AT936"/>
    <mergeCell ref="AU936:AV936"/>
    <mergeCell ref="AW936:AX936"/>
    <mergeCell ref="AY936:AZ936"/>
    <mergeCell ref="BA936:BB936"/>
    <mergeCell ref="BC936:BD936"/>
    <mergeCell ref="BE936:BF936"/>
    <mergeCell ref="BG936:BH936"/>
    <mergeCell ref="BI936:BJ936"/>
    <mergeCell ref="BK936:BL936"/>
    <mergeCell ref="BA938:BB938"/>
    <mergeCell ref="BC938:BD938"/>
    <mergeCell ref="BE938:BF938"/>
    <mergeCell ref="BG938:BH938"/>
    <mergeCell ref="BI938:BJ938"/>
    <mergeCell ref="BK938:BL938"/>
    <mergeCell ref="BM938:BN938"/>
    <mergeCell ref="BO938:BQ938"/>
    <mergeCell ref="BS938:BT938"/>
    <mergeCell ref="BU938:CA938"/>
    <mergeCell ref="CB938:CH938"/>
    <mergeCell ref="B939:C939"/>
    <mergeCell ref="D939:F939"/>
    <mergeCell ref="G939:H939"/>
    <mergeCell ref="K939:L939"/>
    <mergeCell ref="M939:N939"/>
    <mergeCell ref="O939:P939"/>
    <mergeCell ref="Q939:R939"/>
    <mergeCell ref="S939:T939"/>
    <mergeCell ref="U939:V939"/>
    <mergeCell ref="W939:X939"/>
    <mergeCell ref="Y939:Z939"/>
    <mergeCell ref="AA939:AB939"/>
    <mergeCell ref="AC939:AD939"/>
    <mergeCell ref="AE939:AF939"/>
    <mergeCell ref="AG939:AH939"/>
    <mergeCell ref="AI939:AJ939"/>
    <mergeCell ref="AK939:AL939"/>
    <mergeCell ref="AM939:AN939"/>
    <mergeCell ref="AO939:AP939"/>
    <mergeCell ref="AQ939:AR939"/>
    <mergeCell ref="AS939:AT939"/>
    <mergeCell ref="BG937:BH937"/>
    <mergeCell ref="BI937:BJ937"/>
    <mergeCell ref="BK937:BL937"/>
    <mergeCell ref="BM937:BN937"/>
    <mergeCell ref="BO937:BQ937"/>
    <mergeCell ref="BS937:BT937"/>
    <mergeCell ref="BU937:CA937"/>
    <mergeCell ref="CB937:CH937"/>
    <mergeCell ref="B938:C938"/>
    <mergeCell ref="D938:F938"/>
    <mergeCell ref="G938:H938"/>
    <mergeCell ref="K938:L938"/>
    <mergeCell ref="M938:N938"/>
    <mergeCell ref="O938:P938"/>
    <mergeCell ref="Q938:R938"/>
    <mergeCell ref="BS935:BT935"/>
    <mergeCell ref="AQ934:AR934"/>
    <mergeCell ref="AS934:AT934"/>
    <mergeCell ref="AU934:AV934"/>
    <mergeCell ref="AW934:AX934"/>
    <mergeCell ref="AY934:AZ934"/>
    <mergeCell ref="BA934:BB934"/>
    <mergeCell ref="BC934:BD934"/>
    <mergeCell ref="BE934:BF934"/>
    <mergeCell ref="BG934:BH934"/>
    <mergeCell ref="BI934:BJ934"/>
    <mergeCell ref="BK934:BL934"/>
    <mergeCell ref="BM934:BN934"/>
    <mergeCell ref="BO934:BQ934"/>
    <mergeCell ref="BS934:BT934"/>
    <mergeCell ref="BU934:CA934"/>
    <mergeCell ref="CB934:CH934"/>
    <mergeCell ref="BM936:BN936"/>
    <mergeCell ref="BO936:BQ936"/>
    <mergeCell ref="BS936:BT936"/>
    <mergeCell ref="BU936:CA936"/>
    <mergeCell ref="CB936:CH936"/>
    <mergeCell ref="B937:C937"/>
    <mergeCell ref="D937:F937"/>
    <mergeCell ref="G937:H937"/>
    <mergeCell ref="K937:L937"/>
    <mergeCell ref="M937:N937"/>
    <mergeCell ref="O937:P937"/>
    <mergeCell ref="Q937:R937"/>
    <mergeCell ref="S937:T937"/>
    <mergeCell ref="U937:V937"/>
    <mergeCell ref="W937:X937"/>
    <mergeCell ref="Y937:Z937"/>
    <mergeCell ref="AA937:AB937"/>
    <mergeCell ref="AC937:AD937"/>
    <mergeCell ref="AE937:AF937"/>
    <mergeCell ref="AG937:AH937"/>
    <mergeCell ref="AI937:AJ937"/>
    <mergeCell ref="AK937:AL937"/>
    <mergeCell ref="AM937:AN937"/>
    <mergeCell ref="AO937:AP937"/>
    <mergeCell ref="AQ937:AR937"/>
    <mergeCell ref="AS937:AT937"/>
    <mergeCell ref="AU937:AV937"/>
    <mergeCell ref="AW937:AX937"/>
    <mergeCell ref="AY937:AZ937"/>
    <mergeCell ref="BA937:BB937"/>
    <mergeCell ref="BC937:BD937"/>
    <mergeCell ref="BE937:BF937"/>
    <mergeCell ref="BU935:CA935"/>
    <mergeCell ref="CB935:CH935"/>
    <mergeCell ref="B936:C936"/>
    <mergeCell ref="D936:F936"/>
    <mergeCell ref="G936:H936"/>
    <mergeCell ref="K936:L936"/>
    <mergeCell ref="M936:N936"/>
    <mergeCell ref="O936:P936"/>
    <mergeCell ref="Q936:R936"/>
    <mergeCell ref="S936:T936"/>
    <mergeCell ref="U936:V936"/>
    <mergeCell ref="W936:X936"/>
    <mergeCell ref="Y936:Z936"/>
    <mergeCell ref="AA936:AB936"/>
    <mergeCell ref="AC936:AD936"/>
    <mergeCell ref="B935:C935"/>
    <mergeCell ref="D935:F935"/>
    <mergeCell ref="G935:H935"/>
    <mergeCell ref="K935:L935"/>
    <mergeCell ref="M935:N935"/>
    <mergeCell ref="O935:P935"/>
    <mergeCell ref="Q935:R935"/>
    <mergeCell ref="S935:T935"/>
    <mergeCell ref="U935:V935"/>
    <mergeCell ref="W935:X935"/>
    <mergeCell ref="Y935:Z935"/>
    <mergeCell ref="AA935:AB935"/>
    <mergeCell ref="AC935:AD935"/>
    <mergeCell ref="AE935:AF935"/>
    <mergeCell ref="AG935:AH935"/>
    <mergeCell ref="AI935:AJ935"/>
    <mergeCell ref="AW933:AX933"/>
    <mergeCell ref="AY933:AZ933"/>
    <mergeCell ref="BA933:BB933"/>
    <mergeCell ref="BC933:BD933"/>
    <mergeCell ref="BE933:BF933"/>
    <mergeCell ref="BG933:BH933"/>
    <mergeCell ref="BI933:BJ933"/>
    <mergeCell ref="BK933:BL933"/>
    <mergeCell ref="BM933:BN933"/>
    <mergeCell ref="BO933:BQ933"/>
    <mergeCell ref="BS933:BT933"/>
    <mergeCell ref="BU933:CA933"/>
    <mergeCell ref="CB933:CH933"/>
    <mergeCell ref="B934:C934"/>
    <mergeCell ref="D934:F934"/>
    <mergeCell ref="G934:H934"/>
    <mergeCell ref="K934:L934"/>
    <mergeCell ref="M934:N934"/>
    <mergeCell ref="O934:P934"/>
    <mergeCell ref="Q934:R934"/>
    <mergeCell ref="S934:T934"/>
    <mergeCell ref="U934:V934"/>
    <mergeCell ref="W934:X934"/>
    <mergeCell ref="Y934:Z934"/>
    <mergeCell ref="AA934:AB934"/>
    <mergeCell ref="AC934:AD934"/>
    <mergeCell ref="AE934:AF934"/>
    <mergeCell ref="AG934:AH934"/>
    <mergeCell ref="AI934:AJ934"/>
    <mergeCell ref="AK934:AL934"/>
    <mergeCell ref="AM934:AN934"/>
    <mergeCell ref="AO934:AP934"/>
    <mergeCell ref="AK935:AL935"/>
    <mergeCell ref="AM935:AN935"/>
    <mergeCell ref="AO935:AP935"/>
    <mergeCell ref="AQ935:AR935"/>
    <mergeCell ref="AS935:AT935"/>
    <mergeCell ref="AU935:AV935"/>
    <mergeCell ref="AW935:AX935"/>
    <mergeCell ref="AY935:AZ935"/>
    <mergeCell ref="BA935:BB935"/>
    <mergeCell ref="BC935:BD935"/>
    <mergeCell ref="BE935:BF935"/>
    <mergeCell ref="BG935:BH935"/>
    <mergeCell ref="BI935:BJ935"/>
    <mergeCell ref="BK935:BL935"/>
    <mergeCell ref="BM935:BN935"/>
    <mergeCell ref="BO935:BQ935"/>
    <mergeCell ref="BC932:BD932"/>
    <mergeCell ref="BE932:BF932"/>
    <mergeCell ref="BG932:BH932"/>
    <mergeCell ref="BI932:BJ932"/>
    <mergeCell ref="BK932:BL932"/>
    <mergeCell ref="BM932:BN932"/>
    <mergeCell ref="BO932:BQ932"/>
    <mergeCell ref="BS932:BT932"/>
    <mergeCell ref="BU932:CA932"/>
    <mergeCell ref="CB932:CH932"/>
    <mergeCell ref="B933:C933"/>
    <mergeCell ref="D933:F933"/>
    <mergeCell ref="G933:H933"/>
    <mergeCell ref="K933:L933"/>
    <mergeCell ref="M933:N933"/>
    <mergeCell ref="O933:P933"/>
    <mergeCell ref="Q933:R933"/>
    <mergeCell ref="S933:T933"/>
    <mergeCell ref="U933:V933"/>
    <mergeCell ref="W933:X933"/>
    <mergeCell ref="Y933:Z933"/>
    <mergeCell ref="AA933:AB933"/>
    <mergeCell ref="AC933:AD933"/>
    <mergeCell ref="AE933:AF933"/>
    <mergeCell ref="AG933:AH933"/>
    <mergeCell ref="AI933:AJ933"/>
    <mergeCell ref="AK933:AL933"/>
    <mergeCell ref="AM933:AN933"/>
    <mergeCell ref="AO933:AP933"/>
    <mergeCell ref="AQ933:AR933"/>
    <mergeCell ref="AS933:AT933"/>
    <mergeCell ref="AU933:AV933"/>
    <mergeCell ref="BI931:BJ931"/>
    <mergeCell ref="BK931:BL931"/>
    <mergeCell ref="BM931:BN931"/>
    <mergeCell ref="BO931:BQ931"/>
    <mergeCell ref="BS931:BT931"/>
    <mergeCell ref="BU931:CA931"/>
    <mergeCell ref="CB931:CH931"/>
    <mergeCell ref="B932:C932"/>
    <mergeCell ref="D932:F932"/>
    <mergeCell ref="G932:H932"/>
    <mergeCell ref="K932:L932"/>
    <mergeCell ref="M932:N932"/>
    <mergeCell ref="O932:P932"/>
    <mergeCell ref="Q932:R932"/>
    <mergeCell ref="S932:T932"/>
    <mergeCell ref="U932:V932"/>
    <mergeCell ref="W932:X932"/>
    <mergeCell ref="Y932:Z932"/>
    <mergeCell ref="AA932:AB932"/>
    <mergeCell ref="AC932:AD932"/>
    <mergeCell ref="AE932:AF932"/>
    <mergeCell ref="AG932:AH932"/>
    <mergeCell ref="AI932:AJ932"/>
    <mergeCell ref="AK932:AL932"/>
    <mergeCell ref="AM932:AN932"/>
    <mergeCell ref="AO932:AP932"/>
    <mergeCell ref="AQ932:AR932"/>
    <mergeCell ref="AS932:AT932"/>
    <mergeCell ref="AU932:AV932"/>
    <mergeCell ref="AW932:AX932"/>
    <mergeCell ref="AY932:AZ932"/>
    <mergeCell ref="BA932:BB932"/>
    <mergeCell ref="BO930:BQ930"/>
    <mergeCell ref="BS930:BT930"/>
    <mergeCell ref="BU930:CA930"/>
    <mergeCell ref="CB930:CH930"/>
    <mergeCell ref="B931:C931"/>
    <mergeCell ref="D931:F931"/>
    <mergeCell ref="G931:H931"/>
    <mergeCell ref="K931:L931"/>
    <mergeCell ref="M931:N931"/>
    <mergeCell ref="O931:P931"/>
    <mergeCell ref="Q931:R931"/>
    <mergeCell ref="S931:T931"/>
    <mergeCell ref="U931:V931"/>
    <mergeCell ref="W931:X931"/>
    <mergeCell ref="Y931:Z931"/>
    <mergeCell ref="AA931:AB931"/>
    <mergeCell ref="AC931:AD931"/>
    <mergeCell ref="AE931:AF931"/>
    <mergeCell ref="AG931:AH931"/>
    <mergeCell ref="AI931:AJ931"/>
    <mergeCell ref="AK931:AL931"/>
    <mergeCell ref="AM931:AN931"/>
    <mergeCell ref="AO931:AP931"/>
    <mergeCell ref="AQ931:AR931"/>
    <mergeCell ref="AS931:AT931"/>
    <mergeCell ref="AU931:AV931"/>
    <mergeCell ref="AW931:AX931"/>
    <mergeCell ref="AY931:AZ931"/>
    <mergeCell ref="BA931:BB931"/>
    <mergeCell ref="BC931:BD931"/>
    <mergeCell ref="BE931:BF931"/>
    <mergeCell ref="BG931:BH931"/>
    <mergeCell ref="CB929:CH929"/>
    <mergeCell ref="B930:C930"/>
    <mergeCell ref="D930:F930"/>
    <mergeCell ref="G930:H930"/>
    <mergeCell ref="K930:L930"/>
    <mergeCell ref="M930:N930"/>
    <mergeCell ref="O930:P930"/>
    <mergeCell ref="Q930:R930"/>
    <mergeCell ref="S930:T930"/>
    <mergeCell ref="U930:V930"/>
    <mergeCell ref="W930:X930"/>
    <mergeCell ref="Y930:Z930"/>
    <mergeCell ref="AA930:AB930"/>
    <mergeCell ref="AC930:AD930"/>
    <mergeCell ref="AE930:AF930"/>
    <mergeCell ref="AG930:AH930"/>
    <mergeCell ref="AI930:AJ930"/>
    <mergeCell ref="AK930:AL930"/>
    <mergeCell ref="AM930:AN930"/>
    <mergeCell ref="AO930:AP930"/>
    <mergeCell ref="AQ930:AR930"/>
    <mergeCell ref="AS930:AT930"/>
    <mergeCell ref="AU930:AV930"/>
    <mergeCell ref="AW930:AX930"/>
    <mergeCell ref="AY930:AZ930"/>
    <mergeCell ref="BA930:BB930"/>
    <mergeCell ref="BC930:BD930"/>
    <mergeCell ref="BE930:BF930"/>
    <mergeCell ref="BG930:BH930"/>
    <mergeCell ref="BI930:BJ930"/>
    <mergeCell ref="BK930:BL930"/>
    <mergeCell ref="BM930:BN930"/>
    <mergeCell ref="AM929:AN929"/>
    <mergeCell ref="AO929:AP929"/>
    <mergeCell ref="AQ929:AR929"/>
    <mergeCell ref="AS929:AT929"/>
    <mergeCell ref="AU929:AV929"/>
    <mergeCell ref="AW929:AX929"/>
    <mergeCell ref="AY929:AZ929"/>
    <mergeCell ref="BA929:BB929"/>
    <mergeCell ref="BC929:BD929"/>
    <mergeCell ref="BE929:BF929"/>
    <mergeCell ref="BG929:BH929"/>
    <mergeCell ref="BI929:BJ929"/>
    <mergeCell ref="BK929:BL929"/>
    <mergeCell ref="BM929:BN929"/>
    <mergeCell ref="BO929:BQ929"/>
    <mergeCell ref="BS929:BT929"/>
    <mergeCell ref="BU929:CA929"/>
    <mergeCell ref="B929:C929"/>
    <mergeCell ref="D929:F929"/>
    <mergeCell ref="G929:H929"/>
    <mergeCell ref="K929:L929"/>
    <mergeCell ref="M929:N929"/>
    <mergeCell ref="O929:P929"/>
    <mergeCell ref="Q929:R929"/>
    <mergeCell ref="S929:T929"/>
    <mergeCell ref="U929:V929"/>
    <mergeCell ref="W929:X929"/>
    <mergeCell ref="Y929:Z929"/>
    <mergeCell ref="AA929:AB929"/>
    <mergeCell ref="AC929:AD929"/>
    <mergeCell ref="AE929:AF929"/>
    <mergeCell ref="AG929:AH929"/>
    <mergeCell ref="AI929:AJ929"/>
    <mergeCell ref="AK929:AL929"/>
    <mergeCell ref="CB928:CH928"/>
    <mergeCell ref="AU927:AV927"/>
    <mergeCell ref="AW927:AX927"/>
    <mergeCell ref="AY927:AZ927"/>
    <mergeCell ref="BA927:BB927"/>
    <mergeCell ref="BC927:BD927"/>
    <mergeCell ref="BE927:BF927"/>
    <mergeCell ref="BG927:BH927"/>
    <mergeCell ref="BI927:BJ927"/>
    <mergeCell ref="BK927:BL927"/>
    <mergeCell ref="BM927:BN927"/>
    <mergeCell ref="BO927:BQ927"/>
    <mergeCell ref="BS927:BT927"/>
    <mergeCell ref="BU927:CA927"/>
    <mergeCell ref="CB927:CH927"/>
    <mergeCell ref="B928:C928"/>
    <mergeCell ref="D928:F928"/>
    <mergeCell ref="G928:H928"/>
    <mergeCell ref="K928:L928"/>
    <mergeCell ref="M928:N928"/>
    <mergeCell ref="O928:P928"/>
    <mergeCell ref="Q928:R928"/>
    <mergeCell ref="S928:T928"/>
    <mergeCell ref="U928:V928"/>
    <mergeCell ref="W928:X928"/>
    <mergeCell ref="Y928:Z928"/>
    <mergeCell ref="AA928:AB928"/>
    <mergeCell ref="AC928:AD928"/>
    <mergeCell ref="AE928:AF928"/>
    <mergeCell ref="AG928:AH928"/>
    <mergeCell ref="AI928:AJ928"/>
    <mergeCell ref="AK928:AL928"/>
    <mergeCell ref="AM928:AN928"/>
    <mergeCell ref="S926:T926"/>
    <mergeCell ref="U926:V926"/>
    <mergeCell ref="W926:X926"/>
    <mergeCell ref="Y926:Z926"/>
    <mergeCell ref="AA926:AB926"/>
    <mergeCell ref="AC926:AD926"/>
    <mergeCell ref="AE926:AF926"/>
    <mergeCell ref="AG926:AH926"/>
    <mergeCell ref="AI926:AJ926"/>
    <mergeCell ref="AK926:AL926"/>
    <mergeCell ref="AM926:AN926"/>
    <mergeCell ref="AO926:AP926"/>
    <mergeCell ref="AQ926:AR926"/>
    <mergeCell ref="AS926:AT926"/>
    <mergeCell ref="AU926:AV926"/>
    <mergeCell ref="AW926:AX926"/>
    <mergeCell ref="AY926:AZ926"/>
    <mergeCell ref="AO928:AP928"/>
    <mergeCell ref="AQ928:AR928"/>
    <mergeCell ref="AS928:AT928"/>
    <mergeCell ref="AU928:AV928"/>
    <mergeCell ref="AW928:AX928"/>
    <mergeCell ref="AY928:AZ928"/>
    <mergeCell ref="BA928:BB928"/>
    <mergeCell ref="BC928:BD928"/>
    <mergeCell ref="BE928:BF928"/>
    <mergeCell ref="BG928:BH928"/>
    <mergeCell ref="BI928:BJ928"/>
    <mergeCell ref="BK928:BL928"/>
    <mergeCell ref="BM928:BN928"/>
    <mergeCell ref="BO928:BQ928"/>
    <mergeCell ref="BS928:BT928"/>
    <mergeCell ref="BU928:CA928"/>
    <mergeCell ref="AE924:AF924"/>
    <mergeCell ref="AG924:AH924"/>
    <mergeCell ref="AI924:AJ924"/>
    <mergeCell ref="AK924:AL924"/>
    <mergeCell ref="AM924:AN924"/>
    <mergeCell ref="AO924:AP924"/>
    <mergeCell ref="AQ924:AR924"/>
    <mergeCell ref="AS924:AT924"/>
    <mergeCell ref="AU924:AV924"/>
    <mergeCell ref="AW924:AX924"/>
    <mergeCell ref="AY924:AZ924"/>
    <mergeCell ref="BA924:BB924"/>
    <mergeCell ref="BC924:BD924"/>
    <mergeCell ref="BE924:BF924"/>
    <mergeCell ref="BG924:BH924"/>
    <mergeCell ref="BI924:BJ924"/>
    <mergeCell ref="BK924:BL924"/>
    <mergeCell ref="BA926:BB926"/>
    <mergeCell ref="BC926:BD926"/>
    <mergeCell ref="BE926:BF926"/>
    <mergeCell ref="BG926:BH926"/>
    <mergeCell ref="BI926:BJ926"/>
    <mergeCell ref="BK926:BL926"/>
    <mergeCell ref="BM926:BN926"/>
    <mergeCell ref="BO926:BQ926"/>
    <mergeCell ref="BS926:BT926"/>
    <mergeCell ref="BU926:CA926"/>
    <mergeCell ref="CB926:CH926"/>
    <mergeCell ref="B927:C927"/>
    <mergeCell ref="D927:F927"/>
    <mergeCell ref="G927:H927"/>
    <mergeCell ref="K927:L927"/>
    <mergeCell ref="M927:N927"/>
    <mergeCell ref="O927:P927"/>
    <mergeCell ref="Q927:R927"/>
    <mergeCell ref="S927:T927"/>
    <mergeCell ref="U927:V927"/>
    <mergeCell ref="W927:X927"/>
    <mergeCell ref="Y927:Z927"/>
    <mergeCell ref="AA927:AB927"/>
    <mergeCell ref="AC927:AD927"/>
    <mergeCell ref="AE927:AF927"/>
    <mergeCell ref="AG927:AH927"/>
    <mergeCell ref="AI927:AJ927"/>
    <mergeCell ref="AK927:AL927"/>
    <mergeCell ref="AM927:AN927"/>
    <mergeCell ref="AO927:AP927"/>
    <mergeCell ref="AQ927:AR927"/>
    <mergeCell ref="AS927:AT927"/>
    <mergeCell ref="BG925:BH925"/>
    <mergeCell ref="BI925:BJ925"/>
    <mergeCell ref="BK925:BL925"/>
    <mergeCell ref="BM925:BN925"/>
    <mergeCell ref="BO925:BQ925"/>
    <mergeCell ref="BS925:BT925"/>
    <mergeCell ref="BU925:CA925"/>
    <mergeCell ref="CB925:CH925"/>
    <mergeCell ref="B926:C926"/>
    <mergeCell ref="D926:F926"/>
    <mergeCell ref="G926:H926"/>
    <mergeCell ref="K926:L926"/>
    <mergeCell ref="M926:N926"/>
    <mergeCell ref="O926:P926"/>
    <mergeCell ref="Q926:R926"/>
    <mergeCell ref="BS923:BT923"/>
    <mergeCell ref="AQ922:AR922"/>
    <mergeCell ref="AS922:AT922"/>
    <mergeCell ref="AU922:AV922"/>
    <mergeCell ref="AW922:AX922"/>
    <mergeCell ref="AY922:AZ922"/>
    <mergeCell ref="BA922:BB922"/>
    <mergeCell ref="BC922:BD922"/>
    <mergeCell ref="BE922:BF922"/>
    <mergeCell ref="BG922:BH922"/>
    <mergeCell ref="BI922:BJ922"/>
    <mergeCell ref="BK922:BL922"/>
    <mergeCell ref="BM922:BN922"/>
    <mergeCell ref="BO922:BQ922"/>
    <mergeCell ref="BS922:BT922"/>
    <mergeCell ref="BU922:CA922"/>
    <mergeCell ref="CB922:CH922"/>
    <mergeCell ref="BM924:BN924"/>
    <mergeCell ref="BO924:BQ924"/>
    <mergeCell ref="BS924:BT924"/>
    <mergeCell ref="BU924:CA924"/>
    <mergeCell ref="CB924:CH924"/>
    <mergeCell ref="B925:C925"/>
    <mergeCell ref="D925:F925"/>
    <mergeCell ref="G925:H925"/>
    <mergeCell ref="K925:L925"/>
    <mergeCell ref="M925:N925"/>
    <mergeCell ref="O925:P925"/>
    <mergeCell ref="Q925:R925"/>
    <mergeCell ref="S925:T925"/>
    <mergeCell ref="U925:V925"/>
    <mergeCell ref="W925:X925"/>
    <mergeCell ref="Y925:Z925"/>
    <mergeCell ref="AA925:AB925"/>
    <mergeCell ref="AC925:AD925"/>
    <mergeCell ref="AE925:AF925"/>
    <mergeCell ref="AG925:AH925"/>
    <mergeCell ref="AI925:AJ925"/>
    <mergeCell ref="AK925:AL925"/>
    <mergeCell ref="AM925:AN925"/>
    <mergeCell ref="AO925:AP925"/>
    <mergeCell ref="AQ925:AR925"/>
    <mergeCell ref="AS925:AT925"/>
    <mergeCell ref="AU925:AV925"/>
    <mergeCell ref="AW925:AX925"/>
    <mergeCell ref="AY925:AZ925"/>
    <mergeCell ref="BA925:BB925"/>
    <mergeCell ref="BC925:BD925"/>
    <mergeCell ref="BE925:BF925"/>
    <mergeCell ref="BU923:CA923"/>
    <mergeCell ref="CB923:CH923"/>
    <mergeCell ref="B924:C924"/>
    <mergeCell ref="D924:F924"/>
    <mergeCell ref="G924:H924"/>
    <mergeCell ref="K924:L924"/>
    <mergeCell ref="M924:N924"/>
    <mergeCell ref="O924:P924"/>
    <mergeCell ref="Q924:R924"/>
    <mergeCell ref="S924:T924"/>
    <mergeCell ref="U924:V924"/>
    <mergeCell ref="W924:X924"/>
    <mergeCell ref="Y924:Z924"/>
    <mergeCell ref="AA924:AB924"/>
    <mergeCell ref="AC924:AD924"/>
    <mergeCell ref="B923:C923"/>
    <mergeCell ref="D923:F923"/>
    <mergeCell ref="G923:H923"/>
    <mergeCell ref="K923:L923"/>
    <mergeCell ref="M923:N923"/>
    <mergeCell ref="O923:P923"/>
    <mergeCell ref="Q923:R923"/>
    <mergeCell ref="S923:T923"/>
    <mergeCell ref="U923:V923"/>
    <mergeCell ref="W923:X923"/>
    <mergeCell ref="Y923:Z923"/>
    <mergeCell ref="AA923:AB923"/>
    <mergeCell ref="AC923:AD923"/>
    <mergeCell ref="AE923:AF923"/>
    <mergeCell ref="AG923:AH923"/>
    <mergeCell ref="AI923:AJ923"/>
    <mergeCell ref="AW921:AX921"/>
    <mergeCell ref="AY921:AZ921"/>
    <mergeCell ref="BA921:BB921"/>
    <mergeCell ref="BC921:BD921"/>
    <mergeCell ref="BE921:BF921"/>
    <mergeCell ref="BG921:BH921"/>
    <mergeCell ref="BI921:BJ921"/>
    <mergeCell ref="BK921:BL921"/>
    <mergeCell ref="BM921:BN921"/>
    <mergeCell ref="BO921:BQ921"/>
    <mergeCell ref="BS921:BT921"/>
    <mergeCell ref="BU921:CA921"/>
    <mergeCell ref="CB921:CH921"/>
    <mergeCell ref="B922:C922"/>
    <mergeCell ref="D922:F922"/>
    <mergeCell ref="G922:H922"/>
    <mergeCell ref="K922:L922"/>
    <mergeCell ref="M922:N922"/>
    <mergeCell ref="O922:P922"/>
    <mergeCell ref="Q922:R922"/>
    <mergeCell ref="S922:T922"/>
    <mergeCell ref="U922:V922"/>
    <mergeCell ref="W922:X922"/>
    <mergeCell ref="Y922:Z922"/>
    <mergeCell ref="AA922:AB922"/>
    <mergeCell ref="AC922:AD922"/>
    <mergeCell ref="AE922:AF922"/>
    <mergeCell ref="AG922:AH922"/>
    <mergeCell ref="AI922:AJ922"/>
    <mergeCell ref="AK922:AL922"/>
    <mergeCell ref="AM922:AN922"/>
    <mergeCell ref="AO922:AP922"/>
    <mergeCell ref="AK923:AL923"/>
    <mergeCell ref="AM923:AN923"/>
    <mergeCell ref="AO923:AP923"/>
    <mergeCell ref="AQ923:AR923"/>
    <mergeCell ref="AS923:AT923"/>
    <mergeCell ref="AU923:AV923"/>
    <mergeCell ref="AW923:AX923"/>
    <mergeCell ref="AY923:AZ923"/>
    <mergeCell ref="BA923:BB923"/>
    <mergeCell ref="BC923:BD923"/>
    <mergeCell ref="BE923:BF923"/>
    <mergeCell ref="BG923:BH923"/>
    <mergeCell ref="BI923:BJ923"/>
    <mergeCell ref="BK923:BL923"/>
    <mergeCell ref="BM923:BN923"/>
    <mergeCell ref="BO923:BQ923"/>
    <mergeCell ref="BC920:BD920"/>
    <mergeCell ref="BE920:BF920"/>
    <mergeCell ref="BG920:BH920"/>
    <mergeCell ref="BI920:BJ920"/>
    <mergeCell ref="BK920:BL920"/>
    <mergeCell ref="BM920:BN920"/>
    <mergeCell ref="BO920:BQ920"/>
    <mergeCell ref="BS920:BT920"/>
    <mergeCell ref="BU920:CA920"/>
    <mergeCell ref="CB920:CH920"/>
    <mergeCell ref="B921:C921"/>
    <mergeCell ref="D921:F921"/>
    <mergeCell ref="G921:H921"/>
    <mergeCell ref="K921:L921"/>
    <mergeCell ref="M921:N921"/>
    <mergeCell ref="O921:P921"/>
    <mergeCell ref="Q921:R921"/>
    <mergeCell ref="S921:T921"/>
    <mergeCell ref="U921:V921"/>
    <mergeCell ref="W921:X921"/>
    <mergeCell ref="Y921:Z921"/>
    <mergeCell ref="AA921:AB921"/>
    <mergeCell ref="AC921:AD921"/>
    <mergeCell ref="AE921:AF921"/>
    <mergeCell ref="AG921:AH921"/>
    <mergeCell ref="AI921:AJ921"/>
    <mergeCell ref="AK921:AL921"/>
    <mergeCell ref="AM921:AN921"/>
    <mergeCell ref="AO921:AP921"/>
    <mergeCell ref="AQ921:AR921"/>
    <mergeCell ref="AS921:AT921"/>
    <mergeCell ref="AU921:AV921"/>
    <mergeCell ref="BI919:BJ919"/>
    <mergeCell ref="BK919:BL919"/>
    <mergeCell ref="BM919:BN919"/>
    <mergeCell ref="BO919:BQ919"/>
    <mergeCell ref="BS919:BT919"/>
    <mergeCell ref="BU919:CA919"/>
    <mergeCell ref="CB919:CH919"/>
    <mergeCell ref="B920:C920"/>
    <mergeCell ref="D920:F920"/>
    <mergeCell ref="G920:H920"/>
    <mergeCell ref="K920:L920"/>
    <mergeCell ref="M920:N920"/>
    <mergeCell ref="O920:P920"/>
    <mergeCell ref="Q920:R920"/>
    <mergeCell ref="S920:T920"/>
    <mergeCell ref="U920:V920"/>
    <mergeCell ref="W920:X920"/>
    <mergeCell ref="Y920:Z920"/>
    <mergeCell ref="AA920:AB920"/>
    <mergeCell ref="AC920:AD920"/>
    <mergeCell ref="AE920:AF920"/>
    <mergeCell ref="AG920:AH920"/>
    <mergeCell ref="AI920:AJ920"/>
    <mergeCell ref="AK920:AL920"/>
    <mergeCell ref="AM920:AN920"/>
    <mergeCell ref="AO920:AP920"/>
    <mergeCell ref="AQ920:AR920"/>
    <mergeCell ref="AS920:AT920"/>
    <mergeCell ref="AU920:AV920"/>
    <mergeCell ref="AW920:AX920"/>
    <mergeCell ref="AY920:AZ920"/>
    <mergeCell ref="BA920:BB920"/>
    <mergeCell ref="BO918:BQ918"/>
    <mergeCell ref="BS918:BT918"/>
    <mergeCell ref="BU918:CA918"/>
    <mergeCell ref="CB918:CH918"/>
    <mergeCell ref="B919:C919"/>
    <mergeCell ref="D919:F919"/>
    <mergeCell ref="G919:H919"/>
    <mergeCell ref="K919:L919"/>
    <mergeCell ref="M919:N919"/>
    <mergeCell ref="O919:P919"/>
    <mergeCell ref="Q919:R919"/>
    <mergeCell ref="S919:T919"/>
    <mergeCell ref="U919:V919"/>
    <mergeCell ref="W919:X919"/>
    <mergeCell ref="Y919:Z919"/>
    <mergeCell ref="AA919:AB919"/>
    <mergeCell ref="AC919:AD919"/>
    <mergeCell ref="AE919:AF919"/>
    <mergeCell ref="AG919:AH919"/>
    <mergeCell ref="AI919:AJ919"/>
    <mergeCell ref="AK919:AL919"/>
    <mergeCell ref="AM919:AN919"/>
    <mergeCell ref="AO919:AP919"/>
    <mergeCell ref="AQ919:AR919"/>
    <mergeCell ref="AS919:AT919"/>
    <mergeCell ref="AU919:AV919"/>
    <mergeCell ref="AW919:AX919"/>
    <mergeCell ref="AY919:AZ919"/>
    <mergeCell ref="BA919:BB919"/>
    <mergeCell ref="BC919:BD919"/>
    <mergeCell ref="BE919:BF919"/>
    <mergeCell ref="BG919:BH919"/>
    <mergeCell ref="CB917:CH917"/>
    <mergeCell ref="B918:C918"/>
    <mergeCell ref="D918:F918"/>
    <mergeCell ref="G918:H918"/>
    <mergeCell ref="K918:L918"/>
    <mergeCell ref="M918:N918"/>
    <mergeCell ref="O918:P918"/>
    <mergeCell ref="Q918:R918"/>
    <mergeCell ref="S918:T918"/>
    <mergeCell ref="U918:V918"/>
    <mergeCell ref="W918:X918"/>
    <mergeCell ref="Y918:Z918"/>
    <mergeCell ref="AA918:AB918"/>
    <mergeCell ref="AC918:AD918"/>
    <mergeCell ref="AE918:AF918"/>
    <mergeCell ref="AG918:AH918"/>
    <mergeCell ref="AI918:AJ918"/>
    <mergeCell ref="AK918:AL918"/>
    <mergeCell ref="AM918:AN918"/>
    <mergeCell ref="AO918:AP918"/>
    <mergeCell ref="AQ918:AR918"/>
    <mergeCell ref="AS918:AT918"/>
    <mergeCell ref="AU918:AV918"/>
    <mergeCell ref="AW918:AX918"/>
    <mergeCell ref="AY918:AZ918"/>
    <mergeCell ref="BA918:BB918"/>
    <mergeCell ref="BC918:BD918"/>
    <mergeCell ref="BE918:BF918"/>
    <mergeCell ref="BG918:BH918"/>
    <mergeCell ref="BI918:BJ918"/>
    <mergeCell ref="BK918:BL918"/>
    <mergeCell ref="BM918:BN918"/>
    <mergeCell ref="AM917:AN917"/>
    <mergeCell ref="AO917:AP917"/>
    <mergeCell ref="AQ917:AR917"/>
    <mergeCell ref="AS917:AT917"/>
    <mergeCell ref="AU917:AV917"/>
    <mergeCell ref="AW917:AX917"/>
    <mergeCell ref="AY917:AZ917"/>
    <mergeCell ref="BA917:BB917"/>
    <mergeCell ref="BC917:BD917"/>
    <mergeCell ref="BE917:BF917"/>
    <mergeCell ref="BG917:BH917"/>
    <mergeCell ref="BI917:BJ917"/>
    <mergeCell ref="BK917:BL917"/>
    <mergeCell ref="BM917:BN917"/>
    <mergeCell ref="BO917:BQ917"/>
    <mergeCell ref="BS917:BT917"/>
    <mergeCell ref="BU917:CA917"/>
    <mergeCell ref="B917:C917"/>
    <mergeCell ref="D917:F917"/>
    <mergeCell ref="G917:H917"/>
    <mergeCell ref="K917:L917"/>
    <mergeCell ref="M917:N917"/>
    <mergeCell ref="O917:P917"/>
    <mergeCell ref="Q917:R917"/>
    <mergeCell ref="S917:T917"/>
    <mergeCell ref="U917:V917"/>
    <mergeCell ref="W917:X917"/>
    <mergeCell ref="Y917:Z917"/>
    <mergeCell ref="AA917:AB917"/>
    <mergeCell ref="AC917:AD917"/>
    <mergeCell ref="AE917:AF917"/>
    <mergeCell ref="AG917:AH917"/>
    <mergeCell ref="AI917:AJ917"/>
    <mergeCell ref="AK917:AL917"/>
    <mergeCell ref="CB916:CH916"/>
    <mergeCell ref="AU915:AV915"/>
    <mergeCell ref="AW915:AX915"/>
    <mergeCell ref="AY915:AZ915"/>
    <mergeCell ref="BA915:BB915"/>
    <mergeCell ref="BC915:BD915"/>
    <mergeCell ref="BE915:BF915"/>
    <mergeCell ref="BG915:BH915"/>
    <mergeCell ref="BI915:BJ915"/>
    <mergeCell ref="BK915:BL915"/>
    <mergeCell ref="BM915:BN915"/>
    <mergeCell ref="BO915:BQ915"/>
    <mergeCell ref="BS915:BT915"/>
    <mergeCell ref="BU915:CA915"/>
    <mergeCell ref="CB915:CH915"/>
    <mergeCell ref="B916:C916"/>
    <mergeCell ref="D916:F916"/>
    <mergeCell ref="G916:H916"/>
    <mergeCell ref="K916:L916"/>
    <mergeCell ref="M916:N916"/>
    <mergeCell ref="O916:P916"/>
    <mergeCell ref="Q916:R916"/>
    <mergeCell ref="S916:T916"/>
    <mergeCell ref="U916:V916"/>
    <mergeCell ref="W916:X916"/>
    <mergeCell ref="Y916:Z916"/>
    <mergeCell ref="AA916:AB916"/>
    <mergeCell ref="AC916:AD916"/>
    <mergeCell ref="AE916:AF916"/>
    <mergeCell ref="AG916:AH916"/>
    <mergeCell ref="AI916:AJ916"/>
    <mergeCell ref="AK916:AL916"/>
    <mergeCell ref="AM916:AN916"/>
    <mergeCell ref="S914:T914"/>
    <mergeCell ref="U914:V914"/>
    <mergeCell ref="W914:X914"/>
    <mergeCell ref="Y914:Z914"/>
    <mergeCell ref="AA914:AB914"/>
    <mergeCell ref="AC914:AD914"/>
    <mergeCell ref="AE914:AF914"/>
    <mergeCell ref="AG914:AH914"/>
    <mergeCell ref="AI914:AJ914"/>
    <mergeCell ref="AK914:AL914"/>
    <mergeCell ref="AM914:AN914"/>
    <mergeCell ref="AO914:AP914"/>
    <mergeCell ref="AQ914:AR914"/>
    <mergeCell ref="AS914:AT914"/>
    <mergeCell ref="AU914:AV914"/>
    <mergeCell ref="AW914:AX914"/>
    <mergeCell ref="AY914:AZ914"/>
    <mergeCell ref="AO916:AP916"/>
    <mergeCell ref="AQ916:AR916"/>
    <mergeCell ref="AS916:AT916"/>
    <mergeCell ref="AU916:AV916"/>
    <mergeCell ref="AW916:AX916"/>
    <mergeCell ref="AY916:AZ916"/>
    <mergeCell ref="BA916:BB916"/>
    <mergeCell ref="BC916:BD916"/>
    <mergeCell ref="BE916:BF916"/>
    <mergeCell ref="BG916:BH916"/>
    <mergeCell ref="BI916:BJ916"/>
    <mergeCell ref="BK916:BL916"/>
    <mergeCell ref="BM916:BN916"/>
    <mergeCell ref="BO916:BQ916"/>
    <mergeCell ref="BS916:BT916"/>
    <mergeCell ref="BU916:CA916"/>
    <mergeCell ref="AE912:AF912"/>
    <mergeCell ref="AG912:AH912"/>
    <mergeCell ref="AI912:AJ912"/>
    <mergeCell ref="AK912:AL912"/>
    <mergeCell ref="AM912:AN912"/>
    <mergeCell ref="AO912:AP912"/>
    <mergeCell ref="AQ912:AR912"/>
    <mergeCell ref="AS912:AT912"/>
    <mergeCell ref="AU912:AV912"/>
    <mergeCell ref="AW912:AX912"/>
    <mergeCell ref="AY912:AZ912"/>
    <mergeCell ref="BA912:BB912"/>
    <mergeCell ref="BC912:BD912"/>
    <mergeCell ref="BE912:BF912"/>
    <mergeCell ref="BG912:BH912"/>
    <mergeCell ref="BI912:BJ912"/>
    <mergeCell ref="BK912:BL912"/>
    <mergeCell ref="BA914:BB914"/>
    <mergeCell ref="BC914:BD914"/>
    <mergeCell ref="BE914:BF914"/>
    <mergeCell ref="BG914:BH914"/>
    <mergeCell ref="BI914:BJ914"/>
    <mergeCell ref="BK914:BL914"/>
    <mergeCell ref="BM914:BN914"/>
    <mergeCell ref="BO914:BQ914"/>
    <mergeCell ref="BS914:BT914"/>
    <mergeCell ref="BU914:CA914"/>
    <mergeCell ref="CB914:CH914"/>
    <mergeCell ref="B915:C915"/>
    <mergeCell ref="D915:F915"/>
    <mergeCell ref="G915:H915"/>
    <mergeCell ref="K915:L915"/>
    <mergeCell ref="M915:N915"/>
    <mergeCell ref="O915:P915"/>
    <mergeCell ref="Q915:R915"/>
    <mergeCell ref="S915:T915"/>
    <mergeCell ref="U915:V915"/>
    <mergeCell ref="W915:X915"/>
    <mergeCell ref="Y915:Z915"/>
    <mergeCell ref="AA915:AB915"/>
    <mergeCell ref="AC915:AD915"/>
    <mergeCell ref="AE915:AF915"/>
    <mergeCell ref="AG915:AH915"/>
    <mergeCell ref="AI915:AJ915"/>
    <mergeCell ref="AK915:AL915"/>
    <mergeCell ref="AM915:AN915"/>
    <mergeCell ref="AO915:AP915"/>
    <mergeCell ref="AQ915:AR915"/>
    <mergeCell ref="AS915:AT915"/>
    <mergeCell ref="BG913:BH913"/>
    <mergeCell ref="BI913:BJ913"/>
    <mergeCell ref="BK913:BL913"/>
    <mergeCell ref="BM913:BN913"/>
    <mergeCell ref="BO913:BQ913"/>
    <mergeCell ref="BS913:BT913"/>
    <mergeCell ref="BU913:CA913"/>
    <mergeCell ref="CB913:CH913"/>
    <mergeCell ref="B914:C914"/>
    <mergeCell ref="D914:F914"/>
    <mergeCell ref="G914:H914"/>
    <mergeCell ref="K914:L914"/>
    <mergeCell ref="M914:N914"/>
    <mergeCell ref="O914:P914"/>
    <mergeCell ref="Q914:R914"/>
    <mergeCell ref="BS911:BT911"/>
    <mergeCell ref="AQ910:AR910"/>
    <mergeCell ref="AS910:AT910"/>
    <mergeCell ref="AU910:AV910"/>
    <mergeCell ref="AW910:AX910"/>
    <mergeCell ref="AY910:AZ910"/>
    <mergeCell ref="BA910:BB910"/>
    <mergeCell ref="BC910:BD910"/>
    <mergeCell ref="BE910:BF910"/>
    <mergeCell ref="BG910:BH910"/>
    <mergeCell ref="BI910:BJ910"/>
    <mergeCell ref="BK910:BL910"/>
    <mergeCell ref="BM910:BN910"/>
    <mergeCell ref="BO910:BQ910"/>
    <mergeCell ref="BS910:BT910"/>
    <mergeCell ref="BU910:CA910"/>
    <mergeCell ref="CB910:CH910"/>
    <mergeCell ref="BM912:BN912"/>
    <mergeCell ref="BO912:BQ912"/>
    <mergeCell ref="BS912:BT912"/>
    <mergeCell ref="BU912:CA912"/>
    <mergeCell ref="CB912:CH912"/>
    <mergeCell ref="B913:C913"/>
    <mergeCell ref="D913:F913"/>
    <mergeCell ref="G913:H913"/>
    <mergeCell ref="K913:L913"/>
    <mergeCell ref="M913:N913"/>
    <mergeCell ref="O913:P913"/>
    <mergeCell ref="Q913:R913"/>
    <mergeCell ref="S913:T913"/>
    <mergeCell ref="U913:V913"/>
    <mergeCell ref="W913:X913"/>
    <mergeCell ref="Y913:Z913"/>
    <mergeCell ref="AA913:AB913"/>
    <mergeCell ref="AC913:AD913"/>
    <mergeCell ref="AE913:AF913"/>
    <mergeCell ref="AG913:AH913"/>
    <mergeCell ref="AI913:AJ913"/>
    <mergeCell ref="AK913:AL913"/>
    <mergeCell ref="AM913:AN913"/>
    <mergeCell ref="AO913:AP913"/>
    <mergeCell ref="AQ913:AR913"/>
    <mergeCell ref="AS913:AT913"/>
    <mergeCell ref="AU913:AV913"/>
    <mergeCell ref="AW913:AX913"/>
    <mergeCell ref="AY913:AZ913"/>
    <mergeCell ref="BA913:BB913"/>
    <mergeCell ref="BC913:BD913"/>
    <mergeCell ref="BE913:BF913"/>
    <mergeCell ref="BU911:CA911"/>
    <mergeCell ref="CB911:CH911"/>
    <mergeCell ref="B912:C912"/>
    <mergeCell ref="D912:F912"/>
    <mergeCell ref="G912:H912"/>
    <mergeCell ref="K912:L912"/>
    <mergeCell ref="M912:N912"/>
    <mergeCell ref="O912:P912"/>
    <mergeCell ref="Q912:R912"/>
    <mergeCell ref="S912:T912"/>
    <mergeCell ref="U912:V912"/>
    <mergeCell ref="W912:X912"/>
    <mergeCell ref="Y912:Z912"/>
    <mergeCell ref="AA912:AB912"/>
    <mergeCell ref="AC912:AD912"/>
    <mergeCell ref="B911:C911"/>
    <mergeCell ref="D911:F911"/>
    <mergeCell ref="G911:H911"/>
    <mergeCell ref="K911:L911"/>
    <mergeCell ref="M911:N911"/>
    <mergeCell ref="O911:P911"/>
    <mergeCell ref="Q911:R911"/>
    <mergeCell ref="S911:T911"/>
    <mergeCell ref="U911:V911"/>
    <mergeCell ref="W911:X911"/>
    <mergeCell ref="Y911:Z911"/>
    <mergeCell ref="AA911:AB911"/>
    <mergeCell ref="AC911:AD911"/>
    <mergeCell ref="AE911:AF911"/>
    <mergeCell ref="AG911:AH911"/>
    <mergeCell ref="AI911:AJ911"/>
    <mergeCell ref="AW909:AX909"/>
    <mergeCell ref="AY909:AZ909"/>
    <mergeCell ref="BA909:BB909"/>
    <mergeCell ref="BC909:BD909"/>
    <mergeCell ref="BE909:BF909"/>
    <mergeCell ref="BG909:BH909"/>
    <mergeCell ref="BI909:BJ909"/>
    <mergeCell ref="BK909:BL909"/>
    <mergeCell ref="BM909:BN909"/>
    <mergeCell ref="BO909:BQ909"/>
    <mergeCell ref="BS909:BT909"/>
    <mergeCell ref="BU909:CA909"/>
    <mergeCell ref="CB909:CH909"/>
    <mergeCell ref="B910:C910"/>
    <mergeCell ref="D910:F910"/>
    <mergeCell ref="G910:H910"/>
    <mergeCell ref="K910:L910"/>
    <mergeCell ref="M910:N910"/>
    <mergeCell ref="O910:P910"/>
    <mergeCell ref="Q910:R910"/>
    <mergeCell ref="S910:T910"/>
    <mergeCell ref="U910:V910"/>
    <mergeCell ref="W910:X910"/>
    <mergeCell ref="Y910:Z910"/>
    <mergeCell ref="AA910:AB910"/>
    <mergeCell ref="AC910:AD910"/>
    <mergeCell ref="AE910:AF910"/>
    <mergeCell ref="AG910:AH910"/>
    <mergeCell ref="AI910:AJ910"/>
    <mergeCell ref="AK910:AL910"/>
    <mergeCell ref="AM910:AN910"/>
    <mergeCell ref="AO910:AP910"/>
    <mergeCell ref="AK911:AL911"/>
    <mergeCell ref="AM911:AN911"/>
    <mergeCell ref="AO911:AP911"/>
    <mergeCell ref="AQ911:AR911"/>
    <mergeCell ref="AS911:AT911"/>
    <mergeCell ref="AU911:AV911"/>
    <mergeCell ref="AW911:AX911"/>
    <mergeCell ref="AY911:AZ911"/>
    <mergeCell ref="BA911:BB911"/>
    <mergeCell ref="BC911:BD911"/>
    <mergeCell ref="BE911:BF911"/>
    <mergeCell ref="BG911:BH911"/>
    <mergeCell ref="BI911:BJ911"/>
    <mergeCell ref="BK911:BL911"/>
    <mergeCell ref="BM911:BN911"/>
    <mergeCell ref="BO911:BQ911"/>
    <mergeCell ref="BC908:BD908"/>
    <mergeCell ref="BE908:BF908"/>
    <mergeCell ref="BG908:BH908"/>
    <mergeCell ref="BI908:BJ908"/>
    <mergeCell ref="BK908:BL908"/>
    <mergeCell ref="BM908:BN908"/>
    <mergeCell ref="BO908:BQ908"/>
    <mergeCell ref="BS908:BT908"/>
    <mergeCell ref="BU908:CA908"/>
    <mergeCell ref="CB908:CH908"/>
    <mergeCell ref="B909:C909"/>
    <mergeCell ref="D909:F909"/>
    <mergeCell ref="G909:H909"/>
    <mergeCell ref="K909:L909"/>
    <mergeCell ref="M909:N909"/>
    <mergeCell ref="O909:P909"/>
    <mergeCell ref="Q909:R909"/>
    <mergeCell ref="S909:T909"/>
    <mergeCell ref="U909:V909"/>
    <mergeCell ref="W909:X909"/>
    <mergeCell ref="Y909:Z909"/>
    <mergeCell ref="AA909:AB909"/>
    <mergeCell ref="AC909:AD909"/>
    <mergeCell ref="AE909:AF909"/>
    <mergeCell ref="AG909:AH909"/>
    <mergeCell ref="AI909:AJ909"/>
    <mergeCell ref="AK909:AL909"/>
    <mergeCell ref="AM909:AN909"/>
    <mergeCell ref="AO909:AP909"/>
    <mergeCell ref="AQ909:AR909"/>
    <mergeCell ref="AS909:AT909"/>
    <mergeCell ref="AU909:AV909"/>
    <mergeCell ref="BI907:BJ907"/>
    <mergeCell ref="BK907:BL907"/>
    <mergeCell ref="BM907:BN907"/>
    <mergeCell ref="BO907:BQ907"/>
    <mergeCell ref="BS907:BT907"/>
    <mergeCell ref="BU907:CA907"/>
    <mergeCell ref="CB907:CH907"/>
    <mergeCell ref="B908:C908"/>
    <mergeCell ref="D908:F908"/>
    <mergeCell ref="G908:H908"/>
    <mergeCell ref="K908:L908"/>
    <mergeCell ref="M908:N908"/>
    <mergeCell ref="O908:P908"/>
    <mergeCell ref="Q908:R908"/>
    <mergeCell ref="S908:T908"/>
    <mergeCell ref="U908:V908"/>
    <mergeCell ref="W908:X908"/>
    <mergeCell ref="Y908:Z908"/>
    <mergeCell ref="AA908:AB908"/>
    <mergeCell ref="AC908:AD908"/>
    <mergeCell ref="AE908:AF908"/>
    <mergeCell ref="AG908:AH908"/>
    <mergeCell ref="AI908:AJ908"/>
    <mergeCell ref="AK908:AL908"/>
    <mergeCell ref="AM908:AN908"/>
    <mergeCell ref="AO908:AP908"/>
    <mergeCell ref="AQ908:AR908"/>
    <mergeCell ref="AS908:AT908"/>
    <mergeCell ref="AU908:AV908"/>
    <mergeCell ref="AW908:AX908"/>
    <mergeCell ref="AY908:AZ908"/>
    <mergeCell ref="BA908:BB908"/>
    <mergeCell ref="BO906:BQ906"/>
    <mergeCell ref="BS906:BT906"/>
    <mergeCell ref="BU906:CA906"/>
    <mergeCell ref="CB906:CH906"/>
    <mergeCell ref="B907:C907"/>
    <mergeCell ref="D907:F907"/>
    <mergeCell ref="G907:H907"/>
    <mergeCell ref="K907:L907"/>
    <mergeCell ref="M907:N907"/>
    <mergeCell ref="O907:P907"/>
    <mergeCell ref="Q907:R907"/>
    <mergeCell ref="S907:T907"/>
    <mergeCell ref="U907:V907"/>
    <mergeCell ref="W907:X907"/>
    <mergeCell ref="Y907:Z907"/>
    <mergeCell ref="AA907:AB907"/>
    <mergeCell ref="AC907:AD907"/>
    <mergeCell ref="AE907:AF907"/>
    <mergeCell ref="AG907:AH907"/>
    <mergeCell ref="AI907:AJ907"/>
    <mergeCell ref="AK907:AL907"/>
    <mergeCell ref="AM907:AN907"/>
    <mergeCell ref="AO907:AP907"/>
    <mergeCell ref="AQ907:AR907"/>
    <mergeCell ref="AS907:AT907"/>
    <mergeCell ref="AU907:AV907"/>
    <mergeCell ref="AW907:AX907"/>
    <mergeCell ref="AY907:AZ907"/>
    <mergeCell ref="BA907:BB907"/>
    <mergeCell ref="BC907:BD907"/>
    <mergeCell ref="BE907:BF907"/>
    <mergeCell ref="BG907:BH907"/>
    <mergeCell ref="CB905:CH905"/>
    <mergeCell ref="B906:C906"/>
    <mergeCell ref="D906:F906"/>
    <mergeCell ref="G906:H906"/>
    <mergeCell ref="K906:L906"/>
    <mergeCell ref="M906:N906"/>
    <mergeCell ref="O906:P906"/>
    <mergeCell ref="Q906:R906"/>
    <mergeCell ref="S906:T906"/>
    <mergeCell ref="U906:V906"/>
    <mergeCell ref="W906:X906"/>
    <mergeCell ref="Y906:Z906"/>
    <mergeCell ref="AA906:AB906"/>
    <mergeCell ref="AC906:AD906"/>
    <mergeCell ref="AE906:AF906"/>
    <mergeCell ref="AG906:AH906"/>
    <mergeCell ref="AI906:AJ906"/>
    <mergeCell ref="AK906:AL906"/>
    <mergeCell ref="AM906:AN906"/>
    <mergeCell ref="AO906:AP906"/>
    <mergeCell ref="AQ906:AR906"/>
    <mergeCell ref="AS906:AT906"/>
    <mergeCell ref="AU906:AV906"/>
    <mergeCell ref="AW906:AX906"/>
    <mergeCell ref="AY906:AZ906"/>
    <mergeCell ref="BA906:BB906"/>
    <mergeCell ref="BC906:BD906"/>
    <mergeCell ref="BE906:BF906"/>
    <mergeCell ref="BG906:BH906"/>
    <mergeCell ref="BI906:BJ906"/>
    <mergeCell ref="BK906:BL906"/>
    <mergeCell ref="BM906:BN906"/>
    <mergeCell ref="AM905:AN905"/>
    <mergeCell ref="AO905:AP905"/>
    <mergeCell ref="AQ905:AR905"/>
    <mergeCell ref="AS905:AT905"/>
    <mergeCell ref="AU905:AV905"/>
    <mergeCell ref="AW905:AX905"/>
    <mergeCell ref="AY905:AZ905"/>
    <mergeCell ref="BA905:BB905"/>
    <mergeCell ref="BC905:BD905"/>
    <mergeCell ref="BE905:BF905"/>
    <mergeCell ref="BG905:BH905"/>
    <mergeCell ref="BI905:BJ905"/>
    <mergeCell ref="BK905:BL905"/>
    <mergeCell ref="BM905:BN905"/>
    <mergeCell ref="BO905:BQ905"/>
    <mergeCell ref="BS905:BT905"/>
    <mergeCell ref="BU905:CA905"/>
    <mergeCell ref="B905:C905"/>
    <mergeCell ref="D905:F905"/>
    <mergeCell ref="G905:H905"/>
    <mergeCell ref="K905:L905"/>
    <mergeCell ref="M905:N905"/>
    <mergeCell ref="O905:P905"/>
    <mergeCell ref="Q905:R905"/>
    <mergeCell ref="S905:T905"/>
    <mergeCell ref="U905:V905"/>
    <mergeCell ref="W905:X905"/>
    <mergeCell ref="Y905:Z905"/>
    <mergeCell ref="AA905:AB905"/>
    <mergeCell ref="AC905:AD905"/>
    <mergeCell ref="AE905:AF905"/>
    <mergeCell ref="AG905:AH905"/>
    <mergeCell ref="AI905:AJ905"/>
    <mergeCell ref="AK905:AL905"/>
    <mergeCell ref="CB904:CH904"/>
    <mergeCell ref="AU903:AV903"/>
    <mergeCell ref="AW903:AX903"/>
    <mergeCell ref="AY903:AZ903"/>
    <mergeCell ref="BA903:BB903"/>
    <mergeCell ref="BC903:BD903"/>
    <mergeCell ref="BE903:BF903"/>
    <mergeCell ref="BG903:BH903"/>
    <mergeCell ref="BI903:BJ903"/>
    <mergeCell ref="BK903:BL903"/>
    <mergeCell ref="BM903:BN903"/>
    <mergeCell ref="BO903:BQ903"/>
    <mergeCell ref="BS903:BT903"/>
    <mergeCell ref="BU903:CA903"/>
    <mergeCell ref="CB903:CH903"/>
    <mergeCell ref="B904:C904"/>
    <mergeCell ref="D904:F904"/>
    <mergeCell ref="G904:H904"/>
    <mergeCell ref="K904:L904"/>
    <mergeCell ref="M904:N904"/>
    <mergeCell ref="O904:P904"/>
    <mergeCell ref="Q904:R904"/>
    <mergeCell ref="S904:T904"/>
    <mergeCell ref="U904:V904"/>
    <mergeCell ref="W904:X904"/>
    <mergeCell ref="Y904:Z904"/>
    <mergeCell ref="AA904:AB904"/>
    <mergeCell ref="AC904:AD904"/>
    <mergeCell ref="AE904:AF904"/>
    <mergeCell ref="AG904:AH904"/>
    <mergeCell ref="AI904:AJ904"/>
    <mergeCell ref="AK904:AL904"/>
    <mergeCell ref="AM904:AN904"/>
    <mergeCell ref="S902:T902"/>
    <mergeCell ref="U902:V902"/>
    <mergeCell ref="W902:X902"/>
    <mergeCell ref="Y902:Z902"/>
    <mergeCell ref="AA902:AB902"/>
    <mergeCell ref="AC902:AD902"/>
    <mergeCell ref="AE902:AF902"/>
    <mergeCell ref="AG902:AH902"/>
    <mergeCell ref="AI902:AJ902"/>
    <mergeCell ref="AK902:AL902"/>
    <mergeCell ref="AM902:AN902"/>
    <mergeCell ref="AO902:AP902"/>
    <mergeCell ref="AQ902:AR902"/>
    <mergeCell ref="AS902:AT902"/>
    <mergeCell ref="AU902:AV902"/>
    <mergeCell ref="AW902:AX902"/>
    <mergeCell ref="AY902:AZ902"/>
    <mergeCell ref="AO904:AP904"/>
    <mergeCell ref="AQ904:AR904"/>
    <mergeCell ref="AS904:AT904"/>
    <mergeCell ref="AU904:AV904"/>
    <mergeCell ref="AW904:AX904"/>
    <mergeCell ref="AY904:AZ904"/>
    <mergeCell ref="BA904:BB904"/>
    <mergeCell ref="BC904:BD904"/>
    <mergeCell ref="BE904:BF904"/>
    <mergeCell ref="BG904:BH904"/>
    <mergeCell ref="BI904:BJ904"/>
    <mergeCell ref="BK904:BL904"/>
    <mergeCell ref="BM904:BN904"/>
    <mergeCell ref="BO904:BQ904"/>
    <mergeCell ref="BS904:BT904"/>
    <mergeCell ref="BU904:CA904"/>
    <mergeCell ref="AE900:AF900"/>
    <mergeCell ref="AG900:AH900"/>
    <mergeCell ref="AI900:AJ900"/>
    <mergeCell ref="AK900:AL900"/>
    <mergeCell ref="AM900:AN900"/>
    <mergeCell ref="AO900:AP900"/>
    <mergeCell ref="AQ900:AR900"/>
    <mergeCell ref="AS900:AT900"/>
    <mergeCell ref="AU900:AV900"/>
    <mergeCell ref="AW900:AX900"/>
    <mergeCell ref="AY900:AZ900"/>
    <mergeCell ref="BA900:BB900"/>
    <mergeCell ref="BC900:BD900"/>
    <mergeCell ref="BE900:BF900"/>
    <mergeCell ref="BG900:BH900"/>
    <mergeCell ref="BI900:BJ900"/>
    <mergeCell ref="BK900:BL900"/>
    <mergeCell ref="BA902:BB902"/>
    <mergeCell ref="BC902:BD902"/>
    <mergeCell ref="BE902:BF902"/>
    <mergeCell ref="BG902:BH902"/>
    <mergeCell ref="BI902:BJ902"/>
    <mergeCell ref="BK902:BL902"/>
    <mergeCell ref="BM902:BN902"/>
    <mergeCell ref="BO902:BQ902"/>
    <mergeCell ref="BS902:BT902"/>
    <mergeCell ref="BU902:CA902"/>
    <mergeCell ref="CB902:CH902"/>
    <mergeCell ref="B903:C903"/>
    <mergeCell ref="D903:F903"/>
    <mergeCell ref="G903:H903"/>
    <mergeCell ref="K903:L903"/>
    <mergeCell ref="M903:N903"/>
    <mergeCell ref="O903:P903"/>
    <mergeCell ref="Q903:R903"/>
    <mergeCell ref="S903:T903"/>
    <mergeCell ref="U903:V903"/>
    <mergeCell ref="W903:X903"/>
    <mergeCell ref="Y903:Z903"/>
    <mergeCell ref="AA903:AB903"/>
    <mergeCell ref="AC903:AD903"/>
    <mergeCell ref="AE903:AF903"/>
    <mergeCell ref="AG903:AH903"/>
    <mergeCell ref="AI903:AJ903"/>
    <mergeCell ref="AK903:AL903"/>
    <mergeCell ref="AM903:AN903"/>
    <mergeCell ref="AO903:AP903"/>
    <mergeCell ref="AQ903:AR903"/>
    <mergeCell ref="AS903:AT903"/>
    <mergeCell ref="BG901:BH901"/>
    <mergeCell ref="BI901:BJ901"/>
    <mergeCell ref="BK901:BL901"/>
    <mergeCell ref="BM901:BN901"/>
    <mergeCell ref="BO901:BQ901"/>
    <mergeCell ref="BS901:BT901"/>
    <mergeCell ref="BU901:CA901"/>
    <mergeCell ref="CB901:CH901"/>
    <mergeCell ref="B902:C902"/>
    <mergeCell ref="D902:F902"/>
    <mergeCell ref="G902:H902"/>
    <mergeCell ref="K902:L902"/>
    <mergeCell ref="M902:N902"/>
    <mergeCell ref="O902:P902"/>
    <mergeCell ref="Q902:R902"/>
    <mergeCell ref="BS899:BT899"/>
    <mergeCell ref="AQ898:AR898"/>
    <mergeCell ref="AS898:AT898"/>
    <mergeCell ref="AU898:AV898"/>
    <mergeCell ref="AW898:AX898"/>
    <mergeCell ref="AY898:AZ898"/>
    <mergeCell ref="BA898:BB898"/>
    <mergeCell ref="BC898:BD898"/>
    <mergeCell ref="BE898:BF898"/>
    <mergeCell ref="BG898:BH898"/>
    <mergeCell ref="BI898:BJ898"/>
    <mergeCell ref="BK898:BL898"/>
    <mergeCell ref="BM898:BN898"/>
    <mergeCell ref="BO898:BQ898"/>
    <mergeCell ref="BS898:BT898"/>
    <mergeCell ref="BU898:CA898"/>
    <mergeCell ref="CB898:CH898"/>
    <mergeCell ref="BM900:BN900"/>
    <mergeCell ref="BO900:BQ900"/>
    <mergeCell ref="BS900:BT900"/>
    <mergeCell ref="BU900:CA900"/>
    <mergeCell ref="CB900:CH900"/>
    <mergeCell ref="B901:C901"/>
    <mergeCell ref="D901:F901"/>
    <mergeCell ref="G901:H901"/>
    <mergeCell ref="K901:L901"/>
    <mergeCell ref="M901:N901"/>
    <mergeCell ref="O901:P901"/>
    <mergeCell ref="Q901:R901"/>
    <mergeCell ref="S901:T901"/>
    <mergeCell ref="U901:V901"/>
    <mergeCell ref="W901:X901"/>
    <mergeCell ref="Y901:Z901"/>
    <mergeCell ref="AA901:AB901"/>
    <mergeCell ref="AC901:AD901"/>
    <mergeCell ref="AE901:AF901"/>
    <mergeCell ref="AG901:AH901"/>
    <mergeCell ref="AI901:AJ901"/>
    <mergeCell ref="AK901:AL901"/>
    <mergeCell ref="AM901:AN901"/>
    <mergeCell ref="AO901:AP901"/>
    <mergeCell ref="AQ901:AR901"/>
    <mergeCell ref="AS901:AT901"/>
    <mergeCell ref="AU901:AV901"/>
    <mergeCell ref="AW901:AX901"/>
    <mergeCell ref="AY901:AZ901"/>
    <mergeCell ref="BA901:BB901"/>
    <mergeCell ref="BC901:BD901"/>
    <mergeCell ref="BE901:BF901"/>
    <mergeCell ref="BU899:CA899"/>
    <mergeCell ref="CB899:CH899"/>
    <mergeCell ref="B900:C900"/>
    <mergeCell ref="D900:F900"/>
    <mergeCell ref="G900:H900"/>
    <mergeCell ref="K900:L900"/>
    <mergeCell ref="M900:N900"/>
    <mergeCell ref="O900:P900"/>
    <mergeCell ref="Q900:R900"/>
    <mergeCell ref="S900:T900"/>
    <mergeCell ref="U900:V900"/>
    <mergeCell ref="W900:X900"/>
    <mergeCell ref="Y900:Z900"/>
    <mergeCell ref="AA900:AB900"/>
    <mergeCell ref="AC900:AD900"/>
    <mergeCell ref="B899:C899"/>
    <mergeCell ref="D899:F899"/>
    <mergeCell ref="G899:H899"/>
    <mergeCell ref="K899:L899"/>
    <mergeCell ref="M899:N899"/>
    <mergeCell ref="O899:P899"/>
    <mergeCell ref="Q899:R899"/>
    <mergeCell ref="S899:T899"/>
    <mergeCell ref="U899:V899"/>
    <mergeCell ref="W899:X899"/>
    <mergeCell ref="Y899:Z899"/>
    <mergeCell ref="AA899:AB899"/>
    <mergeCell ref="AC899:AD899"/>
    <mergeCell ref="AE899:AF899"/>
    <mergeCell ref="AG899:AH899"/>
    <mergeCell ref="AI899:AJ899"/>
    <mergeCell ref="AW897:AX897"/>
    <mergeCell ref="AY897:AZ897"/>
    <mergeCell ref="BA897:BB897"/>
    <mergeCell ref="BC897:BD897"/>
    <mergeCell ref="BE897:BF897"/>
    <mergeCell ref="BG897:BH897"/>
    <mergeCell ref="BI897:BJ897"/>
    <mergeCell ref="BK897:BL897"/>
    <mergeCell ref="BM897:BN897"/>
    <mergeCell ref="BO897:BQ897"/>
    <mergeCell ref="BS897:BT897"/>
    <mergeCell ref="BU897:CA897"/>
    <mergeCell ref="CB897:CH897"/>
    <mergeCell ref="B898:C898"/>
    <mergeCell ref="D898:F898"/>
    <mergeCell ref="G898:H898"/>
    <mergeCell ref="K898:L898"/>
    <mergeCell ref="M898:N898"/>
    <mergeCell ref="O898:P898"/>
    <mergeCell ref="Q898:R898"/>
    <mergeCell ref="S898:T898"/>
    <mergeCell ref="U898:V898"/>
    <mergeCell ref="W898:X898"/>
    <mergeCell ref="Y898:Z898"/>
    <mergeCell ref="AA898:AB898"/>
    <mergeCell ref="AC898:AD898"/>
    <mergeCell ref="AE898:AF898"/>
    <mergeCell ref="AG898:AH898"/>
    <mergeCell ref="AI898:AJ898"/>
    <mergeCell ref="AK898:AL898"/>
    <mergeCell ref="AM898:AN898"/>
    <mergeCell ref="AO898:AP898"/>
    <mergeCell ref="AK899:AL899"/>
    <mergeCell ref="AM899:AN899"/>
    <mergeCell ref="AO899:AP899"/>
    <mergeCell ref="AQ899:AR899"/>
    <mergeCell ref="AS899:AT899"/>
    <mergeCell ref="AU899:AV899"/>
    <mergeCell ref="AW899:AX899"/>
    <mergeCell ref="AY899:AZ899"/>
    <mergeCell ref="BA899:BB899"/>
    <mergeCell ref="BC899:BD899"/>
    <mergeCell ref="BE899:BF899"/>
    <mergeCell ref="BG899:BH899"/>
    <mergeCell ref="BI899:BJ899"/>
    <mergeCell ref="BK899:BL899"/>
    <mergeCell ref="BM899:BN899"/>
    <mergeCell ref="BO899:BQ899"/>
    <mergeCell ref="BC896:BD896"/>
    <mergeCell ref="BE896:BF896"/>
    <mergeCell ref="BG896:BH896"/>
    <mergeCell ref="BI896:BJ896"/>
    <mergeCell ref="BK896:BL896"/>
    <mergeCell ref="BM896:BN896"/>
    <mergeCell ref="BO896:BQ896"/>
    <mergeCell ref="BS896:BT896"/>
    <mergeCell ref="BU896:CA896"/>
    <mergeCell ref="CB896:CH896"/>
    <mergeCell ref="B897:C897"/>
    <mergeCell ref="D897:F897"/>
    <mergeCell ref="G897:H897"/>
    <mergeCell ref="K897:L897"/>
    <mergeCell ref="M897:N897"/>
    <mergeCell ref="O897:P897"/>
    <mergeCell ref="Q897:R897"/>
    <mergeCell ref="S897:T897"/>
    <mergeCell ref="U897:V897"/>
    <mergeCell ref="W897:X897"/>
    <mergeCell ref="Y897:Z897"/>
    <mergeCell ref="AA897:AB897"/>
    <mergeCell ref="AC897:AD897"/>
    <mergeCell ref="AE897:AF897"/>
    <mergeCell ref="AG897:AH897"/>
    <mergeCell ref="AI897:AJ897"/>
    <mergeCell ref="AK897:AL897"/>
    <mergeCell ref="AM897:AN897"/>
    <mergeCell ref="AO897:AP897"/>
    <mergeCell ref="AQ897:AR897"/>
    <mergeCell ref="AS897:AT897"/>
    <mergeCell ref="AU897:AV897"/>
    <mergeCell ref="BI895:BJ895"/>
    <mergeCell ref="BK895:BL895"/>
    <mergeCell ref="BM895:BN895"/>
    <mergeCell ref="BO895:BQ895"/>
    <mergeCell ref="BS895:BT895"/>
    <mergeCell ref="BU895:CA895"/>
    <mergeCell ref="CB895:CH895"/>
    <mergeCell ref="B896:C896"/>
    <mergeCell ref="D896:F896"/>
    <mergeCell ref="G896:H896"/>
    <mergeCell ref="K896:L896"/>
    <mergeCell ref="M896:N896"/>
    <mergeCell ref="O896:P896"/>
    <mergeCell ref="Q896:R896"/>
    <mergeCell ref="S896:T896"/>
    <mergeCell ref="U896:V896"/>
    <mergeCell ref="W896:X896"/>
    <mergeCell ref="Y896:Z896"/>
    <mergeCell ref="AA896:AB896"/>
    <mergeCell ref="AC896:AD896"/>
    <mergeCell ref="AE896:AF896"/>
    <mergeCell ref="AG896:AH896"/>
    <mergeCell ref="AI896:AJ896"/>
    <mergeCell ref="AK896:AL896"/>
    <mergeCell ref="AM896:AN896"/>
    <mergeCell ref="AO896:AP896"/>
    <mergeCell ref="AQ896:AR896"/>
    <mergeCell ref="AS896:AT896"/>
    <mergeCell ref="AU896:AV896"/>
    <mergeCell ref="AW896:AX896"/>
    <mergeCell ref="AY896:AZ896"/>
    <mergeCell ref="BA896:BB896"/>
    <mergeCell ref="BO894:BQ894"/>
    <mergeCell ref="BS894:BT894"/>
    <mergeCell ref="BU894:CA894"/>
    <mergeCell ref="CB894:CH894"/>
    <mergeCell ref="B895:C895"/>
    <mergeCell ref="D895:F895"/>
    <mergeCell ref="G895:H895"/>
    <mergeCell ref="K895:L895"/>
    <mergeCell ref="M895:N895"/>
    <mergeCell ref="O895:P895"/>
    <mergeCell ref="Q895:R895"/>
    <mergeCell ref="S895:T895"/>
    <mergeCell ref="U895:V895"/>
    <mergeCell ref="W895:X895"/>
    <mergeCell ref="Y895:Z895"/>
    <mergeCell ref="AA895:AB895"/>
    <mergeCell ref="AC895:AD895"/>
    <mergeCell ref="AE895:AF895"/>
    <mergeCell ref="AG895:AH895"/>
    <mergeCell ref="AI895:AJ895"/>
    <mergeCell ref="AK895:AL895"/>
    <mergeCell ref="AM895:AN895"/>
    <mergeCell ref="AO895:AP895"/>
    <mergeCell ref="AQ895:AR895"/>
    <mergeCell ref="AS895:AT895"/>
    <mergeCell ref="AU895:AV895"/>
    <mergeCell ref="AW895:AX895"/>
    <mergeCell ref="AY895:AZ895"/>
    <mergeCell ref="BA895:BB895"/>
    <mergeCell ref="BC895:BD895"/>
    <mergeCell ref="BE895:BF895"/>
    <mergeCell ref="BG895:BH895"/>
    <mergeCell ref="CB893:CH893"/>
    <mergeCell ref="B894:C894"/>
    <mergeCell ref="D894:F894"/>
    <mergeCell ref="G894:H894"/>
    <mergeCell ref="K894:L894"/>
    <mergeCell ref="M894:N894"/>
    <mergeCell ref="O894:P894"/>
    <mergeCell ref="Q894:R894"/>
    <mergeCell ref="S894:T894"/>
    <mergeCell ref="U894:V894"/>
    <mergeCell ref="W894:X894"/>
    <mergeCell ref="Y894:Z894"/>
    <mergeCell ref="AA894:AB894"/>
    <mergeCell ref="AC894:AD894"/>
    <mergeCell ref="AE894:AF894"/>
    <mergeCell ref="AG894:AH894"/>
    <mergeCell ref="AI894:AJ894"/>
    <mergeCell ref="AK894:AL894"/>
    <mergeCell ref="AM894:AN894"/>
    <mergeCell ref="AO894:AP894"/>
    <mergeCell ref="AQ894:AR894"/>
    <mergeCell ref="AS894:AT894"/>
    <mergeCell ref="AU894:AV894"/>
    <mergeCell ref="AW894:AX894"/>
    <mergeCell ref="AY894:AZ894"/>
    <mergeCell ref="BA894:BB894"/>
    <mergeCell ref="BC894:BD894"/>
    <mergeCell ref="BE894:BF894"/>
    <mergeCell ref="BG894:BH894"/>
    <mergeCell ref="BI894:BJ894"/>
    <mergeCell ref="BK894:BL894"/>
    <mergeCell ref="BM894:BN894"/>
    <mergeCell ref="AM893:AN893"/>
    <mergeCell ref="AO893:AP893"/>
    <mergeCell ref="AQ893:AR893"/>
    <mergeCell ref="AS893:AT893"/>
    <mergeCell ref="AU893:AV893"/>
    <mergeCell ref="AW893:AX893"/>
    <mergeCell ref="AY893:AZ893"/>
    <mergeCell ref="BA893:BB893"/>
    <mergeCell ref="BC893:BD893"/>
    <mergeCell ref="BE893:BF893"/>
    <mergeCell ref="BG893:BH893"/>
    <mergeCell ref="BI893:BJ893"/>
    <mergeCell ref="BK893:BL893"/>
    <mergeCell ref="BM893:BN893"/>
    <mergeCell ref="BO893:BQ893"/>
    <mergeCell ref="BS893:BT893"/>
    <mergeCell ref="BU893:CA893"/>
    <mergeCell ref="B893:C893"/>
    <mergeCell ref="D893:F893"/>
    <mergeCell ref="G893:H893"/>
    <mergeCell ref="K893:L893"/>
    <mergeCell ref="M893:N893"/>
    <mergeCell ref="O893:P893"/>
    <mergeCell ref="Q893:R893"/>
    <mergeCell ref="S893:T893"/>
    <mergeCell ref="U893:V893"/>
    <mergeCell ref="W893:X893"/>
    <mergeCell ref="Y893:Z893"/>
    <mergeCell ref="AA893:AB893"/>
    <mergeCell ref="AC893:AD893"/>
    <mergeCell ref="AE893:AF893"/>
    <mergeCell ref="AG893:AH893"/>
    <mergeCell ref="AI893:AJ893"/>
    <mergeCell ref="AK893:AL893"/>
    <mergeCell ref="CB892:CH892"/>
    <mergeCell ref="AU891:AV891"/>
    <mergeCell ref="AW891:AX891"/>
    <mergeCell ref="AY891:AZ891"/>
    <mergeCell ref="BA891:BB891"/>
    <mergeCell ref="BC891:BD891"/>
    <mergeCell ref="BE891:BF891"/>
    <mergeCell ref="BG891:BH891"/>
    <mergeCell ref="BI891:BJ891"/>
    <mergeCell ref="BK891:BL891"/>
    <mergeCell ref="BM891:BN891"/>
    <mergeCell ref="BO891:BQ891"/>
    <mergeCell ref="BS891:BT891"/>
    <mergeCell ref="BU891:CA891"/>
    <mergeCell ref="CB891:CH891"/>
    <mergeCell ref="B892:C892"/>
    <mergeCell ref="D892:F892"/>
    <mergeCell ref="G892:H892"/>
    <mergeCell ref="K892:L892"/>
    <mergeCell ref="M892:N892"/>
    <mergeCell ref="O892:P892"/>
    <mergeCell ref="Q892:R892"/>
    <mergeCell ref="S892:T892"/>
    <mergeCell ref="U892:V892"/>
    <mergeCell ref="W892:X892"/>
    <mergeCell ref="Y892:Z892"/>
    <mergeCell ref="AA892:AB892"/>
    <mergeCell ref="AC892:AD892"/>
    <mergeCell ref="AE892:AF892"/>
    <mergeCell ref="AG892:AH892"/>
    <mergeCell ref="AI892:AJ892"/>
    <mergeCell ref="AK892:AL892"/>
    <mergeCell ref="AM892:AN892"/>
    <mergeCell ref="S890:T890"/>
    <mergeCell ref="U890:V890"/>
    <mergeCell ref="W890:X890"/>
    <mergeCell ref="Y890:Z890"/>
    <mergeCell ref="AA890:AB890"/>
    <mergeCell ref="AC890:AD890"/>
    <mergeCell ref="AE890:AF890"/>
    <mergeCell ref="AG890:AH890"/>
    <mergeCell ref="AI890:AJ890"/>
    <mergeCell ref="AK890:AL890"/>
    <mergeCell ref="AM890:AN890"/>
    <mergeCell ref="AO890:AP890"/>
    <mergeCell ref="AQ890:AR890"/>
    <mergeCell ref="AS890:AT890"/>
    <mergeCell ref="AU890:AV890"/>
    <mergeCell ref="AW890:AX890"/>
    <mergeCell ref="AY890:AZ890"/>
    <mergeCell ref="AO892:AP892"/>
    <mergeCell ref="AQ892:AR892"/>
    <mergeCell ref="AS892:AT892"/>
    <mergeCell ref="AU892:AV892"/>
    <mergeCell ref="AW892:AX892"/>
    <mergeCell ref="AY892:AZ892"/>
    <mergeCell ref="BA892:BB892"/>
    <mergeCell ref="BC892:BD892"/>
    <mergeCell ref="BE892:BF892"/>
    <mergeCell ref="BG892:BH892"/>
    <mergeCell ref="BI892:BJ892"/>
    <mergeCell ref="BK892:BL892"/>
    <mergeCell ref="BM892:BN892"/>
    <mergeCell ref="BO892:BQ892"/>
    <mergeCell ref="BS892:BT892"/>
    <mergeCell ref="BU892:CA892"/>
    <mergeCell ref="AE888:AF888"/>
    <mergeCell ref="AG888:AH888"/>
    <mergeCell ref="AI888:AJ888"/>
    <mergeCell ref="AK888:AL888"/>
    <mergeCell ref="AM888:AN888"/>
    <mergeCell ref="AO888:AP888"/>
    <mergeCell ref="AQ888:AR888"/>
    <mergeCell ref="AS888:AT888"/>
    <mergeCell ref="AU888:AV888"/>
    <mergeCell ref="AW888:AX888"/>
    <mergeCell ref="AY888:AZ888"/>
    <mergeCell ref="BA888:BB888"/>
    <mergeCell ref="BC888:BD888"/>
    <mergeCell ref="BE888:BF888"/>
    <mergeCell ref="BG888:BH888"/>
    <mergeCell ref="BI888:BJ888"/>
    <mergeCell ref="BK888:BL888"/>
    <mergeCell ref="BA890:BB890"/>
    <mergeCell ref="BC890:BD890"/>
    <mergeCell ref="BE890:BF890"/>
    <mergeCell ref="BG890:BH890"/>
    <mergeCell ref="BI890:BJ890"/>
    <mergeCell ref="BK890:BL890"/>
    <mergeCell ref="BM890:BN890"/>
    <mergeCell ref="BO890:BQ890"/>
    <mergeCell ref="BS890:BT890"/>
    <mergeCell ref="BU890:CA890"/>
    <mergeCell ref="CB890:CH890"/>
    <mergeCell ref="B891:C891"/>
    <mergeCell ref="D891:F891"/>
    <mergeCell ref="G891:H891"/>
    <mergeCell ref="K891:L891"/>
    <mergeCell ref="M891:N891"/>
    <mergeCell ref="O891:P891"/>
    <mergeCell ref="Q891:R891"/>
    <mergeCell ref="S891:T891"/>
    <mergeCell ref="U891:V891"/>
    <mergeCell ref="W891:X891"/>
    <mergeCell ref="Y891:Z891"/>
    <mergeCell ref="AA891:AB891"/>
    <mergeCell ref="AC891:AD891"/>
    <mergeCell ref="AE891:AF891"/>
    <mergeCell ref="AG891:AH891"/>
    <mergeCell ref="AI891:AJ891"/>
    <mergeCell ref="AK891:AL891"/>
    <mergeCell ref="AM891:AN891"/>
    <mergeCell ref="AO891:AP891"/>
    <mergeCell ref="AQ891:AR891"/>
    <mergeCell ref="AS891:AT891"/>
    <mergeCell ref="BG889:BH889"/>
    <mergeCell ref="BI889:BJ889"/>
    <mergeCell ref="BK889:BL889"/>
    <mergeCell ref="BM889:BN889"/>
    <mergeCell ref="BO889:BQ889"/>
    <mergeCell ref="BS889:BT889"/>
    <mergeCell ref="BU889:CA889"/>
    <mergeCell ref="CB889:CH889"/>
    <mergeCell ref="B890:C890"/>
    <mergeCell ref="D890:F890"/>
    <mergeCell ref="G890:H890"/>
    <mergeCell ref="K890:L890"/>
    <mergeCell ref="M890:N890"/>
    <mergeCell ref="O890:P890"/>
    <mergeCell ref="Q890:R890"/>
    <mergeCell ref="BS887:BT887"/>
    <mergeCell ref="AQ886:AR886"/>
    <mergeCell ref="AS886:AT886"/>
    <mergeCell ref="AU886:AV886"/>
    <mergeCell ref="AW886:AX886"/>
    <mergeCell ref="AY886:AZ886"/>
    <mergeCell ref="BA886:BB886"/>
    <mergeCell ref="BC886:BD886"/>
    <mergeCell ref="BE886:BF886"/>
    <mergeCell ref="BG886:BH886"/>
    <mergeCell ref="BI886:BJ886"/>
    <mergeCell ref="BK886:BL886"/>
    <mergeCell ref="BM886:BN886"/>
    <mergeCell ref="BO886:BQ886"/>
    <mergeCell ref="BS886:BT886"/>
    <mergeCell ref="BU886:CA886"/>
    <mergeCell ref="CB886:CH886"/>
    <mergeCell ref="BM888:BN888"/>
    <mergeCell ref="BO888:BQ888"/>
    <mergeCell ref="BS888:BT888"/>
    <mergeCell ref="BU888:CA888"/>
    <mergeCell ref="CB888:CH888"/>
    <mergeCell ref="B889:C889"/>
    <mergeCell ref="D889:F889"/>
    <mergeCell ref="G889:H889"/>
    <mergeCell ref="K889:L889"/>
    <mergeCell ref="M889:N889"/>
    <mergeCell ref="O889:P889"/>
    <mergeCell ref="Q889:R889"/>
    <mergeCell ref="S889:T889"/>
    <mergeCell ref="U889:V889"/>
    <mergeCell ref="W889:X889"/>
    <mergeCell ref="Y889:Z889"/>
    <mergeCell ref="AA889:AB889"/>
    <mergeCell ref="AC889:AD889"/>
    <mergeCell ref="AE889:AF889"/>
    <mergeCell ref="AG889:AH889"/>
    <mergeCell ref="AI889:AJ889"/>
    <mergeCell ref="AK889:AL889"/>
    <mergeCell ref="AM889:AN889"/>
    <mergeCell ref="AO889:AP889"/>
    <mergeCell ref="AQ889:AR889"/>
    <mergeCell ref="AS889:AT889"/>
    <mergeCell ref="AU889:AV889"/>
    <mergeCell ref="AW889:AX889"/>
    <mergeCell ref="AY889:AZ889"/>
    <mergeCell ref="BA889:BB889"/>
    <mergeCell ref="BC889:BD889"/>
    <mergeCell ref="BE889:BF889"/>
    <mergeCell ref="BU887:CA887"/>
    <mergeCell ref="CB887:CH887"/>
    <mergeCell ref="B888:C888"/>
    <mergeCell ref="D888:F888"/>
    <mergeCell ref="G888:H888"/>
    <mergeCell ref="K888:L888"/>
    <mergeCell ref="M888:N888"/>
    <mergeCell ref="O888:P888"/>
    <mergeCell ref="Q888:R888"/>
    <mergeCell ref="S888:T888"/>
    <mergeCell ref="U888:V888"/>
    <mergeCell ref="W888:X888"/>
    <mergeCell ref="Y888:Z888"/>
    <mergeCell ref="AA888:AB888"/>
    <mergeCell ref="AC888:AD888"/>
    <mergeCell ref="B887:C887"/>
    <mergeCell ref="D887:F887"/>
    <mergeCell ref="G887:H887"/>
    <mergeCell ref="K887:L887"/>
    <mergeCell ref="M887:N887"/>
    <mergeCell ref="O887:P887"/>
    <mergeCell ref="Q887:R887"/>
    <mergeCell ref="S887:T887"/>
    <mergeCell ref="U887:V887"/>
    <mergeCell ref="W887:X887"/>
    <mergeCell ref="Y887:Z887"/>
    <mergeCell ref="AA887:AB887"/>
    <mergeCell ref="AC887:AD887"/>
    <mergeCell ref="AE887:AF887"/>
    <mergeCell ref="AG887:AH887"/>
    <mergeCell ref="AI887:AJ887"/>
    <mergeCell ref="AW885:AX885"/>
    <mergeCell ref="AY885:AZ885"/>
    <mergeCell ref="BA885:BB885"/>
    <mergeCell ref="BC885:BD885"/>
    <mergeCell ref="BE885:BF885"/>
    <mergeCell ref="BG885:BH885"/>
    <mergeCell ref="BI885:BJ885"/>
    <mergeCell ref="BK885:BL885"/>
    <mergeCell ref="BM885:BN885"/>
    <mergeCell ref="BO885:BQ885"/>
    <mergeCell ref="BS885:BT885"/>
    <mergeCell ref="BU885:CA885"/>
    <mergeCell ref="CB885:CH885"/>
    <mergeCell ref="B886:C886"/>
    <mergeCell ref="D886:F886"/>
    <mergeCell ref="G886:H886"/>
    <mergeCell ref="K886:L886"/>
    <mergeCell ref="M886:N886"/>
    <mergeCell ref="O886:P886"/>
    <mergeCell ref="Q886:R886"/>
    <mergeCell ref="S886:T886"/>
    <mergeCell ref="U886:V886"/>
    <mergeCell ref="W886:X886"/>
    <mergeCell ref="Y886:Z886"/>
    <mergeCell ref="AA886:AB886"/>
    <mergeCell ref="AC886:AD886"/>
    <mergeCell ref="AE886:AF886"/>
    <mergeCell ref="AG886:AH886"/>
    <mergeCell ref="AI886:AJ886"/>
    <mergeCell ref="AK886:AL886"/>
    <mergeCell ref="AM886:AN886"/>
    <mergeCell ref="AO886:AP886"/>
    <mergeCell ref="AK887:AL887"/>
    <mergeCell ref="AM887:AN887"/>
    <mergeCell ref="AO887:AP887"/>
    <mergeCell ref="AQ887:AR887"/>
    <mergeCell ref="AS887:AT887"/>
    <mergeCell ref="AU887:AV887"/>
    <mergeCell ref="AW887:AX887"/>
    <mergeCell ref="AY887:AZ887"/>
    <mergeCell ref="BA887:BB887"/>
    <mergeCell ref="BC887:BD887"/>
    <mergeCell ref="BE887:BF887"/>
    <mergeCell ref="BG887:BH887"/>
    <mergeCell ref="BI887:BJ887"/>
    <mergeCell ref="BK887:BL887"/>
    <mergeCell ref="BM887:BN887"/>
    <mergeCell ref="BO887:BQ887"/>
    <mergeCell ref="BC884:BD884"/>
    <mergeCell ref="BE884:BF884"/>
    <mergeCell ref="BG884:BH884"/>
    <mergeCell ref="BI884:BJ884"/>
    <mergeCell ref="BK884:BL884"/>
    <mergeCell ref="BM884:BN884"/>
    <mergeCell ref="BO884:BQ884"/>
    <mergeCell ref="BS884:BT884"/>
    <mergeCell ref="BU884:CA884"/>
    <mergeCell ref="CB884:CH884"/>
    <mergeCell ref="B885:C885"/>
    <mergeCell ref="D885:F885"/>
    <mergeCell ref="G885:H885"/>
    <mergeCell ref="K885:L885"/>
    <mergeCell ref="M885:N885"/>
    <mergeCell ref="O885:P885"/>
    <mergeCell ref="Q885:R885"/>
    <mergeCell ref="S885:T885"/>
    <mergeCell ref="U885:V885"/>
    <mergeCell ref="W885:X885"/>
    <mergeCell ref="Y885:Z885"/>
    <mergeCell ref="AA885:AB885"/>
    <mergeCell ref="AC885:AD885"/>
    <mergeCell ref="AE885:AF885"/>
    <mergeCell ref="AG885:AH885"/>
    <mergeCell ref="AI885:AJ885"/>
    <mergeCell ref="AK885:AL885"/>
    <mergeCell ref="AM885:AN885"/>
    <mergeCell ref="AO885:AP885"/>
    <mergeCell ref="AQ885:AR885"/>
    <mergeCell ref="AS885:AT885"/>
    <mergeCell ref="AU885:AV885"/>
    <mergeCell ref="BI883:BJ883"/>
    <mergeCell ref="BK883:BL883"/>
    <mergeCell ref="BM883:BN883"/>
    <mergeCell ref="BO883:BQ883"/>
    <mergeCell ref="BS883:BT883"/>
    <mergeCell ref="BU883:CA883"/>
    <mergeCell ref="CB883:CH883"/>
    <mergeCell ref="B884:C884"/>
    <mergeCell ref="D884:F884"/>
    <mergeCell ref="G884:H884"/>
    <mergeCell ref="K884:L884"/>
    <mergeCell ref="M884:N884"/>
    <mergeCell ref="O884:P884"/>
    <mergeCell ref="Q884:R884"/>
    <mergeCell ref="S884:T884"/>
    <mergeCell ref="U884:V884"/>
    <mergeCell ref="W884:X884"/>
    <mergeCell ref="Y884:Z884"/>
    <mergeCell ref="AA884:AB884"/>
    <mergeCell ref="AC884:AD884"/>
    <mergeCell ref="AE884:AF884"/>
    <mergeCell ref="AG884:AH884"/>
    <mergeCell ref="AI884:AJ884"/>
    <mergeCell ref="AK884:AL884"/>
    <mergeCell ref="AM884:AN884"/>
    <mergeCell ref="AO884:AP884"/>
    <mergeCell ref="AQ884:AR884"/>
    <mergeCell ref="AS884:AT884"/>
    <mergeCell ref="AU884:AV884"/>
    <mergeCell ref="AW884:AX884"/>
    <mergeCell ref="AY884:AZ884"/>
    <mergeCell ref="BA884:BB884"/>
    <mergeCell ref="BO882:BQ882"/>
    <mergeCell ref="BS882:BT882"/>
    <mergeCell ref="BU882:CA882"/>
    <mergeCell ref="CB882:CH882"/>
    <mergeCell ref="B883:C883"/>
    <mergeCell ref="D883:F883"/>
    <mergeCell ref="G883:H883"/>
    <mergeCell ref="K883:L883"/>
    <mergeCell ref="M883:N883"/>
    <mergeCell ref="O883:P883"/>
    <mergeCell ref="Q883:R883"/>
    <mergeCell ref="S883:T883"/>
    <mergeCell ref="U883:V883"/>
    <mergeCell ref="W883:X883"/>
    <mergeCell ref="Y883:Z883"/>
    <mergeCell ref="AA883:AB883"/>
    <mergeCell ref="AC883:AD883"/>
    <mergeCell ref="AE883:AF883"/>
    <mergeCell ref="AG883:AH883"/>
    <mergeCell ref="AI883:AJ883"/>
    <mergeCell ref="AK883:AL883"/>
    <mergeCell ref="AM883:AN883"/>
    <mergeCell ref="AO883:AP883"/>
    <mergeCell ref="AQ883:AR883"/>
    <mergeCell ref="AS883:AT883"/>
    <mergeCell ref="AU883:AV883"/>
    <mergeCell ref="AW883:AX883"/>
    <mergeCell ref="AY883:AZ883"/>
    <mergeCell ref="BA883:BB883"/>
    <mergeCell ref="BC883:BD883"/>
    <mergeCell ref="BE883:BF883"/>
    <mergeCell ref="BG883:BH883"/>
    <mergeCell ref="CB881:CH881"/>
    <mergeCell ref="B882:C882"/>
    <mergeCell ref="D882:F882"/>
    <mergeCell ref="G882:H882"/>
    <mergeCell ref="K882:L882"/>
    <mergeCell ref="M882:N882"/>
    <mergeCell ref="O882:P882"/>
    <mergeCell ref="Q882:R882"/>
    <mergeCell ref="S882:T882"/>
    <mergeCell ref="U882:V882"/>
    <mergeCell ref="W882:X882"/>
    <mergeCell ref="Y882:Z882"/>
    <mergeCell ref="AA882:AB882"/>
    <mergeCell ref="AC882:AD882"/>
    <mergeCell ref="AE882:AF882"/>
    <mergeCell ref="AG882:AH882"/>
    <mergeCell ref="AI882:AJ882"/>
    <mergeCell ref="AK882:AL882"/>
    <mergeCell ref="AM882:AN882"/>
    <mergeCell ref="AO882:AP882"/>
    <mergeCell ref="AQ882:AR882"/>
    <mergeCell ref="AS882:AT882"/>
    <mergeCell ref="AU882:AV882"/>
    <mergeCell ref="AW882:AX882"/>
    <mergeCell ref="AY882:AZ882"/>
    <mergeCell ref="BA882:BB882"/>
    <mergeCell ref="BC882:BD882"/>
    <mergeCell ref="BE882:BF882"/>
    <mergeCell ref="BG882:BH882"/>
    <mergeCell ref="BI882:BJ882"/>
    <mergeCell ref="BK882:BL882"/>
    <mergeCell ref="BM882:BN882"/>
    <mergeCell ref="AM881:AN881"/>
    <mergeCell ref="AO881:AP881"/>
    <mergeCell ref="AQ881:AR881"/>
    <mergeCell ref="AS881:AT881"/>
    <mergeCell ref="AU881:AV881"/>
    <mergeCell ref="AW881:AX881"/>
    <mergeCell ref="AY881:AZ881"/>
    <mergeCell ref="BA881:BB881"/>
    <mergeCell ref="BC881:BD881"/>
    <mergeCell ref="BE881:BF881"/>
    <mergeCell ref="BG881:BH881"/>
    <mergeCell ref="BI881:BJ881"/>
    <mergeCell ref="BK881:BL881"/>
    <mergeCell ref="BM881:BN881"/>
    <mergeCell ref="BO881:BQ881"/>
    <mergeCell ref="BS881:BT881"/>
    <mergeCell ref="BU881:CA881"/>
    <mergeCell ref="B881:C881"/>
    <mergeCell ref="D881:F881"/>
    <mergeCell ref="G881:H881"/>
    <mergeCell ref="K881:L881"/>
    <mergeCell ref="M881:N881"/>
    <mergeCell ref="O881:P881"/>
    <mergeCell ref="Q881:R881"/>
    <mergeCell ref="S881:T881"/>
    <mergeCell ref="U881:V881"/>
    <mergeCell ref="W881:X881"/>
    <mergeCell ref="Y881:Z881"/>
    <mergeCell ref="AA881:AB881"/>
    <mergeCell ref="AC881:AD881"/>
    <mergeCell ref="AE881:AF881"/>
    <mergeCell ref="AG881:AH881"/>
    <mergeCell ref="AI881:AJ881"/>
    <mergeCell ref="AK881:AL881"/>
    <mergeCell ref="CB880:CH880"/>
    <mergeCell ref="AU879:AV879"/>
    <mergeCell ref="AW879:AX879"/>
    <mergeCell ref="AY879:AZ879"/>
    <mergeCell ref="BA879:BB879"/>
    <mergeCell ref="BC879:BD879"/>
    <mergeCell ref="BE879:BF879"/>
    <mergeCell ref="BG879:BH879"/>
    <mergeCell ref="BI879:BJ879"/>
    <mergeCell ref="BK879:BL879"/>
    <mergeCell ref="BM879:BN879"/>
    <mergeCell ref="BO879:BQ879"/>
    <mergeCell ref="BS879:BT879"/>
    <mergeCell ref="BU879:CA879"/>
    <mergeCell ref="CB879:CH879"/>
    <mergeCell ref="B880:C880"/>
    <mergeCell ref="D880:F880"/>
    <mergeCell ref="G880:H880"/>
    <mergeCell ref="K880:L880"/>
    <mergeCell ref="M880:N880"/>
    <mergeCell ref="O880:P880"/>
    <mergeCell ref="Q880:R880"/>
    <mergeCell ref="S880:T880"/>
    <mergeCell ref="U880:V880"/>
    <mergeCell ref="W880:X880"/>
    <mergeCell ref="Y880:Z880"/>
    <mergeCell ref="AA880:AB880"/>
    <mergeCell ref="AC880:AD880"/>
    <mergeCell ref="AE880:AF880"/>
    <mergeCell ref="AG880:AH880"/>
    <mergeCell ref="AI880:AJ880"/>
    <mergeCell ref="AK880:AL880"/>
    <mergeCell ref="AM880:AN880"/>
    <mergeCell ref="S878:T878"/>
    <mergeCell ref="U878:V878"/>
    <mergeCell ref="W878:X878"/>
    <mergeCell ref="Y878:Z878"/>
    <mergeCell ref="AA878:AB878"/>
    <mergeCell ref="AC878:AD878"/>
    <mergeCell ref="AE878:AF878"/>
    <mergeCell ref="AG878:AH878"/>
    <mergeCell ref="AI878:AJ878"/>
    <mergeCell ref="AK878:AL878"/>
    <mergeCell ref="AM878:AN878"/>
    <mergeCell ref="AO878:AP878"/>
    <mergeCell ref="AQ878:AR878"/>
    <mergeCell ref="AS878:AT878"/>
    <mergeCell ref="AU878:AV878"/>
    <mergeCell ref="AW878:AX878"/>
    <mergeCell ref="AY878:AZ878"/>
    <mergeCell ref="AO880:AP880"/>
    <mergeCell ref="AQ880:AR880"/>
    <mergeCell ref="AS880:AT880"/>
    <mergeCell ref="AU880:AV880"/>
    <mergeCell ref="AW880:AX880"/>
    <mergeCell ref="AY880:AZ880"/>
    <mergeCell ref="BA880:BB880"/>
    <mergeCell ref="BC880:BD880"/>
    <mergeCell ref="BE880:BF880"/>
    <mergeCell ref="BG880:BH880"/>
    <mergeCell ref="BI880:BJ880"/>
    <mergeCell ref="BK880:BL880"/>
    <mergeCell ref="BM880:BN880"/>
    <mergeCell ref="BO880:BQ880"/>
    <mergeCell ref="BS880:BT880"/>
    <mergeCell ref="BU880:CA880"/>
    <mergeCell ref="AE876:AF876"/>
    <mergeCell ref="AG876:AH876"/>
    <mergeCell ref="AI876:AJ876"/>
    <mergeCell ref="AK876:AL876"/>
    <mergeCell ref="AM876:AN876"/>
    <mergeCell ref="AO876:AP876"/>
    <mergeCell ref="AQ876:AR876"/>
    <mergeCell ref="AS876:AT876"/>
    <mergeCell ref="AU876:AV876"/>
    <mergeCell ref="AW876:AX876"/>
    <mergeCell ref="AY876:AZ876"/>
    <mergeCell ref="BA876:BB876"/>
    <mergeCell ref="BC876:BD876"/>
    <mergeCell ref="BE876:BF876"/>
    <mergeCell ref="BG876:BH876"/>
    <mergeCell ref="BI876:BJ876"/>
    <mergeCell ref="BK876:BL876"/>
    <mergeCell ref="BA878:BB878"/>
    <mergeCell ref="BC878:BD878"/>
    <mergeCell ref="BE878:BF878"/>
    <mergeCell ref="BG878:BH878"/>
    <mergeCell ref="BI878:BJ878"/>
    <mergeCell ref="BK878:BL878"/>
    <mergeCell ref="BM878:BN878"/>
    <mergeCell ref="BO878:BQ878"/>
    <mergeCell ref="BS878:BT878"/>
    <mergeCell ref="BU878:CA878"/>
    <mergeCell ref="CB878:CH878"/>
    <mergeCell ref="B879:C879"/>
    <mergeCell ref="D879:F879"/>
    <mergeCell ref="G879:H879"/>
    <mergeCell ref="K879:L879"/>
    <mergeCell ref="M879:N879"/>
    <mergeCell ref="O879:P879"/>
    <mergeCell ref="Q879:R879"/>
    <mergeCell ref="S879:T879"/>
    <mergeCell ref="U879:V879"/>
    <mergeCell ref="W879:X879"/>
    <mergeCell ref="Y879:Z879"/>
    <mergeCell ref="AA879:AB879"/>
    <mergeCell ref="AC879:AD879"/>
    <mergeCell ref="AE879:AF879"/>
    <mergeCell ref="AG879:AH879"/>
    <mergeCell ref="AI879:AJ879"/>
    <mergeCell ref="AK879:AL879"/>
    <mergeCell ref="AM879:AN879"/>
    <mergeCell ref="AO879:AP879"/>
    <mergeCell ref="AQ879:AR879"/>
    <mergeCell ref="AS879:AT879"/>
    <mergeCell ref="BG877:BH877"/>
    <mergeCell ref="BI877:BJ877"/>
    <mergeCell ref="BK877:BL877"/>
    <mergeCell ref="BM877:BN877"/>
    <mergeCell ref="BO877:BQ877"/>
    <mergeCell ref="BS877:BT877"/>
    <mergeCell ref="BU877:CA877"/>
    <mergeCell ref="CB877:CH877"/>
    <mergeCell ref="B878:C878"/>
    <mergeCell ref="D878:F878"/>
    <mergeCell ref="G878:H878"/>
    <mergeCell ref="K878:L878"/>
    <mergeCell ref="M878:N878"/>
    <mergeCell ref="O878:P878"/>
    <mergeCell ref="Q878:R878"/>
    <mergeCell ref="BS875:BT875"/>
    <mergeCell ref="AQ874:AR874"/>
    <mergeCell ref="AS874:AT874"/>
    <mergeCell ref="AU874:AV874"/>
    <mergeCell ref="AW874:AX874"/>
    <mergeCell ref="AY874:AZ874"/>
    <mergeCell ref="BA874:BB874"/>
    <mergeCell ref="BC874:BD874"/>
    <mergeCell ref="BE874:BF874"/>
    <mergeCell ref="BG874:BH874"/>
    <mergeCell ref="BI874:BJ874"/>
    <mergeCell ref="BK874:BL874"/>
    <mergeCell ref="BM874:BN874"/>
    <mergeCell ref="BO874:BQ874"/>
    <mergeCell ref="BS874:BT874"/>
    <mergeCell ref="BU874:CA874"/>
    <mergeCell ref="CB874:CH874"/>
    <mergeCell ref="BM876:BN876"/>
    <mergeCell ref="BO876:BQ876"/>
    <mergeCell ref="BS876:BT876"/>
    <mergeCell ref="BU876:CA876"/>
    <mergeCell ref="CB876:CH876"/>
    <mergeCell ref="B877:C877"/>
    <mergeCell ref="D877:F877"/>
    <mergeCell ref="G877:H877"/>
    <mergeCell ref="K877:L877"/>
    <mergeCell ref="M877:N877"/>
    <mergeCell ref="O877:P877"/>
    <mergeCell ref="Q877:R877"/>
    <mergeCell ref="S877:T877"/>
    <mergeCell ref="U877:V877"/>
    <mergeCell ref="W877:X877"/>
    <mergeCell ref="Y877:Z877"/>
    <mergeCell ref="AA877:AB877"/>
    <mergeCell ref="AC877:AD877"/>
    <mergeCell ref="AE877:AF877"/>
    <mergeCell ref="AG877:AH877"/>
    <mergeCell ref="AI877:AJ877"/>
    <mergeCell ref="AK877:AL877"/>
    <mergeCell ref="AM877:AN877"/>
    <mergeCell ref="AO877:AP877"/>
    <mergeCell ref="AQ877:AR877"/>
    <mergeCell ref="AS877:AT877"/>
    <mergeCell ref="AU877:AV877"/>
    <mergeCell ref="AW877:AX877"/>
    <mergeCell ref="AY877:AZ877"/>
    <mergeCell ref="BA877:BB877"/>
    <mergeCell ref="BC877:BD877"/>
    <mergeCell ref="BE877:BF877"/>
    <mergeCell ref="BU875:CA875"/>
    <mergeCell ref="CB875:CH875"/>
    <mergeCell ref="B876:C876"/>
    <mergeCell ref="D876:F876"/>
    <mergeCell ref="G876:H876"/>
    <mergeCell ref="K876:L876"/>
    <mergeCell ref="M876:N876"/>
    <mergeCell ref="O876:P876"/>
    <mergeCell ref="Q876:R876"/>
    <mergeCell ref="S876:T876"/>
    <mergeCell ref="U876:V876"/>
    <mergeCell ref="W876:X876"/>
    <mergeCell ref="Y876:Z876"/>
    <mergeCell ref="AA876:AB876"/>
    <mergeCell ref="AC876:AD876"/>
    <mergeCell ref="B875:C875"/>
    <mergeCell ref="D875:F875"/>
    <mergeCell ref="G875:H875"/>
    <mergeCell ref="K875:L875"/>
    <mergeCell ref="M875:N875"/>
    <mergeCell ref="O875:P875"/>
    <mergeCell ref="Q875:R875"/>
    <mergeCell ref="S875:T875"/>
    <mergeCell ref="U875:V875"/>
    <mergeCell ref="W875:X875"/>
    <mergeCell ref="Y875:Z875"/>
    <mergeCell ref="AA875:AB875"/>
    <mergeCell ref="AC875:AD875"/>
    <mergeCell ref="AE875:AF875"/>
    <mergeCell ref="AG875:AH875"/>
    <mergeCell ref="AI875:AJ875"/>
    <mergeCell ref="AW873:AX873"/>
    <mergeCell ref="AY873:AZ873"/>
    <mergeCell ref="BA873:BB873"/>
    <mergeCell ref="BC873:BD873"/>
    <mergeCell ref="BE873:BF873"/>
    <mergeCell ref="BG873:BH873"/>
    <mergeCell ref="BI873:BJ873"/>
    <mergeCell ref="BK873:BL873"/>
    <mergeCell ref="BM873:BN873"/>
    <mergeCell ref="BO873:BQ873"/>
    <mergeCell ref="BS873:BT873"/>
    <mergeCell ref="BU873:CA873"/>
    <mergeCell ref="CB873:CH873"/>
    <mergeCell ref="B874:C874"/>
    <mergeCell ref="D874:F874"/>
    <mergeCell ref="G874:H874"/>
    <mergeCell ref="K874:L874"/>
    <mergeCell ref="M874:N874"/>
    <mergeCell ref="O874:P874"/>
    <mergeCell ref="Q874:R874"/>
    <mergeCell ref="S874:T874"/>
    <mergeCell ref="U874:V874"/>
    <mergeCell ref="W874:X874"/>
    <mergeCell ref="Y874:Z874"/>
    <mergeCell ref="AA874:AB874"/>
    <mergeCell ref="AC874:AD874"/>
    <mergeCell ref="AE874:AF874"/>
    <mergeCell ref="AG874:AH874"/>
    <mergeCell ref="AI874:AJ874"/>
    <mergeCell ref="AK874:AL874"/>
    <mergeCell ref="AM874:AN874"/>
    <mergeCell ref="AO874:AP874"/>
    <mergeCell ref="AK875:AL875"/>
    <mergeCell ref="AM875:AN875"/>
    <mergeCell ref="AO875:AP875"/>
    <mergeCell ref="AQ875:AR875"/>
    <mergeCell ref="AS875:AT875"/>
    <mergeCell ref="AU875:AV875"/>
    <mergeCell ref="AW875:AX875"/>
    <mergeCell ref="AY875:AZ875"/>
    <mergeCell ref="BA875:BB875"/>
    <mergeCell ref="BC875:BD875"/>
    <mergeCell ref="BE875:BF875"/>
    <mergeCell ref="BG875:BH875"/>
    <mergeCell ref="BI875:BJ875"/>
    <mergeCell ref="BK875:BL875"/>
    <mergeCell ref="BM875:BN875"/>
    <mergeCell ref="BO875:BQ875"/>
    <mergeCell ref="BC872:BD872"/>
    <mergeCell ref="BE872:BF872"/>
    <mergeCell ref="BG872:BH872"/>
    <mergeCell ref="BI872:BJ872"/>
    <mergeCell ref="BK872:BL872"/>
    <mergeCell ref="BM872:BN872"/>
    <mergeCell ref="BO872:BQ872"/>
    <mergeCell ref="BS872:BT872"/>
    <mergeCell ref="BU872:CA872"/>
    <mergeCell ref="CB872:CH872"/>
    <mergeCell ref="B873:C873"/>
    <mergeCell ref="D873:F873"/>
    <mergeCell ref="G873:H873"/>
    <mergeCell ref="K873:L873"/>
    <mergeCell ref="M873:N873"/>
    <mergeCell ref="O873:P873"/>
    <mergeCell ref="Q873:R873"/>
    <mergeCell ref="S873:T873"/>
    <mergeCell ref="U873:V873"/>
    <mergeCell ref="W873:X873"/>
    <mergeCell ref="Y873:Z873"/>
    <mergeCell ref="AA873:AB873"/>
    <mergeCell ref="AC873:AD873"/>
    <mergeCell ref="AE873:AF873"/>
    <mergeCell ref="AG873:AH873"/>
    <mergeCell ref="AI873:AJ873"/>
    <mergeCell ref="AK873:AL873"/>
    <mergeCell ref="AM873:AN873"/>
    <mergeCell ref="AO873:AP873"/>
    <mergeCell ref="AQ873:AR873"/>
    <mergeCell ref="AS873:AT873"/>
    <mergeCell ref="AU873:AV873"/>
    <mergeCell ref="BI871:BJ871"/>
    <mergeCell ref="BK871:BL871"/>
    <mergeCell ref="BM871:BN871"/>
    <mergeCell ref="BO871:BQ871"/>
    <mergeCell ref="BS871:BT871"/>
    <mergeCell ref="BU871:CA871"/>
    <mergeCell ref="CB871:CH871"/>
    <mergeCell ref="B872:C872"/>
    <mergeCell ref="D872:F872"/>
    <mergeCell ref="G872:H872"/>
    <mergeCell ref="K872:L872"/>
    <mergeCell ref="M872:N872"/>
    <mergeCell ref="O872:P872"/>
    <mergeCell ref="Q872:R872"/>
    <mergeCell ref="S872:T872"/>
    <mergeCell ref="U872:V872"/>
    <mergeCell ref="W872:X872"/>
    <mergeCell ref="Y872:Z872"/>
    <mergeCell ref="AA872:AB872"/>
    <mergeCell ref="AC872:AD872"/>
    <mergeCell ref="AE872:AF872"/>
    <mergeCell ref="AG872:AH872"/>
    <mergeCell ref="AI872:AJ872"/>
    <mergeCell ref="AK872:AL872"/>
    <mergeCell ref="AM872:AN872"/>
    <mergeCell ref="AO872:AP872"/>
    <mergeCell ref="AQ872:AR872"/>
    <mergeCell ref="AS872:AT872"/>
    <mergeCell ref="AU872:AV872"/>
    <mergeCell ref="AW872:AX872"/>
    <mergeCell ref="AY872:AZ872"/>
    <mergeCell ref="BA872:BB872"/>
    <mergeCell ref="BO870:BQ870"/>
    <mergeCell ref="BS870:BT870"/>
    <mergeCell ref="BU870:CA870"/>
    <mergeCell ref="CB870:CH870"/>
    <mergeCell ref="B871:C871"/>
    <mergeCell ref="D871:F871"/>
    <mergeCell ref="G871:H871"/>
    <mergeCell ref="K871:L871"/>
    <mergeCell ref="M871:N871"/>
    <mergeCell ref="O871:P871"/>
    <mergeCell ref="Q871:R871"/>
    <mergeCell ref="S871:T871"/>
    <mergeCell ref="U871:V871"/>
    <mergeCell ref="W871:X871"/>
    <mergeCell ref="Y871:Z871"/>
    <mergeCell ref="AA871:AB871"/>
    <mergeCell ref="AC871:AD871"/>
    <mergeCell ref="AE871:AF871"/>
    <mergeCell ref="AG871:AH871"/>
    <mergeCell ref="AI871:AJ871"/>
    <mergeCell ref="AK871:AL871"/>
    <mergeCell ref="AM871:AN871"/>
    <mergeCell ref="AO871:AP871"/>
    <mergeCell ref="AQ871:AR871"/>
    <mergeCell ref="AS871:AT871"/>
    <mergeCell ref="AU871:AV871"/>
    <mergeCell ref="AW871:AX871"/>
    <mergeCell ref="AY871:AZ871"/>
    <mergeCell ref="BA871:BB871"/>
    <mergeCell ref="BC871:BD871"/>
    <mergeCell ref="BE871:BF871"/>
    <mergeCell ref="BG871:BH871"/>
    <mergeCell ref="CB869:CH869"/>
    <mergeCell ref="B870:C870"/>
    <mergeCell ref="D870:F870"/>
    <mergeCell ref="G870:H870"/>
    <mergeCell ref="K870:L870"/>
    <mergeCell ref="M870:N870"/>
    <mergeCell ref="O870:P870"/>
    <mergeCell ref="Q870:R870"/>
    <mergeCell ref="S870:T870"/>
    <mergeCell ref="U870:V870"/>
    <mergeCell ref="W870:X870"/>
    <mergeCell ref="Y870:Z870"/>
    <mergeCell ref="AA870:AB870"/>
    <mergeCell ref="AC870:AD870"/>
    <mergeCell ref="AE870:AF870"/>
    <mergeCell ref="AG870:AH870"/>
    <mergeCell ref="AI870:AJ870"/>
    <mergeCell ref="AK870:AL870"/>
    <mergeCell ref="AM870:AN870"/>
    <mergeCell ref="AO870:AP870"/>
    <mergeCell ref="AQ870:AR870"/>
    <mergeCell ref="AS870:AT870"/>
    <mergeCell ref="AU870:AV870"/>
    <mergeCell ref="AW870:AX870"/>
    <mergeCell ref="AY870:AZ870"/>
    <mergeCell ref="BA870:BB870"/>
    <mergeCell ref="BC870:BD870"/>
    <mergeCell ref="BE870:BF870"/>
    <mergeCell ref="BG870:BH870"/>
    <mergeCell ref="BI870:BJ870"/>
    <mergeCell ref="BK870:BL870"/>
    <mergeCell ref="BM870:BN870"/>
    <mergeCell ref="AM869:AN869"/>
    <mergeCell ref="AO869:AP869"/>
    <mergeCell ref="AQ869:AR869"/>
    <mergeCell ref="AS869:AT869"/>
    <mergeCell ref="AU869:AV869"/>
    <mergeCell ref="AW869:AX869"/>
    <mergeCell ref="AY869:AZ869"/>
    <mergeCell ref="BA869:BB869"/>
    <mergeCell ref="BC869:BD869"/>
    <mergeCell ref="BE869:BF869"/>
    <mergeCell ref="BG869:BH869"/>
    <mergeCell ref="BI869:BJ869"/>
    <mergeCell ref="BK869:BL869"/>
    <mergeCell ref="BM869:BN869"/>
    <mergeCell ref="BO869:BQ869"/>
    <mergeCell ref="BS869:BT869"/>
    <mergeCell ref="BU869:CA869"/>
    <mergeCell ref="B869:C869"/>
    <mergeCell ref="D869:F869"/>
    <mergeCell ref="G869:H869"/>
    <mergeCell ref="K869:L869"/>
    <mergeCell ref="M869:N869"/>
    <mergeCell ref="O869:P869"/>
    <mergeCell ref="Q869:R869"/>
    <mergeCell ref="S869:T869"/>
    <mergeCell ref="U869:V869"/>
    <mergeCell ref="W869:X869"/>
    <mergeCell ref="Y869:Z869"/>
    <mergeCell ref="AA869:AB869"/>
    <mergeCell ref="AC869:AD869"/>
    <mergeCell ref="AE869:AF869"/>
    <mergeCell ref="AG869:AH869"/>
    <mergeCell ref="AI869:AJ869"/>
    <mergeCell ref="AK869:AL869"/>
    <mergeCell ref="CB868:CH868"/>
    <mergeCell ref="AU867:AV867"/>
    <mergeCell ref="AW867:AX867"/>
    <mergeCell ref="AY867:AZ867"/>
    <mergeCell ref="BA867:BB867"/>
    <mergeCell ref="BC867:BD867"/>
    <mergeCell ref="BE867:BF867"/>
    <mergeCell ref="BG867:BH867"/>
    <mergeCell ref="BI867:BJ867"/>
    <mergeCell ref="BK867:BL867"/>
    <mergeCell ref="BM867:BN867"/>
    <mergeCell ref="BO867:BQ867"/>
    <mergeCell ref="BS867:BT867"/>
    <mergeCell ref="BU867:CA867"/>
    <mergeCell ref="CB867:CH867"/>
    <mergeCell ref="B868:C868"/>
    <mergeCell ref="D868:F868"/>
    <mergeCell ref="G868:H868"/>
    <mergeCell ref="K868:L868"/>
    <mergeCell ref="M868:N868"/>
    <mergeCell ref="O868:P868"/>
    <mergeCell ref="Q868:R868"/>
    <mergeCell ref="S868:T868"/>
    <mergeCell ref="U868:V868"/>
    <mergeCell ref="W868:X868"/>
    <mergeCell ref="Y868:Z868"/>
    <mergeCell ref="AA868:AB868"/>
    <mergeCell ref="AC868:AD868"/>
    <mergeCell ref="AE868:AF868"/>
    <mergeCell ref="AG868:AH868"/>
    <mergeCell ref="AI868:AJ868"/>
    <mergeCell ref="AK868:AL868"/>
    <mergeCell ref="AM868:AN868"/>
    <mergeCell ref="S866:T866"/>
    <mergeCell ref="U866:V866"/>
    <mergeCell ref="W866:X866"/>
    <mergeCell ref="Y866:Z866"/>
    <mergeCell ref="AA866:AB866"/>
    <mergeCell ref="AC866:AD866"/>
    <mergeCell ref="AE866:AF866"/>
    <mergeCell ref="AG866:AH866"/>
    <mergeCell ref="AI866:AJ866"/>
    <mergeCell ref="AK866:AL866"/>
    <mergeCell ref="AM866:AN866"/>
    <mergeCell ref="AO866:AP866"/>
    <mergeCell ref="AQ866:AR866"/>
    <mergeCell ref="AS866:AT866"/>
    <mergeCell ref="AU866:AV866"/>
    <mergeCell ref="AW866:AX866"/>
    <mergeCell ref="AY866:AZ866"/>
    <mergeCell ref="AO868:AP868"/>
    <mergeCell ref="AQ868:AR868"/>
    <mergeCell ref="AS868:AT868"/>
    <mergeCell ref="AU868:AV868"/>
    <mergeCell ref="AW868:AX868"/>
    <mergeCell ref="AY868:AZ868"/>
    <mergeCell ref="BA868:BB868"/>
    <mergeCell ref="BC868:BD868"/>
    <mergeCell ref="BE868:BF868"/>
    <mergeCell ref="BG868:BH868"/>
    <mergeCell ref="BI868:BJ868"/>
    <mergeCell ref="BK868:BL868"/>
    <mergeCell ref="BM868:BN868"/>
    <mergeCell ref="BO868:BQ868"/>
    <mergeCell ref="BS868:BT868"/>
    <mergeCell ref="BU868:CA868"/>
    <mergeCell ref="AE864:AF864"/>
    <mergeCell ref="AG864:AH864"/>
    <mergeCell ref="AI864:AJ864"/>
    <mergeCell ref="AK864:AL864"/>
    <mergeCell ref="AM864:AN864"/>
    <mergeCell ref="AO864:AP864"/>
    <mergeCell ref="AQ864:AR864"/>
    <mergeCell ref="AS864:AT864"/>
    <mergeCell ref="AU864:AV864"/>
    <mergeCell ref="AW864:AX864"/>
    <mergeCell ref="AY864:AZ864"/>
    <mergeCell ref="BA864:BB864"/>
    <mergeCell ref="BC864:BD864"/>
    <mergeCell ref="BE864:BF864"/>
    <mergeCell ref="BG864:BH864"/>
    <mergeCell ref="BI864:BJ864"/>
    <mergeCell ref="BK864:BL864"/>
    <mergeCell ref="BA866:BB866"/>
    <mergeCell ref="BC866:BD866"/>
    <mergeCell ref="BE866:BF866"/>
    <mergeCell ref="BG866:BH866"/>
    <mergeCell ref="BI866:BJ866"/>
    <mergeCell ref="BK866:BL866"/>
    <mergeCell ref="BM866:BN866"/>
    <mergeCell ref="BO866:BQ866"/>
    <mergeCell ref="BS866:BT866"/>
    <mergeCell ref="BU866:CA866"/>
    <mergeCell ref="CB866:CH866"/>
    <mergeCell ref="B867:C867"/>
    <mergeCell ref="D867:F867"/>
    <mergeCell ref="G867:H867"/>
    <mergeCell ref="K867:L867"/>
    <mergeCell ref="M867:N867"/>
    <mergeCell ref="O867:P867"/>
    <mergeCell ref="Q867:R867"/>
    <mergeCell ref="S867:T867"/>
    <mergeCell ref="U867:V867"/>
    <mergeCell ref="W867:X867"/>
    <mergeCell ref="Y867:Z867"/>
    <mergeCell ref="AA867:AB867"/>
    <mergeCell ref="AC867:AD867"/>
    <mergeCell ref="AE867:AF867"/>
    <mergeCell ref="AG867:AH867"/>
    <mergeCell ref="AI867:AJ867"/>
    <mergeCell ref="AK867:AL867"/>
    <mergeCell ref="AM867:AN867"/>
    <mergeCell ref="AO867:AP867"/>
    <mergeCell ref="AQ867:AR867"/>
    <mergeCell ref="AS867:AT867"/>
    <mergeCell ref="BG865:BH865"/>
    <mergeCell ref="BI865:BJ865"/>
    <mergeCell ref="BK865:BL865"/>
    <mergeCell ref="BM865:BN865"/>
    <mergeCell ref="BO865:BQ865"/>
    <mergeCell ref="BS865:BT865"/>
    <mergeCell ref="BU865:CA865"/>
    <mergeCell ref="CB865:CH865"/>
    <mergeCell ref="B866:C866"/>
    <mergeCell ref="D866:F866"/>
    <mergeCell ref="G866:H866"/>
    <mergeCell ref="K866:L866"/>
    <mergeCell ref="M866:N866"/>
    <mergeCell ref="O866:P866"/>
    <mergeCell ref="Q866:R866"/>
    <mergeCell ref="BS863:BT863"/>
    <mergeCell ref="AQ862:AR862"/>
    <mergeCell ref="AS862:AT862"/>
    <mergeCell ref="AU862:AV862"/>
    <mergeCell ref="AW862:AX862"/>
    <mergeCell ref="AY862:AZ862"/>
    <mergeCell ref="BA862:BB862"/>
    <mergeCell ref="BC862:BD862"/>
    <mergeCell ref="BE862:BF862"/>
    <mergeCell ref="BG862:BH862"/>
    <mergeCell ref="BI862:BJ862"/>
    <mergeCell ref="BK862:BL862"/>
    <mergeCell ref="BM862:BN862"/>
    <mergeCell ref="BO862:BQ862"/>
    <mergeCell ref="BS862:BT862"/>
    <mergeCell ref="BU862:CA862"/>
    <mergeCell ref="CB862:CH862"/>
    <mergeCell ref="BM864:BN864"/>
    <mergeCell ref="BO864:BQ864"/>
    <mergeCell ref="BS864:BT864"/>
    <mergeCell ref="BU864:CA864"/>
    <mergeCell ref="CB864:CH864"/>
    <mergeCell ref="B865:C865"/>
    <mergeCell ref="D865:F865"/>
    <mergeCell ref="G865:H865"/>
    <mergeCell ref="K865:L865"/>
    <mergeCell ref="M865:N865"/>
    <mergeCell ref="O865:P865"/>
    <mergeCell ref="Q865:R865"/>
    <mergeCell ref="S865:T865"/>
    <mergeCell ref="U865:V865"/>
    <mergeCell ref="W865:X865"/>
    <mergeCell ref="Y865:Z865"/>
    <mergeCell ref="AA865:AB865"/>
    <mergeCell ref="AC865:AD865"/>
    <mergeCell ref="AE865:AF865"/>
    <mergeCell ref="AG865:AH865"/>
    <mergeCell ref="AI865:AJ865"/>
    <mergeCell ref="AK865:AL865"/>
    <mergeCell ref="AM865:AN865"/>
    <mergeCell ref="AO865:AP865"/>
    <mergeCell ref="AQ865:AR865"/>
    <mergeCell ref="AS865:AT865"/>
    <mergeCell ref="AU865:AV865"/>
    <mergeCell ref="AW865:AX865"/>
    <mergeCell ref="AY865:AZ865"/>
    <mergeCell ref="BA865:BB865"/>
    <mergeCell ref="BC865:BD865"/>
    <mergeCell ref="BE865:BF865"/>
    <mergeCell ref="BU863:CA863"/>
    <mergeCell ref="CB863:CH863"/>
    <mergeCell ref="B864:C864"/>
    <mergeCell ref="D864:F864"/>
    <mergeCell ref="G864:H864"/>
    <mergeCell ref="K864:L864"/>
    <mergeCell ref="M864:N864"/>
    <mergeCell ref="O864:P864"/>
    <mergeCell ref="Q864:R864"/>
    <mergeCell ref="S864:T864"/>
    <mergeCell ref="U864:V864"/>
    <mergeCell ref="W864:X864"/>
    <mergeCell ref="Y864:Z864"/>
    <mergeCell ref="AA864:AB864"/>
    <mergeCell ref="AC864:AD864"/>
    <mergeCell ref="B863:C863"/>
    <mergeCell ref="D863:F863"/>
    <mergeCell ref="G863:H863"/>
    <mergeCell ref="K863:L863"/>
    <mergeCell ref="M863:N863"/>
    <mergeCell ref="O863:P863"/>
    <mergeCell ref="Q863:R863"/>
    <mergeCell ref="S863:T863"/>
    <mergeCell ref="U863:V863"/>
    <mergeCell ref="W863:X863"/>
    <mergeCell ref="Y863:Z863"/>
    <mergeCell ref="AA863:AB863"/>
    <mergeCell ref="AC863:AD863"/>
    <mergeCell ref="AE863:AF863"/>
    <mergeCell ref="AG863:AH863"/>
    <mergeCell ref="AI863:AJ863"/>
    <mergeCell ref="AW861:AX861"/>
    <mergeCell ref="AY861:AZ861"/>
    <mergeCell ref="BA861:BB861"/>
    <mergeCell ref="BC861:BD861"/>
    <mergeCell ref="BE861:BF861"/>
    <mergeCell ref="BG861:BH861"/>
    <mergeCell ref="BI861:BJ861"/>
    <mergeCell ref="BK861:BL861"/>
    <mergeCell ref="BM861:BN861"/>
    <mergeCell ref="BO861:BQ861"/>
    <mergeCell ref="BS861:BT861"/>
    <mergeCell ref="BU861:CA861"/>
    <mergeCell ref="CB861:CH861"/>
    <mergeCell ref="B862:C862"/>
    <mergeCell ref="D862:F862"/>
    <mergeCell ref="G862:H862"/>
    <mergeCell ref="K862:L862"/>
    <mergeCell ref="M862:N862"/>
    <mergeCell ref="O862:P862"/>
    <mergeCell ref="Q862:R862"/>
    <mergeCell ref="S862:T862"/>
    <mergeCell ref="U862:V862"/>
    <mergeCell ref="W862:X862"/>
    <mergeCell ref="Y862:Z862"/>
    <mergeCell ref="AA862:AB862"/>
    <mergeCell ref="AC862:AD862"/>
    <mergeCell ref="AE862:AF862"/>
    <mergeCell ref="AG862:AH862"/>
    <mergeCell ref="AI862:AJ862"/>
    <mergeCell ref="AK862:AL862"/>
    <mergeCell ref="AM862:AN862"/>
    <mergeCell ref="AO862:AP862"/>
    <mergeCell ref="AK863:AL863"/>
    <mergeCell ref="AM863:AN863"/>
    <mergeCell ref="AO863:AP863"/>
    <mergeCell ref="AQ863:AR863"/>
    <mergeCell ref="AS863:AT863"/>
    <mergeCell ref="AU863:AV863"/>
    <mergeCell ref="AW863:AX863"/>
    <mergeCell ref="AY863:AZ863"/>
    <mergeCell ref="BA863:BB863"/>
    <mergeCell ref="BC863:BD863"/>
    <mergeCell ref="BE863:BF863"/>
    <mergeCell ref="BG863:BH863"/>
    <mergeCell ref="BI863:BJ863"/>
    <mergeCell ref="BK863:BL863"/>
    <mergeCell ref="BM863:BN863"/>
    <mergeCell ref="BO863:BQ863"/>
    <mergeCell ref="BC860:BD860"/>
    <mergeCell ref="BE860:BF860"/>
    <mergeCell ref="BG860:BH860"/>
    <mergeCell ref="BI860:BJ860"/>
    <mergeCell ref="BK860:BL860"/>
    <mergeCell ref="BM860:BN860"/>
    <mergeCell ref="BO860:BQ860"/>
    <mergeCell ref="BS860:BT860"/>
    <mergeCell ref="BU860:CA860"/>
    <mergeCell ref="CB860:CH860"/>
    <mergeCell ref="B861:C861"/>
    <mergeCell ref="D861:F861"/>
    <mergeCell ref="G861:H861"/>
    <mergeCell ref="K861:L861"/>
    <mergeCell ref="M861:N861"/>
    <mergeCell ref="O861:P861"/>
    <mergeCell ref="Q861:R861"/>
    <mergeCell ref="S861:T861"/>
    <mergeCell ref="U861:V861"/>
    <mergeCell ref="W861:X861"/>
    <mergeCell ref="Y861:Z861"/>
    <mergeCell ref="AA861:AB861"/>
    <mergeCell ref="AC861:AD861"/>
    <mergeCell ref="AE861:AF861"/>
    <mergeCell ref="AG861:AH861"/>
    <mergeCell ref="AI861:AJ861"/>
    <mergeCell ref="AK861:AL861"/>
    <mergeCell ref="AM861:AN861"/>
    <mergeCell ref="AO861:AP861"/>
    <mergeCell ref="AQ861:AR861"/>
    <mergeCell ref="AS861:AT861"/>
    <mergeCell ref="AU861:AV861"/>
    <mergeCell ref="BI859:BJ859"/>
    <mergeCell ref="BK859:BL859"/>
    <mergeCell ref="BM859:BN859"/>
    <mergeCell ref="BO859:BQ859"/>
    <mergeCell ref="BS859:BT859"/>
    <mergeCell ref="BU859:CA859"/>
    <mergeCell ref="CB859:CH859"/>
    <mergeCell ref="B860:C860"/>
    <mergeCell ref="D860:F860"/>
    <mergeCell ref="G860:H860"/>
    <mergeCell ref="K860:L860"/>
    <mergeCell ref="M860:N860"/>
    <mergeCell ref="O860:P860"/>
    <mergeCell ref="Q860:R860"/>
    <mergeCell ref="S860:T860"/>
    <mergeCell ref="U860:V860"/>
    <mergeCell ref="W860:X860"/>
    <mergeCell ref="Y860:Z860"/>
    <mergeCell ref="AA860:AB860"/>
    <mergeCell ref="AC860:AD860"/>
    <mergeCell ref="AE860:AF860"/>
    <mergeCell ref="AG860:AH860"/>
    <mergeCell ref="AI860:AJ860"/>
    <mergeCell ref="AK860:AL860"/>
    <mergeCell ref="AM860:AN860"/>
    <mergeCell ref="AO860:AP860"/>
    <mergeCell ref="AQ860:AR860"/>
    <mergeCell ref="AS860:AT860"/>
    <mergeCell ref="AU860:AV860"/>
    <mergeCell ref="AW860:AX860"/>
    <mergeCell ref="AY860:AZ860"/>
    <mergeCell ref="BA860:BB860"/>
    <mergeCell ref="BO858:BQ858"/>
    <mergeCell ref="BS858:BT858"/>
    <mergeCell ref="BU858:CA858"/>
    <mergeCell ref="CB858:CH858"/>
    <mergeCell ref="B859:C859"/>
    <mergeCell ref="D859:F859"/>
    <mergeCell ref="G859:H859"/>
    <mergeCell ref="K859:L859"/>
    <mergeCell ref="M859:N859"/>
    <mergeCell ref="O859:P859"/>
    <mergeCell ref="Q859:R859"/>
    <mergeCell ref="S859:T859"/>
    <mergeCell ref="U859:V859"/>
    <mergeCell ref="W859:X859"/>
    <mergeCell ref="Y859:Z859"/>
    <mergeCell ref="AA859:AB859"/>
    <mergeCell ref="AC859:AD859"/>
    <mergeCell ref="AE859:AF859"/>
    <mergeCell ref="AG859:AH859"/>
    <mergeCell ref="AI859:AJ859"/>
    <mergeCell ref="AK859:AL859"/>
    <mergeCell ref="AM859:AN859"/>
    <mergeCell ref="AO859:AP859"/>
    <mergeCell ref="AQ859:AR859"/>
    <mergeCell ref="AS859:AT859"/>
    <mergeCell ref="AU859:AV859"/>
    <mergeCell ref="AW859:AX859"/>
    <mergeCell ref="AY859:AZ859"/>
    <mergeCell ref="BA859:BB859"/>
    <mergeCell ref="BC859:BD859"/>
    <mergeCell ref="BE859:BF859"/>
    <mergeCell ref="BG859:BH859"/>
    <mergeCell ref="CB857:CH857"/>
    <mergeCell ref="B858:C858"/>
    <mergeCell ref="D858:F858"/>
    <mergeCell ref="G858:H858"/>
    <mergeCell ref="K858:L858"/>
    <mergeCell ref="M858:N858"/>
    <mergeCell ref="O858:P858"/>
    <mergeCell ref="Q858:R858"/>
    <mergeCell ref="S858:T858"/>
    <mergeCell ref="U858:V858"/>
    <mergeCell ref="W858:X858"/>
    <mergeCell ref="Y858:Z858"/>
    <mergeCell ref="AA858:AB858"/>
    <mergeCell ref="AC858:AD858"/>
    <mergeCell ref="AE858:AF858"/>
    <mergeCell ref="AG858:AH858"/>
    <mergeCell ref="AI858:AJ858"/>
    <mergeCell ref="AK858:AL858"/>
    <mergeCell ref="AM858:AN858"/>
    <mergeCell ref="AO858:AP858"/>
    <mergeCell ref="AQ858:AR858"/>
    <mergeCell ref="AS858:AT858"/>
    <mergeCell ref="AU858:AV858"/>
    <mergeCell ref="AW858:AX858"/>
    <mergeCell ref="AY858:AZ858"/>
    <mergeCell ref="BA858:BB858"/>
    <mergeCell ref="BC858:BD858"/>
    <mergeCell ref="BE858:BF858"/>
    <mergeCell ref="BG858:BH858"/>
    <mergeCell ref="BI858:BJ858"/>
    <mergeCell ref="BK858:BL858"/>
    <mergeCell ref="BM858:BN858"/>
    <mergeCell ref="AM857:AN857"/>
    <mergeCell ref="AO857:AP857"/>
    <mergeCell ref="AQ857:AR857"/>
    <mergeCell ref="AS857:AT857"/>
    <mergeCell ref="AU857:AV857"/>
    <mergeCell ref="AW857:AX857"/>
    <mergeCell ref="AY857:AZ857"/>
    <mergeCell ref="BA857:BB857"/>
    <mergeCell ref="BC857:BD857"/>
    <mergeCell ref="BE857:BF857"/>
    <mergeCell ref="BG857:BH857"/>
    <mergeCell ref="BI857:BJ857"/>
    <mergeCell ref="BK857:BL857"/>
    <mergeCell ref="BM857:BN857"/>
    <mergeCell ref="BO857:BQ857"/>
    <mergeCell ref="BS857:BT857"/>
    <mergeCell ref="BU857:CA857"/>
    <mergeCell ref="B857:C857"/>
    <mergeCell ref="D857:F857"/>
    <mergeCell ref="G857:H857"/>
    <mergeCell ref="K857:L857"/>
    <mergeCell ref="M857:N857"/>
    <mergeCell ref="O857:P857"/>
    <mergeCell ref="Q857:R857"/>
    <mergeCell ref="S857:T857"/>
    <mergeCell ref="U857:V857"/>
    <mergeCell ref="W857:X857"/>
    <mergeCell ref="Y857:Z857"/>
    <mergeCell ref="AA857:AB857"/>
    <mergeCell ref="AC857:AD857"/>
    <mergeCell ref="AE857:AF857"/>
    <mergeCell ref="AG857:AH857"/>
    <mergeCell ref="AI857:AJ857"/>
    <mergeCell ref="AK857:AL857"/>
    <mergeCell ref="CB856:CH856"/>
    <mergeCell ref="AU855:AV855"/>
    <mergeCell ref="AW855:AX855"/>
    <mergeCell ref="AY855:AZ855"/>
    <mergeCell ref="BA855:BB855"/>
    <mergeCell ref="BC855:BD855"/>
    <mergeCell ref="BE855:BF855"/>
    <mergeCell ref="BG855:BH855"/>
    <mergeCell ref="BI855:BJ855"/>
    <mergeCell ref="BK855:BL855"/>
    <mergeCell ref="BM855:BN855"/>
    <mergeCell ref="BO855:BQ855"/>
    <mergeCell ref="BS855:BT855"/>
    <mergeCell ref="BU855:CA855"/>
    <mergeCell ref="CB855:CH855"/>
    <mergeCell ref="B856:C856"/>
    <mergeCell ref="D856:F856"/>
    <mergeCell ref="G856:H856"/>
    <mergeCell ref="K856:L856"/>
    <mergeCell ref="M856:N856"/>
    <mergeCell ref="O856:P856"/>
    <mergeCell ref="Q856:R856"/>
    <mergeCell ref="S856:T856"/>
    <mergeCell ref="U856:V856"/>
    <mergeCell ref="W856:X856"/>
    <mergeCell ref="Y856:Z856"/>
    <mergeCell ref="AA856:AB856"/>
    <mergeCell ref="AC856:AD856"/>
    <mergeCell ref="AE856:AF856"/>
    <mergeCell ref="AG856:AH856"/>
    <mergeCell ref="AI856:AJ856"/>
    <mergeCell ref="AK856:AL856"/>
    <mergeCell ref="AM856:AN856"/>
    <mergeCell ref="S854:T854"/>
    <mergeCell ref="U854:V854"/>
    <mergeCell ref="W854:X854"/>
    <mergeCell ref="Y854:Z854"/>
    <mergeCell ref="AA854:AB854"/>
    <mergeCell ref="AC854:AD854"/>
    <mergeCell ref="AE854:AF854"/>
    <mergeCell ref="AG854:AH854"/>
    <mergeCell ref="AI854:AJ854"/>
    <mergeCell ref="AK854:AL854"/>
    <mergeCell ref="AM854:AN854"/>
    <mergeCell ref="AO854:AP854"/>
    <mergeCell ref="AQ854:AR854"/>
    <mergeCell ref="AS854:AT854"/>
    <mergeCell ref="AU854:AV854"/>
    <mergeCell ref="AW854:AX854"/>
    <mergeCell ref="AY854:AZ854"/>
    <mergeCell ref="AO856:AP856"/>
    <mergeCell ref="AQ856:AR856"/>
    <mergeCell ref="AS856:AT856"/>
    <mergeCell ref="AU856:AV856"/>
    <mergeCell ref="AW856:AX856"/>
    <mergeCell ref="AY856:AZ856"/>
    <mergeCell ref="BA856:BB856"/>
    <mergeCell ref="BC856:BD856"/>
    <mergeCell ref="BE856:BF856"/>
    <mergeCell ref="BG856:BH856"/>
    <mergeCell ref="BI856:BJ856"/>
    <mergeCell ref="BK856:BL856"/>
    <mergeCell ref="BM856:BN856"/>
    <mergeCell ref="BO856:BQ856"/>
    <mergeCell ref="BS856:BT856"/>
    <mergeCell ref="BU856:CA856"/>
    <mergeCell ref="AE852:AF852"/>
    <mergeCell ref="AG852:AH852"/>
    <mergeCell ref="AI852:AJ852"/>
    <mergeCell ref="AK852:AL852"/>
    <mergeCell ref="AM852:AN852"/>
    <mergeCell ref="AO852:AP852"/>
    <mergeCell ref="AQ852:AR852"/>
    <mergeCell ref="AS852:AT852"/>
    <mergeCell ref="AU852:AV852"/>
    <mergeCell ref="AW852:AX852"/>
    <mergeCell ref="AY852:AZ852"/>
    <mergeCell ref="BA852:BB852"/>
    <mergeCell ref="BC852:BD852"/>
    <mergeCell ref="BE852:BF852"/>
    <mergeCell ref="BG852:BH852"/>
    <mergeCell ref="BI852:BJ852"/>
    <mergeCell ref="BK852:BL852"/>
    <mergeCell ref="BA854:BB854"/>
    <mergeCell ref="BC854:BD854"/>
    <mergeCell ref="BE854:BF854"/>
    <mergeCell ref="BG854:BH854"/>
    <mergeCell ref="BI854:BJ854"/>
    <mergeCell ref="BK854:BL854"/>
    <mergeCell ref="BM854:BN854"/>
    <mergeCell ref="BO854:BQ854"/>
    <mergeCell ref="BS854:BT854"/>
    <mergeCell ref="BU854:CA854"/>
    <mergeCell ref="CB854:CH854"/>
    <mergeCell ref="B855:C855"/>
    <mergeCell ref="D855:F855"/>
    <mergeCell ref="G855:H855"/>
    <mergeCell ref="K855:L855"/>
    <mergeCell ref="M855:N855"/>
    <mergeCell ref="O855:P855"/>
    <mergeCell ref="Q855:R855"/>
    <mergeCell ref="S855:T855"/>
    <mergeCell ref="U855:V855"/>
    <mergeCell ref="W855:X855"/>
    <mergeCell ref="Y855:Z855"/>
    <mergeCell ref="AA855:AB855"/>
    <mergeCell ref="AC855:AD855"/>
    <mergeCell ref="AE855:AF855"/>
    <mergeCell ref="AG855:AH855"/>
    <mergeCell ref="AI855:AJ855"/>
    <mergeCell ref="AK855:AL855"/>
    <mergeCell ref="AM855:AN855"/>
    <mergeCell ref="AO855:AP855"/>
    <mergeCell ref="AQ855:AR855"/>
    <mergeCell ref="AS855:AT855"/>
    <mergeCell ref="BG853:BH853"/>
    <mergeCell ref="BI853:BJ853"/>
    <mergeCell ref="BK853:BL853"/>
    <mergeCell ref="BM853:BN853"/>
    <mergeCell ref="BO853:BQ853"/>
    <mergeCell ref="BS853:BT853"/>
    <mergeCell ref="BU853:CA853"/>
    <mergeCell ref="CB853:CH853"/>
    <mergeCell ref="B854:C854"/>
    <mergeCell ref="D854:F854"/>
    <mergeCell ref="G854:H854"/>
    <mergeCell ref="K854:L854"/>
    <mergeCell ref="M854:N854"/>
    <mergeCell ref="O854:P854"/>
    <mergeCell ref="Q854:R854"/>
    <mergeCell ref="BS851:BT851"/>
    <mergeCell ref="AQ850:AR850"/>
    <mergeCell ref="AS850:AT850"/>
    <mergeCell ref="AU850:AV850"/>
    <mergeCell ref="AW850:AX850"/>
    <mergeCell ref="AY850:AZ850"/>
    <mergeCell ref="BA850:BB850"/>
    <mergeCell ref="BC850:BD850"/>
    <mergeCell ref="BE850:BF850"/>
    <mergeCell ref="BG850:BH850"/>
    <mergeCell ref="BI850:BJ850"/>
    <mergeCell ref="BK850:BL850"/>
    <mergeCell ref="BM850:BN850"/>
    <mergeCell ref="BO850:BQ850"/>
    <mergeCell ref="BS850:BT850"/>
    <mergeCell ref="BU850:CA850"/>
    <mergeCell ref="CB850:CH850"/>
    <mergeCell ref="BM852:BN852"/>
    <mergeCell ref="BO852:BQ852"/>
    <mergeCell ref="BS852:BT852"/>
    <mergeCell ref="BU852:CA852"/>
    <mergeCell ref="CB852:CH852"/>
    <mergeCell ref="B853:C853"/>
    <mergeCell ref="D853:F853"/>
    <mergeCell ref="G853:H853"/>
    <mergeCell ref="K853:L853"/>
    <mergeCell ref="M853:N853"/>
    <mergeCell ref="O853:P853"/>
    <mergeCell ref="Q853:R853"/>
    <mergeCell ref="S853:T853"/>
    <mergeCell ref="U853:V853"/>
    <mergeCell ref="W853:X853"/>
    <mergeCell ref="Y853:Z853"/>
    <mergeCell ref="AA853:AB853"/>
    <mergeCell ref="AC853:AD853"/>
    <mergeCell ref="AE853:AF853"/>
    <mergeCell ref="AG853:AH853"/>
    <mergeCell ref="AI853:AJ853"/>
    <mergeCell ref="AK853:AL853"/>
    <mergeCell ref="AM853:AN853"/>
    <mergeCell ref="AO853:AP853"/>
    <mergeCell ref="AQ853:AR853"/>
    <mergeCell ref="AS853:AT853"/>
    <mergeCell ref="AU853:AV853"/>
    <mergeCell ref="AW853:AX853"/>
    <mergeCell ref="AY853:AZ853"/>
    <mergeCell ref="BA853:BB853"/>
    <mergeCell ref="BC853:BD853"/>
    <mergeCell ref="BE853:BF853"/>
    <mergeCell ref="BU851:CA851"/>
    <mergeCell ref="CB851:CH851"/>
    <mergeCell ref="B852:C852"/>
    <mergeCell ref="D852:F852"/>
    <mergeCell ref="G852:H852"/>
    <mergeCell ref="K852:L852"/>
    <mergeCell ref="M852:N852"/>
    <mergeCell ref="O852:P852"/>
    <mergeCell ref="Q852:R852"/>
    <mergeCell ref="S852:T852"/>
    <mergeCell ref="U852:V852"/>
    <mergeCell ref="W852:X852"/>
    <mergeCell ref="Y852:Z852"/>
    <mergeCell ref="AA852:AB852"/>
    <mergeCell ref="AC852:AD852"/>
    <mergeCell ref="B851:C851"/>
    <mergeCell ref="D851:F851"/>
    <mergeCell ref="G851:H851"/>
    <mergeCell ref="K851:L851"/>
    <mergeCell ref="M851:N851"/>
    <mergeCell ref="O851:P851"/>
    <mergeCell ref="Q851:R851"/>
    <mergeCell ref="S851:T851"/>
    <mergeCell ref="U851:V851"/>
    <mergeCell ref="W851:X851"/>
    <mergeCell ref="Y851:Z851"/>
    <mergeCell ref="AA851:AB851"/>
    <mergeCell ref="AC851:AD851"/>
    <mergeCell ref="AE851:AF851"/>
    <mergeCell ref="AG851:AH851"/>
    <mergeCell ref="AI851:AJ851"/>
    <mergeCell ref="AW849:AX849"/>
    <mergeCell ref="AY849:AZ849"/>
    <mergeCell ref="BA849:BB849"/>
    <mergeCell ref="BC849:BD849"/>
    <mergeCell ref="BE849:BF849"/>
    <mergeCell ref="BG849:BH849"/>
    <mergeCell ref="BI849:BJ849"/>
    <mergeCell ref="BK849:BL849"/>
    <mergeCell ref="BM849:BN849"/>
    <mergeCell ref="BO849:BQ849"/>
    <mergeCell ref="BS849:BT849"/>
    <mergeCell ref="BU849:CA849"/>
    <mergeCell ref="CB849:CH849"/>
    <mergeCell ref="B850:C850"/>
    <mergeCell ref="D850:F850"/>
    <mergeCell ref="G850:H850"/>
    <mergeCell ref="K850:L850"/>
    <mergeCell ref="M850:N850"/>
    <mergeCell ref="O850:P850"/>
    <mergeCell ref="Q850:R850"/>
    <mergeCell ref="S850:T850"/>
    <mergeCell ref="U850:V850"/>
    <mergeCell ref="W850:X850"/>
    <mergeCell ref="Y850:Z850"/>
    <mergeCell ref="AA850:AB850"/>
    <mergeCell ref="AC850:AD850"/>
    <mergeCell ref="AE850:AF850"/>
    <mergeCell ref="AG850:AH850"/>
    <mergeCell ref="AI850:AJ850"/>
    <mergeCell ref="AK850:AL850"/>
    <mergeCell ref="AM850:AN850"/>
    <mergeCell ref="AO850:AP850"/>
    <mergeCell ref="AK851:AL851"/>
    <mergeCell ref="AM851:AN851"/>
    <mergeCell ref="AO851:AP851"/>
    <mergeCell ref="AQ851:AR851"/>
    <mergeCell ref="AS851:AT851"/>
    <mergeCell ref="AU851:AV851"/>
    <mergeCell ref="AW851:AX851"/>
    <mergeCell ref="AY851:AZ851"/>
    <mergeCell ref="BA851:BB851"/>
    <mergeCell ref="BC851:BD851"/>
    <mergeCell ref="BE851:BF851"/>
    <mergeCell ref="BG851:BH851"/>
    <mergeCell ref="BI851:BJ851"/>
    <mergeCell ref="BK851:BL851"/>
    <mergeCell ref="BM851:BN851"/>
    <mergeCell ref="BO851:BQ851"/>
    <mergeCell ref="BC848:BD848"/>
    <mergeCell ref="BE848:BF848"/>
    <mergeCell ref="BG848:BH848"/>
    <mergeCell ref="BI848:BJ848"/>
    <mergeCell ref="BK848:BL848"/>
    <mergeCell ref="BM848:BN848"/>
    <mergeCell ref="BO848:BQ848"/>
    <mergeCell ref="BS848:BT848"/>
    <mergeCell ref="BU848:CA848"/>
    <mergeCell ref="CB848:CH848"/>
    <mergeCell ref="B849:C849"/>
    <mergeCell ref="D849:F849"/>
    <mergeCell ref="G849:H849"/>
    <mergeCell ref="K849:L849"/>
    <mergeCell ref="M849:N849"/>
    <mergeCell ref="O849:P849"/>
    <mergeCell ref="Q849:R849"/>
    <mergeCell ref="S849:T849"/>
    <mergeCell ref="U849:V849"/>
    <mergeCell ref="W849:X849"/>
    <mergeCell ref="Y849:Z849"/>
    <mergeCell ref="AA849:AB849"/>
    <mergeCell ref="AC849:AD849"/>
    <mergeCell ref="AE849:AF849"/>
    <mergeCell ref="AG849:AH849"/>
    <mergeCell ref="AI849:AJ849"/>
    <mergeCell ref="AK849:AL849"/>
    <mergeCell ref="AM849:AN849"/>
    <mergeCell ref="AO849:AP849"/>
    <mergeCell ref="AQ849:AR849"/>
    <mergeCell ref="AS849:AT849"/>
    <mergeCell ref="AU849:AV849"/>
    <mergeCell ref="BI847:BJ847"/>
    <mergeCell ref="BK847:BL847"/>
    <mergeCell ref="BM847:BN847"/>
    <mergeCell ref="BO847:BQ847"/>
    <mergeCell ref="BS847:BT847"/>
    <mergeCell ref="BU847:CA847"/>
    <mergeCell ref="CB847:CH847"/>
    <mergeCell ref="B848:C848"/>
    <mergeCell ref="D848:F848"/>
    <mergeCell ref="G848:H848"/>
    <mergeCell ref="K848:L848"/>
    <mergeCell ref="M848:N848"/>
    <mergeCell ref="O848:P848"/>
    <mergeCell ref="Q848:R848"/>
    <mergeCell ref="S848:T848"/>
    <mergeCell ref="U848:V848"/>
    <mergeCell ref="W848:X848"/>
    <mergeCell ref="Y848:Z848"/>
    <mergeCell ref="AA848:AB848"/>
    <mergeCell ref="AC848:AD848"/>
    <mergeCell ref="AE848:AF848"/>
    <mergeCell ref="AG848:AH848"/>
    <mergeCell ref="AI848:AJ848"/>
    <mergeCell ref="AK848:AL848"/>
    <mergeCell ref="AM848:AN848"/>
    <mergeCell ref="AO848:AP848"/>
    <mergeCell ref="AQ848:AR848"/>
    <mergeCell ref="AS848:AT848"/>
    <mergeCell ref="AU848:AV848"/>
    <mergeCell ref="AW848:AX848"/>
    <mergeCell ref="AY848:AZ848"/>
    <mergeCell ref="BA848:BB848"/>
    <mergeCell ref="BO846:BQ846"/>
    <mergeCell ref="BS846:BT846"/>
    <mergeCell ref="BU846:CA846"/>
    <mergeCell ref="CB846:CH846"/>
    <mergeCell ref="B847:C847"/>
    <mergeCell ref="D847:F847"/>
    <mergeCell ref="G847:H847"/>
    <mergeCell ref="K847:L847"/>
    <mergeCell ref="M847:N847"/>
    <mergeCell ref="O847:P847"/>
    <mergeCell ref="Q847:R847"/>
    <mergeCell ref="S847:T847"/>
    <mergeCell ref="U847:V847"/>
    <mergeCell ref="W847:X847"/>
    <mergeCell ref="Y847:Z847"/>
    <mergeCell ref="AA847:AB847"/>
    <mergeCell ref="AC847:AD847"/>
    <mergeCell ref="AE847:AF847"/>
    <mergeCell ref="AG847:AH847"/>
    <mergeCell ref="AI847:AJ847"/>
    <mergeCell ref="AK847:AL847"/>
    <mergeCell ref="AM847:AN847"/>
    <mergeCell ref="AO847:AP847"/>
    <mergeCell ref="AQ847:AR847"/>
    <mergeCell ref="AS847:AT847"/>
    <mergeCell ref="AU847:AV847"/>
    <mergeCell ref="AW847:AX847"/>
    <mergeCell ref="AY847:AZ847"/>
    <mergeCell ref="BA847:BB847"/>
    <mergeCell ref="BC847:BD847"/>
    <mergeCell ref="BE847:BF847"/>
    <mergeCell ref="BG847:BH847"/>
    <mergeCell ref="CB845:CH845"/>
    <mergeCell ref="B846:C846"/>
    <mergeCell ref="D846:F846"/>
    <mergeCell ref="G846:H846"/>
    <mergeCell ref="K846:L846"/>
    <mergeCell ref="M846:N846"/>
    <mergeCell ref="O846:P846"/>
    <mergeCell ref="Q846:R846"/>
    <mergeCell ref="S846:T846"/>
    <mergeCell ref="U846:V846"/>
    <mergeCell ref="W846:X846"/>
    <mergeCell ref="Y846:Z846"/>
    <mergeCell ref="AA846:AB846"/>
    <mergeCell ref="AC846:AD846"/>
    <mergeCell ref="AE846:AF846"/>
    <mergeCell ref="AG846:AH846"/>
    <mergeCell ref="AI846:AJ846"/>
    <mergeCell ref="AK846:AL846"/>
    <mergeCell ref="AM846:AN846"/>
    <mergeCell ref="AO846:AP846"/>
    <mergeCell ref="AQ846:AR846"/>
    <mergeCell ref="AS846:AT846"/>
    <mergeCell ref="AU846:AV846"/>
    <mergeCell ref="AW846:AX846"/>
    <mergeCell ref="AY846:AZ846"/>
    <mergeCell ref="BA846:BB846"/>
    <mergeCell ref="BC846:BD846"/>
    <mergeCell ref="BE846:BF846"/>
    <mergeCell ref="BG846:BH846"/>
    <mergeCell ref="BI846:BJ846"/>
    <mergeCell ref="BK846:BL846"/>
    <mergeCell ref="BM846:BN846"/>
    <mergeCell ref="AM845:AN845"/>
    <mergeCell ref="AO845:AP845"/>
    <mergeCell ref="AQ845:AR845"/>
    <mergeCell ref="AS845:AT845"/>
    <mergeCell ref="AU845:AV845"/>
    <mergeCell ref="AW845:AX845"/>
    <mergeCell ref="AY845:AZ845"/>
    <mergeCell ref="BA845:BB845"/>
    <mergeCell ref="BC845:BD845"/>
    <mergeCell ref="BE845:BF845"/>
    <mergeCell ref="BG845:BH845"/>
    <mergeCell ref="BI845:BJ845"/>
    <mergeCell ref="BK845:BL845"/>
    <mergeCell ref="BM845:BN845"/>
    <mergeCell ref="BO845:BQ845"/>
    <mergeCell ref="BS845:BT845"/>
    <mergeCell ref="BU845:CA845"/>
    <mergeCell ref="B845:C845"/>
    <mergeCell ref="D845:F845"/>
    <mergeCell ref="G845:H845"/>
    <mergeCell ref="K845:L845"/>
    <mergeCell ref="M845:N845"/>
    <mergeCell ref="O845:P845"/>
    <mergeCell ref="Q845:R845"/>
    <mergeCell ref="S845:T845"/>
    <mergeCell ref="U845:V845"/>
    <mergeCell ref="W845:X845"/>
    <mergeCell ref="Y845:Z845"/>
    <mergeCell ref="AA845:AB845"/>
    <mergeCell ref="AC845:AD845"/>
    <mergeCell ref="AE845:AF845"/>
    <mergeCell ref="AG845:AH845"/>
    <mergeCell ref="AI845:AJ845"/>
    <mergeCell ref="AK845:AL845"/>
    <mergeCell ref="CB844:CH844"/>
    <mergeCell ref="AU843:AV843"/>
    <mergeCell ref="AW843:AX843"/>
    <mergeCell ref="AY843:AZ843"/>
    <mergeCell ref="BA843:BB843"/>
    <mergeCell ref="BC843:BD843"/>
    <mergeCell ref="BE843:BF843"/>
    <mergeCell ref="BG843:BH843"/>
    <mergeCell ref="BI843:BJ843"/>
    <mergeCell ref="BK843:BL843"/>
    <mergeCell ref="BM843:BN843"/>
    <mergeCell ref="BO843:BQ843"/>
    <mergeCell ref="BS843:BT843"/>
    <mergeCell ref="BU843:CA843"/>
    <mergeCell ref="CB843:CH843"/>
    <mergeCell ref="B844:C844"/>
    <mergeCell ref="D844:F844"/>
    <mergeCell ref="G844:H844"/>
    <mergeCell ref="K844:L844"/>
    <mergeCell ref="M844:N844"/>
    <mergeCell ref="O844:P844"/>
    <mergeCell ref="Q844:R844"/>
    <mergeCell ref="S844:T844"/>
    <mergeCell ref="U844:V844"/>
    <mergeCell ref="W844:X844"/>
    <mergeCell ref="Y844:Z844"/>
    <mergeCell ref="AA844:AB844"/>
    <mergeCell ref="AC844:AD844"/>
    <mergeCell ref="AE844:AF844"/>
    <mergeCell ref="AG844:AH844"/>
    <mergeCell ref="AI844:AJ844"/>
    <mergeCell ref="AK844:AL844"/>
    <mergeCell ref="AM844:AN844"/>
    <mergeCell ref="S842:T842"/>
    <mergeCell ref="U842:V842"/>
    <mergeCell ref="W842:X842"/>
    <mergeCell ref="Y842:Z842"/>
    <mergeCell ref="AA842:AB842"/>
    <mergeCell ref="AC842:AD842"/>
    <mergeCell ref="AE842:AF842"/>
    <mergeCell ref="AG842:AH842"/>
    <mergeCell ref="AI842:AJ842"/>
    <mergeCell ref="AK842:AL842"/>
    <mergeCell ref="AM842:AN842"/>
    <mergeCell ref="AO842:AP842"/>
    <mergeCell ref="AQ842:AR842"/>
    <mergeCell ref="AS842:AT842"/>
    <mergeCell ref="AU842:AV842"/>
    <mergeCell ref="AW842:AX842"/>
    <mergeCell ref="AY842:AZ842"/>
    <mergeCell ref="AO844:AP844"/>
    <mergeCell ref="AQ844:AR844"/>
    <mergeCell ref="AS844:AT844"/>
    <mergeCell ref="AU844:AV844"/>
    <mergeCell ref="AW844:AX844"/>
    <mergeCell ref="AY844:AZ844"/>
    <mergeCell ref="BA844:BB844"/>
    <mergeCell ref="BC844:BD844"/>
    <mergeCell ref="BE844:BF844"/>
    <mergeCell ref="BG844:BH844"/>
    <mergeCell ref="BI844:BJ844"/>
    <mergeCell ref="BK844:BL844"/>
    <mergeCell ref="BM844:BN844"/>
    <mergeCell ref="BO844:BQ844"/>
    <mergeCell ref="BS844:BT844"/>
    <mergeCell ref="BU844:CA844"/>
    <mergeCell ref="AE840:AF840"/>
    <mergeCell ref="AG840:AH840"/>
    <mergeCell ref="AI840:AJ840"/>
    <mergeCell ref="AK840:AL840"/>
    <mergeCell ref="AM840:AN840"/>
    <mergeCell ref="AO840:AP840"/>
    <mergeCell ref="AQ840:AR840"/>
    <mergeCell ref="AS840:AT840"/>
    <mergeCell ref="AU840:AV840"/>
    <mergeCell ref="AW840:AX840"/>
    <mergeCell ref="AY840:AZ840"/>
    <mergeCell ref="BA840:BB840"/>
    <mergeCell ref="BC840:BD840"/>
    <mergeCell ref="BE840:BF840"/>
    <mergeCell ref="BG840:BH840"/>
    <mergeCell ref="BI840:BJ840"/>
    <mergeCell ref="BK840:BL840"/>
    <mergeCell ref="BA842:BB842"/>
    <mergeCell ref="BC842:BD842"/>
    <mergeCell ref="BE842:BF842"/>
    <mergeCell ref="BG842:BH842"/>
    <mergeCell ref="BI842:BJ842"/>
    <mergeCell ref="BK842:BL842"/>
    <mergeCell ref="BM842:BN842"/>
    <mergeCell ref="BO842:BQ842"/>
    <mergeCell ref="BS842:BT842"/>
    <mergeCell ref="BU842:CA842"/>
    <mergeCell ref="CB842:CH842"/>
    <mergeCell ref="B843:C843"/>
    <mergeCell ref="D843:F843"/>
    <mergeCell ref="G843:H843"/>
    <mergeCell ref="K843:L843"/>
    <mergeCell ref="M843:N843"/>
    <mergeCell ref="O843:P843"/>
    <mergeCell ref="Q843:R843"/>
    <mergeCell ref="S843:T843"/>
    <mergeCell ref="U843:V843"/>
    <mergeCell ref="W843:X843"/>
    <mergeCell ref="Y843:Z843"/>
    <mergeCell ref="AA843:AB843"/>
    <mergeCell ref="AC843:AD843"/>
    <mergeCell ref="AE843:AF843"/>
    <mergeCell ref="AG843:AH843"/>
    <mergeCell ref="AI843:AJ843"/>
    <mergeCell ref="AK843:AL843"/>
    <mergeCell ref="AM843:AN843"/>
    <mergeCell ref="AO843:AP843"/>
    <mergeCell ref="AQ843:AR843"/>
    <mergeCell ref="AS843:AT843"/>
    <mergeCell ref="BG841:BH841"/>
    <mergeCell ref="BI841:BJ841"/>
    <mergeCell ref="BK841:BL841"/>
    <mergeCell ref="BM841:BN841"/>
    <mergeCell ref="BO841:BQ841"/>
    <mergeCell ref="BS841:BT841"/>
    <mergeCell ref="BU841:CA841"/>
    <mergeCell ref="CB841:CH841"/>
    <mergeCell ref="B842:C842"/>
    <mergeCell ref="D842:F842"/>
    <mergeCell ref="G842:H842"/>
    <mergeCell ref="K842:L842"/>
    <mergeCell ref="M842:N842"/>
    <mergeCell ref="O842:P842"/>
    <mergeCell ref="Q842:R842"/>
    <mergeCell ref="BS839:BT839"/>
    <mergeCell ref="AQ838:AR838"/>
    <mergeCell ref="AS838:AT838"/>
    <mergeCell ref="AU838:AV838"/>
    <mergeCell ref="AW838:AX838"/>
    <mergeCell ref="AY838:AZ838"/>
    <mergeCell ref="BA838:BB838"/>
    <mergeCell ref="BC838:BD838"/>
    <mergeCell ref="BE838:BF838"/>
    <mergeCell ref="BG838:BH838"/>
    <mergeCell ref="BI838:BJ838"/>
    <mergeCell ref="BK838:BL838"/>
    <mergeCell ref="BM838:BN838"/>
    <mergeCell ref="BO838:BQ838"/>
    <mergeCell ref="BS838:BT838"/>
    <mergeCell ref="BU838:CA838"/>
    <mergeCell ref="CB838:CH838"/>
    <mergeCell ref="BM840:BN840"/>
    <mergeCell ref="BO840:BQ840"/>
    <mergeCell ref="BS840:BT840"/>
    <mergeCell ref="BU840:CA840"/>
    <mergeCell ref="CB840:CH840"/>
    <mergeCell ref="B841:C841"/>
    <mergeCell ref="D841:F841"/>
    <mergeCell ref="G841:H841"/>
    <mergeCell ref="K841:L841"/>
    <mergeCell ref="M841:N841"/>
    <mergeCell ref="O841:P841"/>
    <mergeCell ref="Q841:R841"/>
    <mergeCell ref="S841:T841"/>
    <mergeCell ref="U841:V841"/>
    <mergeCell ref="W841:X841"/>
    <mergeCell ref="Y841:Z841"/>
    <mergeCell ref="AA841:AB841"/>
    <mergeCell ref="AC841:AD841"/>
    <mergeCell ref="AE841:AF841"/>
    <mergeCell ref="AG841:AH841"/>
    <mergeCell ref="AI841:AJ841"/>
    <mergeCell ref="AK841:AL841"/>
    <mergeCell ref="AM841:AN841"/>
    <mergeCell ref="AO841:AP841"/>
    <mergeCell ref="AQ841:AR841"/>
    <mergeCell ref="AS841:AT841"/>
    <mergeCell ref="AU841:AV841"/>
    <mergeCell ref="AW841:AX841"/>
    <mergeCell ref="AY841:AZ841"/>
    <mergeCell ref="BA841:BB841"/>
    <mergeCell ref="BC841:BD841"/>
    <mergeCell ref="BE841:BF841"/>
    <mergeCell ref="BU839:CA839"/>
    <mergeCell ref="CB839:CH839"/>
    <mergeCell ref="B840:C840"/>
    <mergeCell ref="D840:F840"/>
    <mergeCell ref="G840:H840"/>
    <mergeCell ref="K840:L840"/>
    <mergeCell ref="M840:N840"/>
    <mergeCell ref="O840:P840"/>
    <mergeCell ref="Q840:R840"/>
    <mergeCell ref="S840:T840"/>
    <mergeCell ref="U840:V840"/>
    <mergeCell ref="W840:X840"/>
    <mergeCell ref="Y840:Z840"/>
    <mergeCell ref="AA840:AB840"/>
    <mergeCell ref="AC840:AD840"/>
    <mergeCell ref="B839:C839"/>
    <mergeCell ref="D839:F839"/>
    <mergeCell ref="G839:H839"/>
    <mergeCell ref="K839:L839"/>
    <mergeCell ref="M839:N839"/>
    <mergeCell ref="O839:P839"/>
    <mergeCell ref="Q839:R839"/>
    <mergeCell ref="S839:T839"/>
    <mergeCell ref="U839:V839"/>
    <mergeCell ref="W839:X839"/>
    <mergeCell ref="Y839:Z839"/>
    <mergeCell ref="AA839:AB839"/>
    <mergeCell ref="AC839:AD839"/>
    <mergeCell ref="AE839:AF839"/>
    <mergeCell ref="AG839:AH839"/>
    <mergeCell ref="AI839:AJ839"/>
    <mergeCell ref="AW837:AX837"/>
    <mergeCell ref="AY837:AZ837"/>
    <mergeCell ref="BA837:BB837"/>
    <mergeCell ref="BC837:BD837"/>
    <mergeCell ref="BE837:BF837"/>
    <mergeCell ref="BG837:BH837"/>
    <mergeCell ref="BI837:BJ837"/>
    <mergeCell ref="BK837:BL837"/>
    <mergeCell ref="BM837:BN837"/>
    <mergeCell ref="BO837:BQ837"/>
    <mergeCell ref="BS837:BT837"/>
    <mergeCell ref="BU837:CA837"/>
    <mergeCell ref="CB837:CH837"/>
    <mergeCell ref="B838:C838"/>
    <mergeCell ref="D838:F838"/>
    <mergeCell ref="G838:H838"/>
    <mergeCell ref="K838:L838"/>
    <mergeCell ref="M838:N838"/>
    <mergeCell ref="O838:P838"/>
    <mergeCell ref="Q838:R838"/>
    <mergeCell ref="S838:T838"/>
    <mergeCell ref="U838:V838"/>
    <mergeCell ref="W838:X838"/>
    <mergeCell ref="Y838:Z838"/>
    <mergeCell ref="AA838:AB838"/>
    <mergeCell ref="AC838:AD838"/>
    <mergeCell ref="AE838:AF838"/>
    <mergeCell ref="AG838:AH838"/>
    <mergeCell ref="AI838:AJ838"/>
    <mergeCell ref="AK838:AL838"/>
    <mergeCell ref="AM838:AN838"/>
    <mergeCell ref="AO838:AP838"/>
    <mergeCell ref="AK839:AL839"/>
    <mergeCell ref="AM839:AN839"/>
    <mergeCell ref="AO839:AP839"/>
    <mergeCell ref="AQ839:AR839"/>
    <mergeCell ref="AS839:AT839"/>
    <mergeCell ref="AU839:AV839"/>
    <mergeCell ref="AW839:AX839"/>
    <mergeCell ref="AY839:AZ839"/>
    <mergeCell ref="BA839:BB839"/>
    <mergeCell ref="BC839:BD839"/>
    <mergeCell ref="BE839:BF839"/>
    <mergeCell ref="BG839:BH839"/>
    <mergeCell ref="BI839:BJ839"/>
    <mergeCell ref="BK839:BL839"/>
    <mergeCell ref="BM839:BN839"/>
    <mergeCell ref="BO839:BQ839"/>
    <mergeCell ref="BC836:BD836"/>
    <mergeCell ref="BE836:BF836"/>
    <mergeCell ref="BG836:BH836"/>
    <mergeCell ref="BI836:BJ836"/>
    <mergeCell ref="BK836:BL836"/>
    <mergeCell ref="BM836:BN836"/>
    <mergeCell ref="BO836:BQ836"/>
    <mergeCell ref="BS836:BT836"/>
    <mergeCell ref="BU836:CA836"/>
    <mergeCell ref="CB836:CH836"/>
    <mergeCell ref="B837:C837"/>
    <mergeCell ref="D837:F837"/>
    <mergeCell ref="G837:H837"/>
    <mergeCell ref="K837:L837"/>
    <mergeCell ref="M837:N837"/>
    <mergeCell ref="O837:P837"/>
    <mergeCell ref="Q837:R837"/>
    <mergeCell ref="S837:T837"/>
    <mergeCell ref="U837:V837"/>
    <mergeCell ref="W837:X837"/>
    <mergeCell ref="Y837:Z837"/>
    <mergeCell ref="AA837:AB837"/>
    <mergeCell ref="AC837:AD837"/>
    <mergeCell ref="AE837:AF837"/>
    <mergeCell ref="AG837:AH837"/>
    <mergeCell ref="AI837:AJ837"/>
    <mergeCell ref="AK837:AL837"/>
    <mergeCell ref="AM837:AN837"/>
    <mergeCell ref="AO837:AP837"/>
    <mergeCell ref="AQ837:AR837"/>
    <mergeCell ref="AS837:AT837"/>
    <mergeCell ref="AU837:AV837"/>
    <mergeCell ref="BI835:BJ835"/>
    <mergeCell ref="BK835:BL835"/>
    <mergeCell ref="BM835:BN835"/>
    <mergeCell ref="BO835:BQ835"/>
    <mergeCell ref="BS835:BT835"/>
    <mergeCell ref="BU835:CA835"/>
    <mergeCell ref="CB835:CH835"/>
    <mergeCell ref="B836:C836"/>
    <mergeCell ref="D836:F836"/>
    <mergeCell ref="G836:H836"/>
    <mergeCell ref="K836:L836"/>
    <mergeCell ref="M836:N836"/>
    <mergeCell ref="O836:P836"/>
    <mergeCell ref="Q836:R836"/>
    <mergeCell ref="S836:T836"/>
    <mergeCell ref="U836:V836"/>
    <mergeCell ref="W836:X836"/>
    <mergeCell ref="Y836:Z836"/>
    <mergeCell ref="AA836:AB836"/>
    <mergeCell ref="AC836:AD836"/>
    <mergeCell ref="AE836:AF836"/>
    <mergeCell ref="AG836:AH836"/>
    <mergeCell ref="AI836:AJ836"/>
    <mergeCell ref="AK836:AL836"/>
    <mergeCell ref="AM836:AN836"/>
    <mergeCell ref="AO836:AP836"/>
    <mergeCell ref="AQ836:AR836"/>
    <mergeCell ref="AS836:AT836"/>
    <mergeCell ref="AU836:AV836"/>
    <mergeCell ref="AW836:AX836"/>
    <mergeCell ref="AY836:AZ836"/>
    <mergeCell ref="BA836:BB836"/>
    <mergeCell ref="BO834:BQ834"/>
    <mergeCell ref="BS834:BT834"/>
    <mergeCell ref="BU834:CA834"/>
    <mergeCell ref="CB834:CH834"/>
    <mergeCell ref="B835:C835"/>
    <mergeCell ref="D835:F835"/>
    <mergeCell ref="G835:H835"/>
    <mergeCell ref="K835:L835"/>
    <mergeCell ref="M835:N835"/>
    <mergeCell ref="O835:P835"/>
    <mergeCell ref="Q835:R835"/>
    <mergeCell ref="S835:T835"/>
    <mergeCell ref="U835:V835"/>
    <mergeCell ref="W835:X835"/>
    <mergeCell ref="Y835:Z835"/>
    <mergeCell ref="AA835:AB835"/>
    <mergeCell ref="AC835:AD835"/>
    <mergeCell ref="AE835:AF835"/>
    <mergeCell ref="AG835:AH835"/>
    <mergeCell ref="AI835:AJ835"/>
    <mergeCell ref="AK835:AL835"/>
    <mergeCell ref="AM835:AN835"/>
    <mergeCell ref="AO835:AP835"/>
    <mergeCell ref="AQ835:AR835"/>
    <mergeCell ref="AS835:AT835"/>
    <mergeCell ref="AU835:AV835"/>
    <mergeCell ref="AW835:AX835"/>
    <mergeCell ref="AY835:AZ835"/>
    <mergeCell ref="BA835:BB835"/>
    <mergeCell ref="BC835:BD835"/>
    <mergeCell ref="BE835:BF835"/>
    <mergeCell ref="BG835:BH835"/>
    <mergeCell ref="CB833:CH833"/>
    <mergeCell ref="B834:C834"/>
    <mergeCell ref="D834:F834"/>
    <mergeCell ref="G834:H834"/>
    <mergeCell ref="K834:L834"/>
    <mergeCell ref="M834:N834"/>
    <mergeCell ref="O834:P834"/>
    <mergeCell ref="Q834:R834"/>
    <mergeCell ref="S834:T834"/>
    <mergeCell ref="U834:V834"/>
    <mergeCell ref="W834:X834"/>
    <mergeCell ref="Y834:Z834"/>
    <mergeCell ref="AA834:AB834"/>
    <mergeCell ref="AC834:AD834"/>
    <mergeCell ref="AE834:AF834"/>
    <mergeCell ref="AG834:AH834"/>
    <mergeCell ref="AI834:AJ834"/>
    <mergeCell ref="AK834:AL834"/>
    <mergeCell ref="AM834:AN834"/>
    <mergeCell ref="AO834:AP834"/>
    <mergeCell ref="AQ834:AR834"/>
    <mergeCell ref="AS834:AT834"/>
    <mergeCell ref="AU834:AV834"/>
    <mergeCell ref="AW834:AX834"/>
    <mergeCell ref="AY834:AZ834"/>
    <mergeCell ref="BA834:BB834"/>
    <mergeCell ref="BC834:BD834"/>
    <mergeCell ref="BE834:BF834"/>
    <mergeCell ref="BG834:BH834"/>
    <mergeCell ref="BI834:BJ834"/>
    <mergeCell ref="BK834:BL834"/>
    <mergeCell ref="BM834:BN834"/>
    <mergeCell ref="AM833:AN833"/>
    <mergeCell ref="AO833:AP833"/>
    <mergeCell ref="AQ833:AR833"/>
    <mergeCell ref="AS833:AT833"/>
    <mergeCell ref="AU833:AV833"/>
    <mergeCell ref="AW833:AX833"/>
    <mergeCell ref="AY833:AZ833"/>
    <mergeCell ref="BA833:BB833"/>
    <mergeCell ref="BC833:BD833"/>
    <mergeCell ref="BE833:BF833"/>
    <mergeCell ref="BG833:BH833"/>
    <mergeCell ref="BI833:BJ833"/>
    <mergeCell ref="BK833:BL833"/>
    <mergeCell ref="BM833:BN833"/>
    <mergeCell ref="BO833:BQ833"/>
    <mergeCell ref="BS833:BT833"/>
    <mergeCell ref="BU833:CA833"/>
    <mergeCell ref="B833:C833"/>
    <mergeCell ref="D833:F833"/>
    <mergeCell ref="G833:H833"/>
    <mergeCell ref="K833:L833"/>
    <mergeCell ref="M833:N833"/>
    <mergeCell ref="O833:P833"/>
    <mergeCell ref="Q833:R833"/>
    <mergeCell ref="S833:T833"/>
    <mergeCell ref="U833:V833"/>
    <mergeCell ref="W833:X833"/>
    <mergeCell ref="Y833:Z833"/>
    <mergeCell ref="AA833:AB833"/>
    <mergeCell ref="AC833:AD833"/>
    <mergeCell ref="AE833:AF833"/>
    <mergeCell ref="AG833:AH833"/>
    <mergeCell ref="AI833:AJ833"/>
    <mergeCell ref="AK833:AL833"/>
    <mergeCell ref="CB832:CH832"/>
    <mergeCell ref="AU831:AV831"/>
    <mergeCell ref="AW831:AX831"/>
    <mergeCell ref="AY831:AZ831"/>
    <mergeCell ref="BA831:BB831"/>
    <mergeCell ref="BC831:BD831"/>
    <mergeCell ref="BE831:BF831"/>
    <mergeCell ref="BG831:BH831"/>
    <mergeCell ref="BI831:BJ831"/>
    <mergeCell ref="BK831:BL831"/>
    <mergeCell ref="BM831:BN831"/>
    <mergeCell ref="BO831:BQ831"/>
    <mergeCell ref="BS831:BT831"/>
    <mergeCell ref="BU831:CA831"/>
    <mergeCell ref="CB831:CH831"/>
    <mergeCell ref="B832:C832"/>
    <mergeCell ref="D832:F832"/>
    <mergeCell ref="G832:H832"/>
    <mergeCell ref="K832:L832"/>
    <mergeCell ref="M832:N832"/>
    <mergeCell ref="O832:P832"/>
    <mergeCell ref="Q832:R832"/>
    <mergeCell ref="S832:T832"/>
    <mergeCell ref="U832:V832"/>
    <mergeCell ref="W832:X832"/>
    <mergeCell ref="Y832:Z832"/>
    <mergeCell ref="AA832:AB832"/>
    <mergeCell ref="AC832:AD832"/>
    <mergeCell ref="AE832:AF832"/>
    <mergeCell ref="AG832:AH832"/>
    <mergeCell ref="AI832:AJ832"/>
    <mergeCell ref="AK832:AL832"/>
    <mergeCell ref="AM832:AN832"/>
    <mergeCell ref="S830:T830"/>
    <mergeCell ref="U830:V830"/>
    <mergeCell ref="W830:X830"/>
    <mergeCell ref="Y830:Z830"/>
    <mergeCell ref="AA830:AB830"/>
    <mergeCell ref="AC830:AD830"/>
    <mergeCell ref="AE830:AF830"/>
    <mergeCell ref="AG830:AH830"/>
    <mergeCell ref="AI830:AJ830"/>
    <mergeCell ref="AK830:AL830"/>
    <mergeCell ref="AM830:AN830"/>
    <mergeCell ref="AO830:AP830"/>
    <mergeCell ref="AQ830:AR830"/>
    <mergeCell ref="AS830:AT830"/>
    <mergeCell ref="AU830:AV830"/>
    <mergeCell ref="AW830:AX830"/>
    <mergeCell ref="AY830:AZ830"/>
    <mergeCell ref="AO832:AP832"/>
    <mergeCell ref="AQ832:AR832"/>
    <mergeCell ref="AS832:AT832"/>
    <mergeCell ref="AU832:AV832"/>
    <mergeCell ref="AW832:AX832"/>
    <mergeCell ref="AY832:AZ832"/>
    <mergeCell ref="BA832:BB832"/>
    <mergeCell ref="BC832:BD832"/>
    <mergeCell ref="BE832:BF832"/>
    <mergeCell ref="BG832:BH832"/>
    <mergeCell ref="BI832:BJ832"/>
    <mergeCell ref="BK832:BL832"/>
    <mergeCell ref="BM832:BN832"/>
    <mergeCell ref="BO832:BQ832"/>
    <mergeCell ref="BS832:BT832"/>
    <mergeCell ref="BU832:CA832"/>
    <mergeCell ref="AE828:AF828"/>
    <mergeCell ref="AG828:AH828"/>
    <mergeCell ref="AI828:AJ828"/>
    <mergeCell ref="AK828:AL828"/>
    <mergeCell ref="AM828:AN828"/>
    <mergeCell ref="AO828:AP828"/>
    <mergeCell ref="AQ828:AR828"/>
    <mergeCell ref="AS828:AT828"/>
    <mergeCell ref="AU828:AV828"/>
    <mergeCell ref="AW828:AX828"/>
    <mergeCell ref="AY828:AZ828"/>
    <mergeCell ref="BA828:BB828"/>
    <mergeCell ref="BC828:BD828"/>
    <mergeCell ref="BE828:BF828"/>
    <mergeCell ref="BG828:BH828"/>
    <mergeCell ref="BI828:BJ828"/>
    <mergeCell ref="BK828:BL828"/>
    <mergeCell ref="BA830:BB830"/>
    <mergeCell ref="BC830:BD830"/>
    <mergeCell ref="BE830:BF830"/>
    <mergeCell ref="BG830:BH830"/>
    <mergeCell ref="BI830:BJ830"/>
    <mergeCell ref="BK830:BL830"/>
    <mergeCell ref="BM830:BN830"/>
    <mergeCell ref="BO830:BQ830"/>
    <mergeCell ref="BS830:BT830"/>
    <mergeCell ref="BU830:CA830"/>
    <mergeCell ref="CB830:CH830"/>
    <mergeCell ref="B831:C831"/>
    <mergeCell ref="D831:F831"/>
    <mergeCell ref="G831:H831"/>
    <mergeCell ref="K831:L831"/>
    <mergeCell ref="M831:N831"/>
    <mergeCell ref="O831:P831"/>
    <mergeCell ref="Q831:R831"/>
    <mergeCell ref="S831:T831"/>
    <mergeCell ref="U831:V831"/>
    <mergeCell ref="W831:X831"/>
    <mergeCell ref="Y831:Z831"/>
    <mergeCell ref="AA831:AB831"/>
    <mergeCell ref="AC831:AD831"/>
    <mergeCell ref="AE831:AF831"/>
    <mergeCell ref="AG831:AH831"/>
    <mergeCell ref="AI831:AJ831"/>
    <mergeCell ref="AK831:AL831"/>
    <mergeCell ref="AM831:AN831"/>
    <mergeCell ref="AO831:AP831"/>
    <mergeCell ref="AQ831:AR831"/>
    <mergeCell ref="AS831:AT831"/>
    <mergeCell ref="BG829:BH829"/>
    <mergeCell ref="BI829:BJ829"/>
    <mergeCell ref="BK829:BL829"/>
    <mergeCell ref="BM829:BN829"/>
    <mergeCell ref="BO829:BQ829"/>
    <mergeCell ref="BS829:BT829"/>
    <mergeCell ref="BU829:CA829"/>
    <mergeCell ref="CB829:CH829"/>
    <mergeCell ref="B830:C830"/>
    <mergeCell ref="D830:F830"/>
    <mergeCell ref="G830:H830"/>
    <mergeCell ref="K830:L830"/>
    <mergeCell ref="M830:N830"/>
    <mergeCell ref="O830:P830"/>
    <mergeCell ref="Q830:R830"/>
    <mergeCell ref="BS827:BT827"/>
    <mergeCell ref="AQ826:AR826"/>
    <mergeCell ref="AS826:AT826"/>
    <mergeCell ref="AU826:AV826"/>
    <mergeCell ref="AW826:AX826"/>
    <mergeCell ref="AY826:AZ826"/>
    <mergeCell ref="BA826:BB826"/>
    <mergeCell ref="BC826:BD826"/>
    <mergeCell ref="BE826:BF826"/>
    <mergeCell ref="BG826:BH826"/>
    <mergeCell ref="BI826:BJ826"/>
    <mergeCell ref="BK826:BL826"/>
    <mergeCell ref="BM826:BN826"/>
    <mergeCell ref="BO826:BQ826"/>
    <mergeCell ref="BS826:BT826"/>
    <mergeCell ref="BU826:CA826"/>
    <mergeCell ref="CB826:CH826"/>
    <mergeCell ref="BM828:BN828"/>
    <mergeCell ref="BO828:BQ828"/>
    <mergeCell ref="BS828:BT828"/>
    <mergeCell ref="BU828:CA828"/>
    <mergeCell ref="CB828:CH828"/>
    <mergeCell ref="B829:C829"/>
    <mergeCell ref="D829:F829"/>
    <mergeCell ref="G829:H829"/>
    <mergeCell ref="K829:L829"/>
    <mergeCell ref="M829:N829"/>
    <mergeCell ref="O829:P829"/>
    <mergeCell ref="Q829:R829"/>
    <mergeCell ref="S829:T829"/>
    <mergeCell ref="U829:V829"/>
    <mergeCell ref="W829:X829"/>
    <mergeCell ref="Y829:Z829"/>
    <mergeCell ref="AA829:AB829"/>
    <mergeCell ref="AC829:AD829"/>
    <mergeCell ref="AE829:AF829"/>
    <mergeCell ref="AG829:AH829"/>
    <mergeCell ref="AI829:AJ829"/>
    <mergeCell ref="AK829:AL829"/>
    <mergeCell ref="AM829:AN829"/>
    <mergeCell ref="AO829:AP829"/>
    <mergeCell ref="AQ829:AR829"/>
    <mergeCell ref="AS829:AT829"/>
    <mergeCell ref="AU829:AV829"/>
    <mergeCell ref="AW829:AX829"/>
    <mergeCell ref="AY829:AZ829"/>
    <mergeCell ref="BA829:BB829"/>
    <mergeCell ref="BC829:BD829"/>
    <mergeCell ref="BE829:BF829"/>
    <mergeCell ref="BU827:CA827"/>
    <mergeCell ref="CB827:CH827"/>
    <mergeCell ref="B828:C828"/>
    <mergeCell ref="D828:F828"/>
    <mergeCell ref="G828:H828"/>
    <mergeCell ref="K828:L828"/>
    <mergeCell ref="M828:N828"/>
    <mergeCell ref="O828:P828"/>
    <mergeCell ref="Q828:R828"/>
    <mergeCell ref="S828:T828"/>
    <mergeCell ref="U828:V828"/>
    <mergeCell ref="W828:X828"/>
    <mergeCell ref="Y828:Z828"/>
    <mergeCell ref="AA828:AB828"/>
    <mergeCell ref="AC828:AD828"/>
    <mergeCell ref="B827:C827"/>
    <mergeCell ref="D827:F827"/>
    <mergeCell ref="G827:H827"/>
    <mergeCell ref="K827:L827"/>
    <mergeCell ref="M827:N827"/>
    <mergeCell ref="O827:P827"/>
    <mergeCell ref="Q827:R827"/>
    <mergeCell ref="S827:T827"/>
    <mergeCell ref="U827:V827"/>
    <mergeCell ref="W827:X827"/>
    <mergeCell ref="Y827:Z827"/>
    <mergeCell ref="AA827:AB827"/>
    <mergeCell ref="AC827:AD827"/>
    <mergeCell ref="AE827:AF827"/>
    <mergeCell ref="AG827:AH827"/>
    <mergeCell ref="AI827:AJ827"/>
    <mergeCell ref="AW825:AX825"/>
    <mergeCell ref="AY825:AZ825"/>
    <mergeCell ref="BA825:BB825"/>
    <mergeCell ref="BC825:BD825"/>
    <mergeCell ref="BE825:BF825"/>
    <mergeCell ref="BG825:BH825"/>
    <mergeCell ref="BI825:BJ825"/>
    <mergeCell ref="BK825:BL825"/>
    <mergeCell ref="BM825:BN825"/>
    <mergeCell ref="BO825:BQ825"/>
    <mergeCell ref="BS825:BT825"/>
    <mergeCell ref="BU825:CA825"/>
    <mergeCell ref="CB825:CH825"/>
    <mergeCell ref="B826:C826"/>
    <mergeCell ref="D826:F826"/>
    <mergeCell ref="G826:H826"/>
    <mergeCell ref="K826:L826"/>
    <mergeCell ref="M826:N826"/>
    <mergeCell ref="O826:P826"/>
    <mergeCell ref="Q826:R826"/>
    <mergeCell ref="S826:T826"/>
    <mergeCell ref="U826:V826"/>
    <mergeCell ref="W826:X826"/>
    <mergeCell ref="Y826:Z826"/>
    <mergeCell ref="AA826:AB826"/>
    <mergeCell ref="AC826:AD826"/>
    <mergeCell ref="AE826:AF826"/>
    <mergeCell ref="AG826:AH826"/>
    <mergeCell ref="AI826:AJ826"/>
    <mergeCell ref="AK826:AL826"/>
    <mergeCell ref="AM826:AN826"/>
    <mergeCell ref="AO826:AP826"/>
    <mergeCell ref="AK827:AL827"/>
    <mergeCell ref="AM827:AN827"/>
    <mergeCell ref="AO827:AP827"/>
    <mergeCell ref="AQ827:AR827"/>
    <mergeCell ref="AS827:AT827"/>
    <mergeCell ref="AU827:AV827"/>
    <mergeCell ref="AW827:AX827"/>
    <mergeCell ref="AY827:AZ827"/>
    <mergeCell ref="BA827:BB827"/>
    <mergeCell ref="BC827:BD827"/>
    <mergeCell ref="BE827:BF827"/>
    <mergeCell ref="BG827:BH827"/>
    <mergeCell ref="BI827:BJ827"/>
    <mergeCell ref="BK827:BL827"/>
    <mergeCell ref="BM827:BN827"/>
    <mergeCell ref="BO827:BQ827"/>
    <mergeCell ref="BC824:BD824"/>
    <mergeCell ref="BE824:BF824"/>
    <mergeCell ref="BG824:BH824"/>
    <mergeCell ref="BI824:BJ824"/>
    <mergeCell ref="BK824:BL824"/>
    <mergeCell ref="BM824:BN824"/>
    <mergeCell ref="BO824:BQ824"/>
    <mergeCell ref="BS824:BT824"/>
    <mergeCell ref="BU824:CA824"/>
    <mergeCell ref="CB824:CH824"/>
    <mergeCell ref="B825:C825"/>
    <mergeCell ref="D825:F825"/>
    <mergeCell ref="G825:H825"/>
    <mergeCell ref="K825:L825"/>
    <mergeCell ref="M825:N825"/>
    <mergeCell ref="O825:P825"/>
    <mergeCell ref="Q825:R825"/>
    <mergeCell ref="S825:T825"/>
    <mergeCell ref="U825:V825"/>
    <mergeCell ref="W825:X825"/>
    <mergeCell ref="Y825:Z825"/>
    <mergeCell ref="AA825:AB825"/>
    <mergeCell ref="AC825:AD825"/>
    <mergeCell ref="AE825:AF825"/>
    <mergeCell ref="AG825:AH825"/>
    <mergeCell ref="AI825:AJ825"/>
    <mergeCell ref="AK825:AL825"/>
    <mergeCell ref="AM825:AN825"/>
    <mergeCell ref="AO825:AP825"/>
    <mergeCell ref="AQ825:AR825"/>
    <mergeCell ref="AS825:AT825"/>
    <mergeCell ref="AU825:AV825"/>
    <mergeCell ref="BI823:BJ823"/>
    <mergeCell ref="BK823:BL823"/>
    <mergeCell ref="BM823:BN823"/>
    <mergeCell ref="BO823:BQ823"/>
    <mergeCell ref="BS823:BT823"/>
    <mergeCell ref="BU823:CA823"/>
    <mergeCell ref="CB823:CH823"/>
    <mergeCell ref="B824:C824"/>
    <mergeCell ref="D824:F824"/>
    <mergeCell ref="G824:H824"/>
    <mergeCell ref="K824:L824"/>
    <mergeCell ref="M824:N824"/>
    <mergeCell ref="O824:P824"/>
    <mergeCell ref="Q824:R824"/>
    <mergeCell ref="S824:T824"/>
    <mergeCell ref="U824:V824"/>
    <mergeCell ref="W824:X824"/>
    <mergeCell ref="Y824:Z824"/>
    <mergeCell ref="AA824:AB824"/>
    <mergeCell ref="AC824:AD824"/>
    <mergeCell ref="AE824:AF824"/>
    <mergeCell ref="AG824:AH824"/>
    <mergeCell ref="AI824:AJ824"/>
    <mergeCell ref="AK824:AL824"/>
    <mergeCell ref="AM824:AN824"/>
    <mergeCell ref="AO824:AP824"/>
    <mergeCell ref="AQ824:AR824"/>
    <mergeCell ref="AS824:AT824"/>
    <mergeCell ref="AU824:AV824"/>
    <mergeCell ref="AW824:AX824"/>
    <mergeCell ref="AY824:AZ824"/>
    <mergeCell ref="BA824:BB824"/>
    <mergeCell ref="BO822:BQ822"/>
    <mergeCell ref="BS822:BT822"/>
    <mergeCell ref="BU822:CA822"/>
    <mergeCell ref="CB822:CH822"/>
    <mergeCell ref="B823:C823"/>
    <mergeCell ref="D823:F823"/>
    <mergeCell ref="G823:H823"/>
    <mergeCell ref="K823:L823"/>
    <mergeCell ref="M823:N823"/>
    <mergeCell ref="O823:P823"/>
    <mergeCell ref="Q823:R823"/>
    <mergeCell ref="S823:T823"/>
    <mergeCell ref="U823:V823"/>
    <mergeCell ref="W823:X823"/>
    <mergeCell ref="Y823:Z823"/>
    <mergeCell ref="AA823:AB823"/>
    <mergeCell ref="AC823:AD823"/>
    <mergeCell ref="AE823:AF823"/>
    <mergeCell ref="AG823:AH823"/>
    <mergeCell ref="AI823:AJ823"/>
    <mergeCell ref="AK823:AL823"/>
    <mergeCell ref="AM823:AN823"/>
    <mergeCell ref="AO823:AP823"/>
    <mergeCell ref="AQ823:AR823"/>
    <mergeCell ref="AS823:AT823"/>
    <mergeCell ref="AU823:AV823"/>
    <mergeCell ref="AW823:AX823"/>
    <mergeCell ref="AY823:AZ823"/>
    <mergeCell ref="BA823:BB823"/>
    <mergeCell ref="BC823:BD823"/>
    <mergeCell ref="BE823:BF823"/>
    <mergeCell ref="BG823:BH823"/>
    <mergeCell ref="CB821:CH821"/>
    <mergeCell ref="B822:C822"/>
    <mergeCell ref="D822:F822"/>
    <mergeCell ref="G822:H822"/>
    <mergeCell ref="K822:L822"/>
    <mergeCell ref="M822:N822"/>
    <mergeCell ref="O822:P822"/>
    <mergeCell ref="Q822:R822"/>
    <mergeCell ref="S822:T822"/>
    <mergeCell ref="U822:V822"/>
    <mergeCell ref="W822:X822"/>
    <mergeCell ref="Y822:Z822"/>
    <mergeCell ref="AA822:AB822"/>
    <mergeCell ref="AC822:AD822"/>
    <mergeCell ref="AE822:AF822"/>
    <mergeCell ref="AG822:AH822"/>
    <mergeCell ref="AI822:AJ822"/>
    <mergeCell ref="AK822:AL822"/>
    <mergeCell ref="AM822:AN822"/>
    <mergeCell ref="AO822:AP822"/>
    <mergeCell ref="AQ822:AR822"/>
    <mergeCell ref="AS822:AT822"/>
    <mergeCell ref="AU822:AV822"/>
    <mergeCell ref="AW822:AX822"/>
    <mergeCell ref="AY822:AZ822"/>
    <mergeCell ref="BA822:BB822"/>
    <mergeCell ref="BC822:BD822"/>
    <mergeCell ref="BE822:BF822"/>
    <mergeCell ref="BG822:BH822"/>
    <mergeCell ref="BI822:BJ822"/>
    <mergeCell ref="BK822:BL822"/>
    <mergeCell ref="BM822:BN822"/>
    <mergeCell ref="AM821:AN821"/>
    <mergeCell ref="AO821:AP821"/>
    <mergeCell ref="AQ821:AR821"/>
    <mergeCell ref="AS821:AT821"/>
    <mergeCell ref="AU821:AV821"/>
    <mergeCell ref="AW821:AX821"/>
    <mergeCell ref="AY821:AZ821"/>
    <mergeCell ref="BA821:BB821"/>
    <mergeCell ref="BC821:BD821"/>
    <mergeCell ref="BE821:BF821"/>
    <mergeCell ref="BG821:BH821"/>
    <mergeCell ref="BI821:BJ821"/>
    <mergeCell ref="BK821:BL821"/>
    <mergeCell ref="BM821:BN821"/>
    <mergeCell ref="BO821:BQ821"/>
    <mergeCell ref="BS821:BT821"/>
    <mergeCell ref="BU821:CA821"/>
    <mergeCell ref="B821:C821"/>
    <mergeCell ref="D821:F821"/>
    <mergeCell ref="G821:H821"/>
    <mergeCell ref="K821:L821"/>
    <mergeCell ref="M821:N821"/>
    <mergeCell ref="O821:P821"/>
    <mergeCell ref="Q821:R821"/>
    <mergeCell ref="S821:T821"/>
    <mergeCell ref="U821:V821"/>
    <mergeCell ref="W821:X821"/>
    <mergeCell ref="Y821:Z821"/>
    <mergeCell ref="AA821:AB821"/>
    <mergeCell ref="AC821:AD821"/>
    <mergeCell ref="AE821:AF821"/>
    <mergeCell ref="AG821:AH821"/>
    <mergeCell ref="AI821:AJ821"/>
    <mergeCell ref="AK821:AL821"/>
    <mergeCell ref="CB820:CH820"/>
    <mergeCell ref="AU819:AV819"/>
    <mergeCell ref="AW819:AX819"/>
    <mergeCell ref="AY819:AZ819"/>
    <mergeCell ref="BA819:BB819"/>
    <mergeCell ref="BC819:BD819"/>
    <mergeCell ref="BE819:BF819"/>
    <mergeCell ref="BG819:BH819"/>
    <mergeCell ref="BI819:BJ819"/>
    <mergeCell ref="BK819:BL819"/>
    <mergeCell ref="BM819:BN819"/>
    <mergeCell ref="BO819:BQ819"/>
    <mergeCell ref="BS819:BT819"/>
    <mergeCell ref="BU819:CA819"/>
    <mergeCell ref="CB819:CH819"/>
    <mergeCell ref="B820:C820"/>
    <mergeCell ref="D820:F820"/>
    <mergeCell ref="G820:H820"/>
    <mergeCell ref="K820:L820"/>
    <mergeCell ref="M820:N820"/>
    <mergeCell ref="O820:P820"/>
    <mergeCell ref="Q820:R820"/>
    <mergeCell ref="S820:T820"/>
    <mergeCell ref="U820:V820"/>
    <mergeCell ref="W820:X820"/>
    <mergeCell ref="Y820:Z820"/>
    <mergeCell ref="AA820:AB820"/>
    <mergeCell ref="AC820:AD820"/>
    <mergeCell ref="AE820:AF820"/>
    <mergeCell ref="AG820:AH820"/>
    <mergeCell ref="AI820:AJ820"/>
    <mergeCell ref="AK820:AL820"/>
    <mergeCell ref="AM820:AN820"/>
    <mergeCell ref="S818:T818"/>
    <mergeCell ref="U818:V818"/>
    <mergeCell ref="W818:X818"/>
    <mergeCell ref="Y818:Z818"/>
    <mergeCell ref="AA818:AB818"/>
    <mergeCell ref="AC818:AD818"/>
    <mergeCell ref="AE818:AF818"/>
    <mergeCell ref="AG818:AH818"/>
    <mergeCell ref="AI818:AJ818"/>
    <mergeCell ref="AK818:AL818"/>
    <mergeCell ref="AM818:AN818"/>
    <mergeCell ref="AO818:AP818"/>
    <mergeCell ref="AQ818:AR818"/>
    <mergeCell ref="AS818:AT818"/>
    <mergeCell ref="AU818:AV818"/>
    <mergeCell ref="AW818:AX818"/>
    <mergeCell ref="AY818:AZ818"/>
    <mergeCell ref="AO820:AP820"/>
    <mergeCell ref="AQ820:AR820"/>
    <mergeCell ref="AS820:AT820"/>
    <mergeCell ref="AU820:AV820"/>
    <mergeCell ref="AW820:AX820"/>
    <mergeCell ref="AY820:AZ820"/>
    <mergeCell ref="BA820:BB820"/>
    <mergeCell ref="BC820:BD820"/>
    <mergeCell ref="BE820:BF820"/>
    <mergeCell ref="BG820:BH820"/>
    <mergeCell ref="BI820:BJ820"/>
    <mergeCell ref="BK820:BL820"/>
    <mergeCell ref="BM820:BN820"/>
    <mergeCell ref="BO820:BQ820"/>
    <mergeCell ref="BS820:BT820"/>
    <mergeCell ref="BU820:CA820"/>
    <mergeCell ref="AE816:AF816"/>
    <mergeCell ref="AG816:AH816"/>
    <mergeCell ref="AI816:AJ816"/>
    <mergeCell ref="AK816:AL816"/>
    <mergeCell ref="AM816:AN816"/>
    <mergeCell ref="AO816:AP816"/>
    <mergeCell ref="AQ816:AR816"/>
    <mergeCell ref="AS816:AT816"/>
    <mergeCell ref="AU816:AV816"/>
    <mergeCell ref="AW816:AX816"/>
    <mergeCell ref="AY816:AZ816"/>
    <mergeCell ref="BA816:BB816"/>
    <mergeCell ref="BC816:BD816"/>
    <mergeCell ref="BE816:BF816"/>
    <mergeCell ref="BG816:BH816"/>
    <mergeCell ref="BI816:BJ816"/>
    <mergeCell ref="BK816:BL816"/>
    <mergeCell ref="BA818:BB818"/>
    <mergeCell ref="BC818:BD818"/>
    <mergeCell ref="BE818:BF818"/>
    <mergeCell ref="BG818:BH818"/>
    <mergeCell ref="BI818:BJ818"/>
    <mergeCell ref="BK818:BL818"/>
    <mergeCell ref="BM818:BN818"/>
    <mergeCell ref="BO818:BQ818"/>
    <mergeCell ref="BS818:BT818"/>
    <mergeCell ref="BU818:CA818"/>
    <mergeCell ref="CB818:CH818"/>
    <mergeCell ref="B819:C819"/>
    <mergeCell ref="D819:F819"/>
    <mergeCell ref="G819:H819"/>
    <mergeCell ref="K819:L819"/>
    <mergeCell ref="M819:N819"/>
    <mergeCell ref="O819:P819"/>
    <mergeCell ref="Q819:R819"/>
    <mergeCell ref="S819:T819"/>
    <mergeCell ref="U819:V819"/>
    <mergeCell ref="W819:X819"/>
    <mergeCell ref="Y819:Z819"/>
    <mergeCell ref="AA819:AB819"/>
    <mergeCell ref="AC819:AD819"/>
    <mergeCell ref="AE819:AF819"/>
    <mergeCell ref="AG819:AH819"/>
    <mergeCell ref="AI819:AJ819"/>
    <mergeCell ref="AK819:AL819"/>
    <mergeCell ref="AM819:AN819"/>
    <mergeCell ref="AO819:AP819"/>
    <mergeCell ref="AQ819:AR819"/>
    <mergeCell ref="AS819:AT819"/>
    <mergeCell ref="BG817:BH817"/>
    <mergeCell ref="BI817:BJ817"/>
    <mergeCell ref="BK817:BL817"/>
    <mergeCell ref="BM817:BN817"/>
    <mergeCell ref="BO817:BQ817"/>
    <mergeCell ref="BS817:BT817"/>
    <mergeCell ref="BU817:CA817"/>
    <mergeCell ref="CB817:CH817"/>
    <mergeCell ref="B818:C818"/>
    <mergeCell ref="D818:F818"/>
    <mergeCell ref="G818:H818"/>
    <mergeCell ref="K818:L818"/>
    <mergeCell ref="M818:N818"/>
    <mergeCell ref="O818:P818"/>
    <mergeCell ref="Q818:R818"/>
    <mergeCell ref="BS815:BT815"/>
    <mergeCell ref="AQ814:AR814"/>
    <mergeCell ref="AS814:AT814"/>
    <mergeCell ref="AU814:AV814"/>
    <mergeCell ref="AW814:AX814"/>
    <mergeCell ref="AY814:AZ814"/>
    <mergeCell ref="BA814:BB814"/>
    <mergeCell ref="BC814:BD814"/>
    <mergeCell ref="BE814:BF814"/>
    <mergeCell ref="BG814:BH814"/>
    <mergeCell ref="BI814:BJ814"/>
    <mergeCell ref="BK814:BL814"/>
    <mergeCell ref="BM814:BN814"/>
    <mergeCell ref="BO814:BQ814"/>
    <mergeCell ref="BS814:BT814"/>
    <mergeCell ref="BU814:CA814"/>
    <mergeCell ref="CB814:CH814"/>
    <mergeCell ref="BM816:BN816"/>
    <mergeCell ref="BO816:BQ816"/>
    <mergeCell ref="BS816:BT816"/>
    <mergeCell ref="BU816:CA816"/>
    <mergeCell ref="CB816:CH816"/>
    <mergeCell ref="B817:C817"/>
    <mergeCell ref="D817:F817"/>
    <mergeCell ref="G817:H817"/>
    <mergeCell ref="K817:L817"/>
    <mergeCell ref="M817:N817"/>
    <mergeCell ref="O817:P817"/>
    <mergeCell ref="Q817:R817"/>
    <mergeCell ref="S817:T817"/>
    <mergeCell ref="U817:V817"/>
    <mergeCell ref="W817:X817"/>
    <mergeCell ref="Y817:Z817"/>
    <mergeCell ref="AA817:AB817"/>
    <mergeCell ref="AC817:AD817"/>
    <mergeCell ref="AE817:AF817"/>
    <mergeCell ref="AG817:AH817"/>
    <mergeCell ref="AI817:AJ817"/>
    <mergeCell ref="AK817:AL817"/>
    <mergeCell ref="AM817:AN817"/>
    <mergeCell ref="AO817:AP817"/>
    <mergeCell ref="AQ817:AR817"/>
    <mergeCell ref="AS817:AT817"/>
    <mergeCell ref="AU817:AV817"/>
    <mergeCell ref="AW817:AX817"/>
    <mergeCell ref="AY817:AZ817"/>
    <mergeCell ref="BA817:BB817"/>
    <mergeCell ref="BC817:BD817"/>
    <mergeCell ref="BE817:BF817"/>
    <mergeCell ref="BU815:CA815"/>
    <mergeCell ref="CB815:CH815"/>
    <mergeCell ref="B816:C816"/>
    <mergeCell ref="D816:F816"/>
    <mergeCell ref="G816:H816"/>
    <mergeCell ref="K816:L816"/>
    <mergeCell ref="M816:N816"/>
    <mergeCell ref="O816:P816"/>
    <mergeCell ref="Q816:R816"/>
    <mergeCell ref="S816:T816"/>
    <mergeCell ref="U816:V816"/>
    <mergeCell ref="W816:X816"/>
    <mergeCell ref="Y816:Z816"/>
    <mergeCell ref="AA816:AB816"/>
    <mergeCell ref="AC816:AD816"/>
    <mergeCell ref="B815:C815"/>
    <mergeCell ref="D815:F815"/>
    <mergeCell ref="G815:H815"/>
    <mergeCell ref="K815:L815"/>
    <mergeCell ref="M815:N815"/>
    <mergeCell ref="O815:P815"/>
    <mergeCell ref="Q815:R815"/>
    <mergeCell ref="S815:T815"/>
    <mergeCell ref="U815:V815"/>
    <mergeCell ref="W815:X815"/>
    <mergeCell ref="Y815:Z815"/>
    <mergeCell ref="AA815:AB815"/>
    <mergeCell ref="AC815:AD815"/>
    <mergeCell ref="AE815:AF815"/>
    <mergeCell ref="AG815:AH815"/>
    <mergeCell ref="AI815:AJ815"/>
    <mergeCell ref="AW813:AX813"/>
    <mergeCell ref="AY813:AZ813"/>
    <mergeCell ref="BA813:BB813"/>
    <mergeCell ref="BC813:BD813"/>
    <mergeCell ref="BE813:BF813"/>
    <mergeCell ref="BG813:BH813"/>
    <mergeCell ref="BI813:BJ813"/>
    <mergeCell ref="BK813:BL813"/>
    <mergeCell ref="BM813:BN813"/>
    <mergeCell ref="BO813:BQ813"/>
    <mergeCell ref="BS813:BT813"/>
    <mergeCell ref="BU813:CA813"/>
    <mergeCell ref="CB813:CH813"/>
    <mergeCell ref="B814:C814"/>
    <mergeCell ref="D814:F814"/>
    <mergeCell ref="G814:H814"/>
    <mergeCell ref="K814:L814"/>
    <mergeCell ref="M814:N814"/>
    <mergeCell ref="O814:P814"/>
    <mergeCell ref="Q814:R814"/>
    <mergeCell ref="S814:T814"/>
    <mergeCell ref="U814:V814"/>
    <mergeCell ref="W814:X814"/>
    <mergeCell ref="Y814:Z814"/>
    <mergeCell ref="AA814:AB814"/>
    <mergeCell ref="AC814:AD814"/>
    <mergeCell ref="AE814:AF814"/>
    <mergeCell ref="AG814:AH814"/>
    <mergeCell ref="AI814:AJ814"/>
    <mergeCell ref="AK814:AL814"/>
    <mergeCell ref="AM814:AN814"/>
    <mergeCell ref="AO814:AP814"/>
    <mergeCell ref="AK815:AL815"/>
    <mergeCell ref="AM815:AN815"/>
    <mergeCell ref="AO815:AP815"/>
    <mergeCell ref="AQ815:AR815"/>
    <mergeCell ref="AS815:AT815"/>
    <mergeCell ref="AU815:AV815"/>
    <mergeCell ref="AW815:AX815"/>
    <mergeCell ref="AY815:AZ815"/>
    <mergeCell ref="BA815:BB815"/>
    <mergeCell ref="BC815:BD815"/>
    <mergeCell ref="BE815:BF815"/>
    <mergeCell ref="BG815:BH815"/>
    <mergeCell ref="BI815:BJ815"/>
    <mergeCell ref="BK815:BL815"/>
    <mergeCell ref="BM815:BN815"/>
    <mergeCell ref="BO815:BQ815"/>
    <mergeCell ref="BC812:BD812"/>
    <mergeCell ref="BE812:BF812"/>
    <mergeCell ref="BG812:BH812"/>
    <mergeCell ref="BI812:BJ812"/>
    <mergeCell ref="BK812:BL812"/>
    <mergeCell ref="BM812:BN812"/>
    <mergeCell ref="BO812:BQ812"/>
    <mergeCell ref="BS812:BT812"/>
    <mergeCell ref="BU812:CA812"/>
    <mergeCell ref="CB812:CH812"/>
    <mergeCell ref="B813:C813"/>
    <mergeCell ref="D813:F813"/>
    <mergeCell ref="G813:H813"/>
    <mergeCell ref="K813:L813"/>
    <mergeCell ref="M813:N813"/>
    <mergeCell ref="O813:P813"/>
    <mergeCell ref="Q813:R813"/>
    <mergeCell ref="S813:T813"/>
    <mergeCell ref="U813:V813"/>
    <mergeCell ref="W813:X813"/>
    <mergeCell ref="Y813:Z813"/>
    <mergeCell ref="AA813:AB813"/>
    <mergeCell ref="AC813:AD813"/>
    <mergeCell ref="AE813:AF813"/>
    <mergeCell ref="AG813:AH813"/>
    <mergeCell ref="AI813:AJ813"/>
    <mergeCell ref="AK813:AL813"/>
    <mergeCell ref="AM813:AN813"/>
    <mergeCell ref="AO813:AP813"/>
    <mergeCell ref="AQ813:AR813"/>
    <mergeCell ref="AS813:AT813"/>
    <mergeCell ref="AU813:AV813"/>
    <mergeCell ref="BI811:BJ811"/>
    <mergeCell ref="BK811:BL811"/>
    <mergeCell ref="BM811:BN811"/>
    <mergeCell ref="BO811:BQ811"/>
    <mergeCell ref="BS811:BT811"/>
    <mergeCell ref="BU811:CA811"/>
    <mergeCell ref="CB811:CH811"/>
    <mergeCell ref="B812:C812"/>
    <mergeCell ref="D812:F812"/>
    <mergeCell ref="G812:H812"/>
    <mergeCell ref="K812:L812"/>
    <mergeCell ref="M812:N812"/>
    <mergeCell ref="O812:P812"/>
    <mergeCell ref="Q812:R812"/>
    <mergeCell ref="S812:T812"/>
    <mergeCell ref="U812:V812"/>
    <mergeCell ref="W812:X812"/>
    <mergeCell ref="Y812:Z812"/>
    <mergeCell ref="AA812:AB812"/>
    <mergeCell ref="AC812:AD812"/>
    <mergeCell ref="AE812:AF812"/>
    <mergeCell ref="AG812:AH812"/>
    <mergeCell ref="AI812:AJ812"/>
    <mergeCell ref="AK812:AL812"/>
    <mergeCell ref="AM812:AN812"/>
    <mergeCell ref="AO812:AP812"/>
    <mergeCell ref="AQ812:AR812"/>
    <mergeCell ref="AS812:AT812"/>
    <mergeCell ref="AU812:AV812"/>
    <mergeCell ref="AW812:AX812"/>
    <mergeCell ref="AY812:AZ812"/>
    <mergeCell ref="BA812:BB812"/>
    <mergeCell ref="BO810:BQ810"/>
    <mergeCell ref="BS810:BT810"/>
    <mergeCell ref="BU810:CA810"/>
    <mergeCell ref="CB810:CH810"/>
    <mergeCell ref="B811:C811"/>
    <mergeCell ref="D811:F811"/>
    <mergeCell ref="G811:H811"/>
    <mergeCell ref="K811:L811"/>
    <mergeCell ref="M811:N811"/>
    <mergeCell ref="O811:P811"/>
    <mergeCell ref="Q811:R811"/>
    <mergeCell ref="S811:T811"/>
    <mergeCell ref="U811:V811"/>
    <mergeCell ref="W811:X811"/>
    <mergeCell ref="Y811:Z811"/>
    <mergeCell ref="AA811:AB811"/>
    <mergeCell ref="AC811:AD811"/>
    <mergeCell ref="AE811:AF811"/>
    <mergeCell ref="AG811:AH811"/>
    <mergeCell ref="AI811:AJ811"/>
    <mergeCell ref="AK811:AL811"/>
    <mergeCell ref="AM811:AN811"/>
    <mergeCell ref="AO811:AP811"/>
    <mergeCell ref="AQ811:AR811"/>
    <mergeCell ref="AS811:AT811"/>
    <mergeCell ref="AU811:AV811"/>
    <mergeCell ref="AW811:AX811"/>
    <mergeCell ref="AY811:AZ811"/>
    <mergeCell ref="BA811:BB811"/>
    <mergeCell ref="BC811:BD811"/>
    <mergeCell ref="BE811:BF811"/>
    <mergeCell ref="BG811:BH811"/>
    <mergeCell ref="CB809:CH809"/>
    <mergeCell ref="B810:C810"/>
    <mergeCell ref="D810:F810"/>
    <mergeCell ref="G810:H810"/>
    <mergeCell ref="K810:L810"/>
    <mergeCell ref="M810:N810"/>
    <mergeCell ref="O810:P810"/>
    <mergeCell ref="Q810:R810"/>
    <mergeCell ref="S810:T810"/>
    <mergeCell ref="U810:V810"/>
    <mergeCell ref="W810:X810"/>
    <mergeCell ref="Y810:Z810"/>
    <mergeCell ref="AA810:AB810"/>
    <mergeCell ref="AC810:AD810"/>
    <mergeCell ref="AE810:AF810"/>
    <mergeCell ref="AG810:AH810"/>
    <mergeCell ref="AI810:AJ810"/>
    <mergeCell ref="AK810:AL810"/>
    <mergeCell ref="AM810:AN810"/>
    <mergeCell ref="AO810:AP810"/>
    <mergeCell ref="AQ810:AR810"/>
    <mergeCell ref="AS810:AT810"/>
    <mergeCell ref="AU810:AV810"/>
    <mergeCell ref="AW810:AX810"/>
    <mergeCell ref="AY810:AZ810"/>
    <mergeCell ref="BA810:BB810"/>
    <mergeCell ref="BC810:BD810"/>
    <mergeCell ref="BE810:BF810"/>
    <mergeCell ref="BG810:BH810"/>
    <mergeCell ref="BI810:BJ810"/>
    <mergeCell ref="BK810:BL810"/>
    <mergeCell ref="BM810:BN810"/>
    <mergeCell ref="AM809:AN809"/>
    <mergeCell ref="AO809:AP809"/>
    <mergeCell ref="AQ809:AR809"/>
    <mergeCell ref="AS809:AT809"/>
    <mergeCell ref="AU809:AV809"/>
    <mergeCell ref="AW809:AX809"/>
    <mergeCell ref="AY809:AZ809"/>
    <mergeCell ref="BA809:BB809"/>
    <mergeCell ref="BC809:BD809"/>
    <mergeCell ref="BE809:BF809"/>
    <mergeCell ref="BG809:BH809"/>
    <mergeCell ref="BI809:BJ809"/>
    <mergeCell ref="BK809:BL809"/>
    <mergeCell ref="BM809:BN809"/>
    <mergeCell ref="BO809:BQ809"/>
    <mergeCell ref="BS809:BT809"/>
    <mergeCell ref="BU809:CA809"/>
    <mergeCell ref="B809:C809"/>
    <mergeCell ref="D809:F809"/>
    <mergeCell ref="G809:H809"/>
    <mergeCell ref="K809:L809"/>
    <mergeCell ref="M809:N809"/>
    <mergeCell ref="O809:P809"/>
    <mergeCell ref="Q809:R809"/>
    <mergeCell ref="S809:T809"/>
    <mergeCell ref="U809:V809"/>
    <mergeCell ref="W809:X809"/>
    <mergeCell ref="Y809:Z809"/>
    <mergeCell ref="AA809:AB809"/>
    <mergeCell ref="AC809:AD809"/>
    <mergeCell ref="AE809:AF809"/>
    <mergeCell ref="AG809:AH809"/>
    <mergeCell ref="AI809:AJ809"/>
    <mergeCell ref="AK809:AL809"/>
    <mergeCell ref="CB808:CH808"/>
    <mergeCell ref="AU807:AV807"/>
    <mergeCell ref="AW807:AX807"/>
    <mergeCell ref="AY807:AZ807"/>
    <mergeCell ref="BA807:BB807"/>
    <mergeCell ref="BC807:BD807"/>
    <mergeCell ref="BE807:BF807"/>
    <mergeCell ref="BG807:BH807"/>
    <mergeCell ref="BI807:BJ807"/>
    <mergeCell ref="BK807:BL807"/>
    <mergeCell ref="BM807:BN807"/>
    <mergeCell ref="BO807:BQ807"/>
    <mergeCell ref="BS807:BT807"/>
    <mergeCell ref="BU807:CA807"/>
    <mergeCell ref="CB807:CH807"/>
    <mergeCell ref="B808:C808"/>
    <mergeCell ref="D808:F808"/>
    <mergeCell ref="G808:H808"/>
    <mergeCell ref="K808:L808"/>
    <mergeCell ref="M808:N808"/>
    <mergeCell ref="O808:P808"/>
    <mergeCell ref="Q808:R808"/>
    <mergeCell ref="S808:T808"/>
    <mergeCell ref="U808:V808"/>
    <mergeCell ref="W808:X808"/>
    <mergeCell ref="Y808:Z808"/>
    <mergeCell ref="AA808:AB808"/>
    <mergeCell ref="AC808:AD808"/>
    <mergeCell ref="AE808:AF808"/>
    <mergeCell ref="AG808:AH808"/>
    <mergeCell ref="AI808:AJ808"/>
    <mergeCell ref="AK808:AL808"/>
    <mergeCell ref="AM808:AN808"/>
    <mergeCell ref="S806:T806"/>
    <mergeCell ref="U806:V806"/>
    <mergeCell ref="W806:X806"/>
    <mergeCell ref="Y806:Z806"/>
    <mergeCell ref="AA806:AB806"/>
    <mergeCell ref="AC806:AD806"/>
    <mergeCell ref="AE806:AF806"/>
    <mergeCell ref="AG806:AH806"/>
    <mergeCell ref="AI806:AJ806"/>
    <mergeCell ref="AK806:AL806"/>
    <mergeCell ref="AM806:AN806"/>
    <mergeCell ref="AO806:AP806"/>
    <mergeCell ref="AQ806:AR806"/>
    <mergeCell ref="AS806:AT806"/>
    <mergeCell ref="AU806:AV806"/>
    <mergeCell ref="AW806:AX806"/>
    <mergeCell ref="AY806:AZ806"/>
    <mergeCell ref="AO808:AP808"/>
    <mergeCell ref="AQ808:AR808"/>
    <mergeCell ref="AS808:AT808"/>
    <mergeCell ref="AU808:AV808"/>
    <mergeCell ref="AW808:AX808"/>
    <mergeCell ref="AY808:AZ808"/>
    <mergeCell ref="BA808:BB808"/>
    <mergeCell ref="BC808:BD808"/>
    <mergeCell ref="BE808:BF808"/>
    <mergeCell ref="BG808:BH808"/>
    <mergeCell ref="BI808:BJ808"/>
    <mergeCell ref="BK808:BL808"/>
    <mergeCell ref="BM808:BN808"/>
    <mergeCell ref="BO808:BQ808"/>
    <mergeCell ref="BS808:BT808"/>
    <mergeCell ref="BU808:CA808"/>
    <mergeCell ref="AE804:AF804"/>
    <mergeCell ref="AG804:AH804"/>
    <mergeCell ref="AI804:AJ804"/>
    <mergeCell ref="AK804:AL804"/>
    <mergeCell ref="AM804:AN804"/>
    <mergeCell ref="AO804:AP804"/>
    <mergeCell ref="AQ804:AR804"/>
    <mergeCell ref="AS804:AT804"/>
    <mergeCell ref="AU804:AV804"/>
    <mergeCell ref="AW804:AX804"/>
    <mergeCell ref="AY804:AZ804"/>
    <mergeCell ref="BA804:BB804"/>
    <mergeCell ref="BC804:BD804"/>
    <mergeCell ref="BE804:BF804"/>
    <mergeCell ref="BG804:BH804"/>
    <mergeCell ref="BI804:BJ804"/>
    <mergeCell ref="BK804:BL804"/>
    <mergeCell ref="BA806:BB806"/>
    <mergeCell ref="BC806:BD806"/>
    <mergeCell ref="BE806:BF806"/>
    <mergeCell ref="BG806:BH806"/>
    <mergeCell ref="BI806:BJ806"/>
    <mergeCell ref="BK806:BL806"/>
    <mergeCell ref="BM806:BN806"/>
    <mergeCell ref="BO806:BQ806"/>
    <mergeCell ref="BS806:BT806"/>
    <mergeCell ref="BU806:CA806"/>
    <mergeCell ref="CB806:CH806"/>
    <mergeCell ref="B807:C807"/>
    <mergeCell ref="D807:F807"/>
    <mergeCell ref="G807:H807"/>
    <mergeCell ref="K807:L807"/>
    <mergeCell ref="M807:N807"/>
    <mergeCell ref="O807:P807"/>
    <mergeCell ref="Q807:R807"/>
    <mergeCell ref="S807:T807"/>
    <mergeCell ref="U807:V807"/>
    <mergeCell ref="W807:X807"/>
    <mergeCell ref="Y807:Z807"/>
    <mergeCell ref="AA807:AB807"/>
    <mergeCell ref="AC807:AD807"/>
    <mergeCell ref="AE807:AF807"/>
    <mergeCell ref="AG807:AH807"/>
    <mergeCell ref="AI807:AJ807"/>
    <mergeCell ref="AK807:AL807"/>
    <mergeCell ref="AM807:AN807"/>
    <mergeCell ref="AO807:AP807"/>
    <mergeCell ref="AQ807:AR807"/>
    <mergeCell ref="AS807:AT807"/>
    <mergeCell ref="BG805:BH805"/>
    <mergeCell ref="BI805:BJ805"/>
    <mergeCell ref="BK805:BL805"/>
    <mergeCell ref="BM805:BN805"/>
    <mergeCell ref="BO805:BQ805"/>
    <mergeCell ref="BS805:BT805"/>
    <mergeCell ref="BU805:CA805"/>
    <mergeCell ref="CB805:CH805"/>
    <mergeCell ref="B806:C806"/>
    <mergeCell ref="D806:F806"/>
    <mergeCell ref="G806:H806"/>
    <mergeCell ref="K806:L806"/>
    <mergeCell ref="M806:N806"/>
    <mergeCell ref="O806:P806"/>
    <mergeCell ref="Q806:R806"/>
    <mergeCell ref="BS803:BT803"/>
    <mergeCell ref="AQ802:AR802"/>
    <mergeCell ref="AS802:AT802"/>
    <mergeCell ref="AU802:AV802"/>
    <mergeCell ref="AW802:AX802"/>
    <mergeCell ref="AY802:AZ802"/>
    <mergeCell ref="BA802:BB802"/>
    <mergeCell ref="BC802:BD802"/>
    <mergeCell ref="BE802:BF802"/>
    <mergeCell ref="BG802:BH802"/>
    <mergeCell ref="BI802:BJ802"/>
    <mergeCell ref="BK802:BL802"/>
    <mergeCell ref="BM802:BN802"/>
    <mergeCell ref="BO802:BQ802"/>
    <mergeCell ref="BS802:BT802"/>
    <mergeCell ref="BU802:CA802"/>
    <mergeCell ref="CB802:CH802"/>
    <mergeCell ref="BM804:BN804"/>
    <mergeCell ref="BO804:BQ804"/>
    <mergeCell ref="BS804:BT804"/>
    <mergeCell ref="BU804:CA804"/>
    <mergeCell ref="CB804:CH804"/>
    <mergeCell ref="B805:C805"/>
    <mergeCell ref="D805:F805"/>
    <mergeCell ref="G805:H805"/>
    <mergeCell ref="K805:L805"/>
    <mergeCell ref="M805:N805"/>
    <mergeCell ref="O805:P805"/>
    <mergeCell ref="Q805:R805"/>
    <mergeCell ref="S805:T805"/>
    <mergeCell ref="U805:V805"/>
    <mergeCell ref="W805:X805"/>
    <mergeCell ref="Y805:Z805"/>
    <mergeCell ref="AA805:AB805"/>
    <mergeCell ref="AC805:AD805"/>
    <mergeCell ref="AE805:AF805"/>
    <mergeCell ref="AG805:AH805"/>
    <mergeCell ref="AI805:AJ805"/>
    <mergeCell ref="AK805:AL805"/>
    <mergeCell ref="AM805:AN805"/>
    <mergeCell ref="AO805:AP805"/>
    <mergeCell ref="AQ805:AR805"/>
    <mergeCell ref="AS805:AT805"/>
    <mergeCell ref="AU805:AV805"/>
    <mergeCell ref="AW805:AX805"/>
    <mergeCell ref="AY805:AZ805"/>
    <mergeCell ref="BA805:BB805"/>
    <mergeCell ref="BC805:BD805"/>
    <mergeCell ref="BE805:BF805"/>
    <mergeCell ref="BU803:CA803"/>
    <mergeCell ref="CB803:CH803"/>
    <mergeCell ref="B804:C804"/>
    <mergeCell ref="D804:F804"/>
    <mergeCell ref="G804:H804"/>
    <mergeCell ref="K804:L804"/>
    <mergeCell ref="M804:N804"/>
    <mergeCell ref="O804:P804"/>
    <mergeCell ref="Q804:R804"/>
    <mergeCell ref="S804:T804"/>
    <mergeCell ref="U804:V804"/>
    <mergeCell ref="W804:X804"/>
    <mergeCell ref="Y804:Z804"/>
    <mergeCell ref="AA804:AB804"/>
    <mergeCell ref="AC804:AD804"/>
    <mergeCell ref="B803:C803"/>
    <mergeCell ref="D803:F803"/>
    <mergeCell ref="G803:H803"/>
    <mergeCell ref="K803:L803"/>
    <mergeCell ref="M803:N803"/>
    <mergeCell ref="O803:P803"/>
    <mergeCell ref="Q803:R803"/>
    <mergeCell ref="S803:T803"/>
    <mergeCell ref="U803:V803"/>
    <mergeCell ref="W803:X803"/>
    <mergeCell ref="Y803:Z803"/>
    <mergeCell ref="AA803:AB803"/>
    <mergeCell ref="AC803:AD803"/>
    <mergeCell ref="AE803:AF803"/>
    <mergeCell ref="AG803:AH803"/>
    <mergeCell ref="AI803:AJ803"/>
    <mergeCell ref="AW801:AX801"/>
    <mergeCell ref="AY801:AZ801"/>
    <mergeCell ref="BA801:BB801"/>
    <mergeCell ref="BC801:BD801"/>
    <mergeCell ref="BE801:BF801"/>
    <mergeCell ref="BG801:BH801"/>
    <mergeCell ref="BI801:BJ801"/>
    <mergeCell ref="BK801:BL801"/>
    <mergeCell ref="BM801:BN801"/>
    <mergeCell ref="BO801:BQ801"/>
    <mergeCell ref="BS801:BT801"/>
    <mergeCell ref="BU801:CA801"/>
    <mergeCell ref="CB801:CH801"/>
    <mergeCell ref="B802:C802"/>
    <mergeCell ref="D802:F802"/>
    <mergeCell ref="G802:H802"/>
    <mergeCell ref="K802:L802"/>
    <mergeCell ref="M802:N802"/>
    <mergeCell ref="O802:P802"/>
    <mergeCell ref="Q802:R802"/>
    <mergeCell ref="S802:T802"/>
    <mergeCell ref="U802:V802"/>
    <mergeCell ref="W802:X802"/>
    <mergeCell ref="Y802:Z802"/>
    <mergeCell ref="AA802:AB802"/>
    <mergeCell ref="AC802:AD802"/>
    <mergeCell ref="AE802:AF802"/>
    <mergeCell ref="AG802:AH802"/>
    <mergeCell ref="AI802:AJ802"/>
    <mergeCell ref="AK802:AL802"/>
    <mergeCell ref="AM802:AN802"/>
    <mergeCell ref="AO802:AP802"/>
    <mergeCell ref="AK803:AL803"/>
    <mergeCell ref="AM803:AN803"/>
    <mergeCell ref="AO803:AP803"/>
    <mergeCell ref="AQ803:AR803"/>
    <mergeCell ref="AS803:AT803"/>
    <mergeCell ref="AU803:AV803"/>
    <mergeCell ref="AW803:AX803"/>
    <mergeCell ref="AY803:AZ803"/>
    <mergeCell ref="BA803:BB803"/>
    <mergeCell ref="BC803:BD803"/>
    <mergeCell ref="BE803:BF803"/>
    <mergeCell ref="BG803:BH803"/>
    <mergeCell ref="BI803:BJ803"/>
    <mergeCell ref="BK803:BL803"/>
    <mergeCell ref="BM803:BN803"/>
    <mergeCell ref="BO803:BQ803"/>
    <mergeCell ref="BC800:BD800"/>
    <mergeCell ref="BE800:BF800"/>
    <mergeCell ref="BG800:BH800"/>
    <mergeCell ref="BI800:BJ800"/>
    <mergeCell ref="BK800:BL800"/>
    <mergeCell ref="BM800:BN800"/>
    <mergeCell ref="BO800:BQ800"/>
    <mergeCell ref="BS800:BT800"/>
    <mergeCell ref="BU800:CA800"/>
    <mergeCell ref="CB800:CH800"/>
    <mergeCell ref="B801:C801"/>
    <mergeCell ref="D801:F801"/>
    <mergeCell ref="G801:H801"/>
    <mergeCell ref="K801:L801"/>
    <mergeCell ref="M801:N801"/>
    <mergeCell ref="O801:P801"/>
    <mergeCell ref="Q801:R801"/>
    <mergeCell ref="S801:T801"/>
    <mergeCell ref="U801:V801"/>
    <mergeCell ref="W801:X801"/>
    <mergeCell ref="Y801:Z801"/>
    <mergeCell ref="AA801:AB801"/>
    <mergeCell ref="AC801:AD801"/>
    <mergeCell ref="AE801:AF801"/>
    <mergeCell ref="AG801:AH801"/>
    <mergeCell ref="AI801:AJ801"/>
    <mergeCell ref="AK801:AL801"/>
    <mergeCell ref="AM801:AN801"/>
    <mergeCell ref="AO801:AP801"/>
    <mergeCell ref="AQ801:AR801"/>
    <mergeCell ref="AS801:AT801"/>
    <mergeCell ref="AU801:AV801"/>
    <mergeCell ref="BI799:BJ799"/>
    <mergeCell ref="BK799:BL799"/>
    <mergeCell ref="BM799:BN799"/>
    <mergeCell ref="BO799:BQ799"/>
    <mergeCell ref="BS799:BT799"/>
    <mergeCell ref="BU799:CA799"/>
    <mergeCell ref="CB799:CH799"/>
    <mergeCell ref="B800:C800"/>
    <mergeCell ref="D800:F800"/>
    <mergeCell ref="G800:H800"/>
    <mergeCell ref="K800:L800"/>
    <mergeCell ref="M800:N800"/>
    <mergeCell ref="O800:P800"/>
    <mergeCell ref="Q800:R800"/>
    <mergeCell ref="S800:T800"/>
    <mergeCell ref="U800:V800"/>
    <mergeCell ref="W800:X800"/>
    <mergeCell ref="Y800:Z800"/>
    <mergeCell ref="AA800:AB800"/>
    <mergeCell ref="AC800:AD800"/>
    <mergeCell ref="AE800:AF800"/>
    <mergeCell ref="AG800:AH800"/>
    <mergeCell ref="AI800:AJ800"/>
    <mergeCell ref="AK800:AL800"/>
    <mergeCell ref="AM800:AN800"/>
    <mergeCell ref="AO800:AP800"/>
    <mergeCell ref="AQ800:AR800"/>
    <mergeCell ref="AS800:AT800"/>
    <mergeCell ref="AU800:AV800"/>
    <mergeCell ref="AW800:AX800"/>
    <mergeCell ref="AY800:AZ800"/>
    <mergeCell ref="BA800:BB800"/>
    <mergeCell ref="BO798:BQ798"/>
    <mergeCell ref="BS798:BT798"/>
    <mergeCell ref="BU798:CA798"/>
    <mergeCell ref="CB798:CH798"/>
    <mergeCell ref="B799:C799"/>
    <mergeCell ref="D799:F799"/>
    <mergeCell ref="G799:H799"/>
    <mergeCell ref="K799:L799"/>
    <mergeCell ref="M799:N799"/>
    <mergeCell ref="O799:P799"/>
    <mergeCell ref="Q799:R799"/>
    <mergeCell ref="S799:T799"/>
    <mergeCell ref="U799:V799"/>
    <mergeCell ref="W799:X799"/>
    <mergeCell ref="Y799:Z799"/>
    <mergeCell ref="AA799:AB799"/>
    <mergeCell ref="AC799:AD799"/>
    <mergeCell ref="AE799:AF799"/>
    <mergeCell ref="AG799:AH799"/>
    <mergeCell ref="AI799:AJ799"/>
    <mergeCell ref="AK799:AL799"/>
    <mergeCell ref="AM799:AN799"/>
    <mergeCell ref="AO799:AP799"/>
    <mergeCell ref="AQ799:AR799"/>
    <mergeCell ref="AS799:AT799"/>
    <mergeCell ref="AU799:AV799"/>
    <mergeCell ref="AW799:AX799"/>
    <mergeCell ref="AY799:AZ799"/>
    <mergeCell ref="BA799:BB799"/>
    <mergeCell ref="BC799:BD799"/>
    <mergeCell ref="BE799:BF799"/>
    <mergeCell ref="BG799:BH799"/>
    <mergeCell ref="CB797:CH797"/>
    <mergeCell ref="B798:C798"/>
    <mergeCell ref="D798:F798"/>
    <mergeCell ref="G798:H798"/>
    <mergeCell ref="K798:L798"/>
    <mergeCell ref="M798:N798"/>
    <mergeCell ref="O798:P798"/>
    <mergeCell ref="Q798:R798"/>
    <mergeCell ref="S798:T798"/>
    <mergeCell ref="U798:V798"/>
    <mergeCell ref="W798:X798"/>
    <mergeCell ref="Y798:Z798"/>
    <mergeCell ref="AA798:AB798"/>
    <mergeCell ref="AC798:AD798"/>
    <mergeCell ref="AE798:AF798"/>
    <mergeCell ref="AG798:AH798"/>
    <mergeCell ref="AI798:AJ798"/>
    <mergeCell ref="AK798:AL798"/>
    <mergeCell ref="AM798:AN798"/>
    <mergeCell ref="AO798:AP798"/>
    <mergeCell ref="AQ798:AR798"/>
    <mergeCell ref="AS798:AT798"/>
    <mergeCell ref="AU798:AV798"/>
    <mergeCell ref="AW798:AX798"/>
    <mergeCell ref="AY798:AZ798"/>
    <mergeCell ref="BA798:BB798"/>
    <mergeCell ref="BC798:BD798"/>
    <mergeCell ref="BE798:BF798"/>
    <mergeCell ref="BG798:BH798"/>
    <mergeCell ref="BI798:BJ798"/>
    <mergeCell ref="BK798:BL798"/>
    <mergeCell ref="BM798:BN798"/>
    <mergeCell ref="AM797:AN797"/>
    <mergeCell ref="AO797:AP797"/>
    <mergeCell ref="AQ797:AR797"/>
    <mergeCell ref="AS797:AT797"/>
    <mergeCell ref="AU797:AV797"/>
    <mergeCell ref="AW797:AX797"/>
    <mergeCell ref="AY797:AZ797"/>
    <mergeCell ref="BA797:BB797"/>
    <mergeCell ref="BC797:BD797"/>
    <mergeCell ref="BE797:BF797"/>
    <mergeCell ref="BG797:BH797"/>
    <mergeCell ref="BI797:BJ797"/>
    <mergeCell ref="BK797:BL797"/>
    <mergeCell ref="BM797:BN797"/>
    <mergeCell ref="BO797:BQ797"/>
    <mergeCell ref="BS797:BT797"/>
    <mergeCell ref="BU797:CA797"/>
    <mergeCell ref="B797:C797"/>
    <mergeCell ref="D797:F797"/>
    <mergeCell ref="G797:H797"/>
    <mergeCell ref="K797:L797"/>
    <mergeCell ref="M797:N797"/>
    <mergeCell ref="O797:P797"/>
    <mergeCell ref="Q797:R797"/>
    <mergeCell ref="S797:T797"/>
    <mergeCell ref="U797:V797"/>
    <mergeCell ref="W797:X797"/>
    <mergeCell ref="Y797:Z797"/>
    <mergeCell ref="AA797:AB797"/>
    <mergeCell ref="AC797:AD797"/>
    <mergeCell ref="AE797:AF797"/>
    <mergeCell ref="AG797:AH797"/>
    <mergeCell ref="AI797:AJ797"/>
    <mergeCell ref="AK797:AL797"/>
    <mergeCell ref="CB796:CH796"/>
    <mergeCell ref="AU795:AV795"/>
    <mergeCell ref="AW795:AX795"/>
    <mergeCell ref="AY795:AZ795"/>
    <mergeCell ref="BA795:BB795"/>
    <mergeCell ref="BC795:BD795"/>
    <mergeCell ref="BE795:BF795"/>
    <mergeCell ref="BG795:BH795"/>
    <mergeCell ref="BI795:BJ795"/>
    <mergeCell ref="BK795:BL795"/>
    <mergeCell ref="BM795:BN795"/>
    <mergeCell ref="BO795:BQ795"/>
    <mergeCell ref="BS795:BT795"/>
    <mergeCell ref="BU795:CA795"/>
    <mergeCell ref="CB795:CH795"/>
    <mergeCell ref="B796:C796"/>
    <mergeCell ref="D796:F796"/>
    <mergeCell ref="G796:H796"/>
    <mergeCell ref="K796:L796"/>
    <mergeCell ref="M796:N796"/>
    <mergeCell ref="O796:P796"/>
    <mergeCell ref="Q796:R796"/>
    <mergeCell ref="S796:T796"/>
    <mergeCell ref="U796:V796"/>
    <mergeCell ref="W796:X796"/>
    <mergeCell ref="Y796:Z796"/>
    <mergeCell ref="AA796:AB796"/>
    <mergeCell ref="AC796:AD796"/>
    <mergeCell ref="AE796:AF796"/>
    <mergeCell ref="AG796:AH796"/>
    <mergeCell ref="AI796:AJ796"/>
    <mergeCell ref="AK796:AL796"/>
    <mergeCell ref="AM796:AN796"/>
    <mergeCell ref="S794:T794"/>
    <mergeCell ref="U794:V794"/>
    <mergeCell ref="W794:X794"/>
    <mergeCell ref="Y794:Z794"/>
    <mergeCell ref="AA794:AB794"/>
    <mergeCell ref="AC794:AD794"/>
    <mergeCell ref="AE794:AF794"/>
    <mergeCell ref="AG794:AH794"/>
    <mergeCell ref="AI794:AJ794"/>
    <mergeCell ref="AK794:AL794"/>
    <mergeCell ref="AM794:AN794"/>
    <mergeCell ref="AO794:AP794"/>
    <mergeCell ref="AQ794:AR794"/>
    <mergeCell ref="AS794:AT794"/>
    <mergeCell ref="AU794:AV794"/>
    <mergeCell ref="AW794:AX794"/>
    <mergeCell ref="AY794:AZ794"/>
    <mergeCell ref="AO796:AP796"/>
    <mergeCell ref="AQ796:AR796"/>
    <mergeCell ref="AS796:AT796"/>
    <mergeCell ref="AU796:AV796"/>
    <mergeCell ref="AW796:AX796"/>
    <mergeCell ref="AY796:AZ796"/>
    <mergeCell ref="BA796:BB796"/>
    <mergeCell ref="BC796:BD796"/>
    <mergeCell ref="BE796:BF796"/>
    <mergeCell ref="BG796:BH796"/>
    <mergeCell ref="BI796:BJ796"/>
    <mergeCell ref="BK796:BL796"/>
    <mergeCell ref="BM796:BN796"/>
    <mergeCell ref="BO796:BQ796"/>
    <mergeCell ref="BS796:BT796"/>
    <mergeCell ref="BU796:CA796"/>
    <mergeCell ref="AE792:AF792"/>
    <mergeCell ref="AG792:AH792"/>
    <mergeCell ref="AI792:AJ792"/>
    <mergeCell ref="AK792:AL792"/>
    <mergeCell ref="AM792:AN792"/>
    <mergeCell ref="AO792:AP792"/>
    <mergeCell ref="AQ792:AR792"/>
    <mergeCell ref="AS792:AT792"/>
    <mergeCell ref="AU792:AV792"/>
    <mergeCell ref="AW792:AX792"/>
    <mergeCell ref="AY792:AZ792"/>
    <mergeCell ref="BA792:BB792"/>
    <mergeCell ref="BC792:BD792"/>
    <mergeCell ref="BE792:BF792"/>
    <mergeCell ref="BG792:BH792"/>
    <mergeCell ref="BI792:BJ792"/>
    <mergeCell ref="BK792:BL792"/>
    <mergeCell ref="BA794:BB794"/>
    <mergeCell ref="BC794:BD794"/>
    <mergeCell ref="BE794:BF794"/>
    <mergeCell ref="BG794:BH794"/>
    <mergeCell ref="BI794:BJ794"/>
    <mergeCell ref="BK794:BL794"/>
    <mergeCell ref="BM794:BN794"/>
    <mergeCell ref="BO794:BQ794"/>
    <mergeCell ref="BS794:BT794"/>
    <mergeCell ref="BU794:CA794"/>
    <mergeCell ref="CB794:CH794"/>
    <mergeCell ref="B795:C795"/>
    <mergeCell ref="D795:F795"/>
    <mergeCell ref="G795:H795"/>
    <mergeCell ref="K795:L795"/>
    <mergeCell ref="M795:N795"/>
    <mergeCell ref="O795:P795"/>
    <mergeCell ref="Q795:R795"/>
    <mergeCell ref="S795:T795"/>
    <mergeCell ref="U795:V795"/>
    <mergeCell ref="W795:X795"/>
    <mergeCell ref="Y795:Z795"/>
    <mergeCell ref="AA795:AB795"/>
    <mergeCell ref="AC795:AD795"/>
    <mergeCell ref="AE795:AF795"/>
    <mergeCell ref="AG795:AH795"/>
    <mergeCell ref="AI795:AJ795"/>
    <mergeCell ref="AK795:AL795"/>
    <mergeCell ref="AM795:AN795"/>
    <mergeCell ref="AO795:AP795"/>
    <mergeCell ref="AQ795:AR795"/>
    <mergeCell ref="AS795:AT795"/>
    <mergeCell ref="BG793:BH793"/>
    <mergeCell ref="BI793:BJ793"/>
    <mergeCell ref="BK793:BL793"/>
    <mergeCell ref="BM793:BN793"/>
    <mergeCell ref="BO793:BQ793"/>
    <mergeCell ref="BS793:BT793"/>
    <mergeCell ref="BU793:CA793"/>
    <mergeCell ref="CB793:CH793"/>
    <mergeCell ref="B794:C794"/>
    <mergeCell ref="D794:F794"/>
    <mergeCell ref="G794:H794"/>
    <mergeCell ref="K794:L794"/>
    <mergeCell ref="M794:N794"/>
    <mergeCell ref="O794:P794"/>
    <mergeCell ref="Q794:R794"/>
    <mergeCell ref="BS791:BT791"/>
    <mergeCell ref="AQ790:AR790"/>
    <mergeCell ref="AS790:AT790"/>
    <mergeCell ref="AU790:AV790"/>
    <mergeCell ref="AW790:AX790"/>
    <mergeCell ref="AY790:AZ790"/>
    <mergeCell ref="BA790:BB790"/>
    <mergeCell ref="BC790:BD790"/>
    <mergeCell ref="BE790:BF790"/>
    <mergeCell ref="BG790:BH790"/>
    <mergeCell ref="BI790:BJ790"/>
    <mergeCell ref="BK790:BL790"/>
    <mergeCell ref="BM790:BN790"/>
    <mergeCell ref="BO790:BQ790"/>
    <mergeCell ref="BS790:BT790"/>
    <mergeCell ref="BU790:CA790"/>
    <mergeCell ref="CB790:CH790"/>
    <mergeCell ref="BM792:BN792"/>
    <mergeCell ref="BO792:BQ792"/>
    <mergeCell ref="BS792:BT792"/>
    <mergeCell ref="BU792:CA792"/>
    <mergeCell ref="CB792:CH792"/>
    <mergeCell ref="B793:C793"/>
    <mergeCell ref="D793:F793"/>
    <mergeCell ref="G793:H793"/>
    <mergeCell ref="K793:L793"/>
    <mergeCell ref="M793:N793"/>
    <mergeCell ref="O793:P793"/>
    <mergeCell ref="Q793:R793"/>
    <mergeCell ref="S793:T793"/>
    <mergeCell ref="U793:V793"/>
    <mergeCell ref="W793:X793"/>
    <mergeCell ref="Y793:Z793"/>
    <mergeCell ref="AA793:AB793"/>
    <mergeCell ref="AC793:AD793"/>
    <mergeCell ref="AE793:AF793"/>
    <mergeCell ref="AG793:AH793"/>
    <mergeCell ref="AI793:AJ793"/>
    <mergeCell ref="AK793:AL793"/>
    <mergeCell ref="AM793:AN793"/>
    <mergeCell ref="AO793:AP793"/>
    <mergeCell ref="AQ793:AR793"/>
    <mergeCell ref="AS793:AT793"/>
    <mergeCell ref="AU793:AV793"/>
    <mergeCell ref="AW793:AX793"/>
    <mergeCell ref="AY793:AZ793"/>
    <mergeCell ref="BA793:BB793"/>
    <mergeCell ref="BC793:BD793"/>
    <mergeCell ref="BE793:BF793"/>
    <mergeCell ref="BU791:CA791"/>
    <mergeCell ref="CB791:CH791"/>
    <mergeCell ref="B792:C792"/>
    <mergeCell ref="D792:F792"/>
    <mergeCell ref="G792:H792"/>
    <mergeCell ref="K792:L792"/>
    <mergeCell ref="M792:N792"/>
    <mergeCell ref="O792:P792"/>
    <mergeCell ref="Q792:R792"/>
    <mergeCell ref="S792:T792"/>
    <mergeCell ref="U792:V792"/>
    <mergeCell ref="W792:X792"/>
    <mergeCell ref="Y792:Z792"/>
    <mergeCell ref="AA792:AB792"/>
    <mergeCell ref="AC792:AD792"/>
    <mergeCell ref="B791:C791"/>
    <mergeCell ref="D791:F791"/>
    <mergeCell ref="G791:H791"/>
    <mergeCell ref="K791:L791"/>
    <mergeCell ref="M791:N791"/>
    <mergeCell ref="O791:P791"/>
    <mergeCell ref="Q791:R791"/>
    <mergeCell ref="S791:T791"/>
    <mergeCell ref="U791:V791"/>
    <mergeCell ref="W791:X791"/>
    <mergeCell ref="Y791:Z791"/>
    <mergeCell ref="AA791:AB791"/>
    <mergeCell ref="AC791:AD791"/>
    <mergeCell ref="AE791:AF791"/>
    <mergeCell ref="AG791:AH791"/>
    <mergeCell ref="AI791:AJ791"/>
    <mergeCell ref="AW789:AX789"/>
    <mergeCell ref="AY789:AZ789"/>
    <mergeCell ref="BA789:BB789"/>
    <mergeCell ref="BC789:BD789"/>
    <mergeCell ref="BE789:BF789"/>
    <mergeCell ref="BG789:BH789"/>
    <mergeCell ref="BI789:BJ789"/>
    <mergeCell ref="BK789:BL789"/>
    <mergeCell ref="BM789:BN789"/>
    <mergeCell ref="BO789:BQ789"/>
    <mergeCell ref="BS789:BT789"/>
    <mergeCell ref="BU789:CA789"/>
    <mergeCell ref="CB789:CH789"/>
    <mergeCell ref="B790:C790"/>
    <mergeCell ref="D790:F790"/>
    <mergeCell ref="G790:H790"/>
    <mergeCell ref="K790:L790"/>
    <mergeCell ref="M790:N790"/>
    <mergeCell ref="O790:P790"/>
    <mergeCell ref="Q790:R790"/>
    <mergeCell ref="S790:T790"/>
    <mergeCell ref="U790:V790"/>
    <mergeCell ref="W790:X790"/>
    <mergeCell ref="Y790:Z790"/>
    <mergeCell ref="AA790:AB790"/>
    <mergeCell ref="AC790:AD790"/>
    <mergeCell ref="AE790:AF790"/>
    <mergeCell ref="AG790:AH790"/>
    <mergeCell ref="AI790:AJ790"/>
    <mergeCell ref="AK790:AL790"/>
    <mergeCell ref="AM790:AN790"/>
    <mergeCell ref="AO790:AP790"/>
    <mergeCell ref="AK791:AL791"/>
    <mergeCell ref="AM791:AN791"/>
    <mergeCell ref="AO791:AP791"/>
    <mergeCell ref="AQ791:AR791"/>
    <mergeCell ref="AS791:AT791"/>
    <mergeCell ref="AU791:AV791"/>
    <mergeCell ref="AW791:AX791"/>
    <mergeCell ref="AY791:AZ791"/>
    <mergeCell ref="BA791:BB791"/>
    <mergeCell ref="BC791:BD791"/>
    <mergeCell ref="BE791:BF791"/>
    <mergeCell ref="BG791:BH791"/>
    <mergeCell ref="BI791:BJ791"/>
    <mergeCell ref="BK791:BL791"/>
    <mergeCell ref="BM791:BN791"/>
    <mergeCell ref="BO791:BQ791"/>
    <mergeCell ref="BC788:BD788"/>
    <mergeCell ref="BE788:BF788"/>
    <mergeCell ref="BG788:BH788"/>
    <mergeCell ref="BI788:BJ788"/>
    <mergeCell ref="BK788:BL788"/>
    <mergeCell ref="BM788:BN788"/>
    <mergeCell ref="BO788:BQ788"/>
    <mergeCell ref="BS788:BT788"/>
    <mergeCell ref="BU788:CA788"/>
    <mergeCell ref="CB788:CH788"/>
    <mergeCell ref="B789:C789"/>
    <mergeCell ref="D789:F789"/>
    <mergeCell ref="G789:H789"/>
    <mergeCell ref="K789:L789"/>
    <mergeCell ref="M789:N789"/>
    <mergeCell ref="O789:P789"/>
    <mergeCell ref="Q789:R789"/>
    <mergeCell ref="S789:T789"/>
    <mergeCell ref="U789:V789"/>
    <mergeCell ref="W789:X789"/>
    <mergeCell ref="Y789:Z789"/>
    <mergeCell ref="AA789:AB789"/>
    <mergeCell ref="AC789:AD789"/>
    <mergeCell ref="AE789:AF789"/>
    <mergeCell ref="AG789:AH789"/>
    <mergeCell ref="AI789:AJ789"/>
    <mergeCell ref="AK789:AL789"/>
    <mergeCell ref="AM789:AN789"/>
    <mergeCell ref="AO789:AP789"/>
    <mergeCell ref="AQ789:AR789"/>
    <mergeCell ref="AS789:AT789"/>
    <mergeCell ref="AU789:AV789"/>
    <mergeCell ref="BI787:BJ787"/>
    <mergeCell ref="BK787:BL787"/>
    <mergeCell ref="BM787:BN787"/>
    <mergeCell ref="BO787:BQ787"/>
    <mergeCell ref="BS787:BT787"/>
    <mergeCell ref="BU787:CA787"/>
    <mergeCell ref="CB787:CH787"/>
    <mergeCell ref="B788:C788"/>
    <mergeCell ref="D788:F788"/>
    <mergeCell ref="G788:H788"/>
    <mergeCell ref="K788:L788"/>
    <mergeCell ref="M788:N788"/>
    <mergeCell ref="O788:P788"/>
    <mergeCell ref="Q788:R788"/>
    <mergeCell ref="S788:T788"/>
    <mergeCell ref="U788:V788"/>
    <mergeCell ref="W788:X788"/>
    <mergeCell ref="Y788:Z788"/>
    <mergeCell ref="AA788:AB788"/>
    <mergeCell ref="AC788:AD788"/>
    <mergeCell ref="AE788:AF788"/>
    <mergeCell ref="AG788:AH788"/>
    <mergeCell ref="AI788:AJ788"/>
    <mergeCell ref="AK788:AL788"/>
    <mergeCell ref="AM788:AN788"/>
    <mergeCell ref="AO788:AP788"/>
    <mergeCell ref="AQ788:AR788"/>
    <mergeCell ref="AS788:AT788"/>
    <mergeCell ref="AU788:AV788"/>
    <mergeCell ref="AW788:AX788"/>
    <mergeCell ref="AY788:AZ788"/>
    <mergeCell ref="BA788:BB788"/>
    <mergeCell ref="BO786:BQ786"/>
    <mergeCell ref="BS786:BT786"/>
    <mergeCell ref="BU786:CA786"/>
    <mergeCell ref="CB786:CH786"/>
    <mergeCell ref="B787:C787"/>
    <mergeCell ref="D787:F787"/>
    <mergeCell ref="G787:H787"/>
    <mergeCell ref="K787:L787"/>
    <mergeCell ref="M787:N787"/>
    <mergeCell ref="O787:P787"/>
    <mergeCell ref="Q787:R787"/>
    <mergeCell ref="S787:T787"/>
    <mergeCell ref="U787:V787"/>
    <mergeCell ref="W787:X787"/>
    <mergeCell ref="Y787:Z787"/>
    <mergeCell ref="AA787:AB787"/>
    <mergeCell ref="AC787:AD787"/>
    <mergeCell ref="AE787:AF787"/>
    <mergeCell ref="AG787:AH787"/>
    <mergeCell ref="AI787:AJ787"/>
    <mergeCell ref="AK787:AL787"/>
    <mergeCell ref="AM787:AN787"/>
    <mergeCell ref="AO787:AP787"/>
    <mergeCell ref="AQ787:AR787"/>
    <mergeCell ref="AS787:AT787"/>
    <mergeCell ref="AU787:AV787"/>
    <mergeCell ref="AW787:AX787"/>
    <mergeCell ref="AY787:AZ787"/>
    <mergeCell ref="BA787:BB787"/>
    <mergeCell ref="BC787:BD787"/>
    <mergeCell ref="BE787:BF787"/>
    <mergeCell ref="BG787:BH787"/>
    <mergeCell ref="CB785:CH785"/>
    <mergeCell ref="B786:C786"/>
    <mergeCell ref="D786:F786"/>
    <mergeCell ref="G786:H786"/>
    <mergeCell ref="K786:L786"/>
    <mergeCell ref="M786:N786"/>
    <mergeCell ref="O786:P786"/>
    <mergeCell ref="Q786:R786"/>
    <mergeCell ref="S786:T786"/>
    <mergeCell ref="U786:V786"/>
    <mergeCell ref="W786:X786"/>
    <mergeCell ref="Y786:Z786"/>
    <mergeCell ref="AA786:AB786"/>
    <mergeCell ref="AC786:AD786"/>
    <mergeCell ref="AE786:AF786"/>
    <mergeCell ref="AG786:AH786"/>
    <mergeCell ref="AI786:AJ786"/>
    <mergeCell ref="AK786:AL786"/>
    <mergeCell ref="AM786:AN786"/>
    <mergeCell ref="AO786:AP786"/>
    <mergeCell ref="AQ786:AR786"/>
    <mergeCell ref="AS786:AT786"/>
    <mergeCell ref="AU786:AV786"/>
    <mergeCell ref="AW786:AX786"/>
    <mergeCell ref="AY786:AZ786"/>
    <mergeCell ref="BA786:BB786"/>
    <mergeCell ref="BC786:BD786"/>
    <mergeCell ref="BE786:BF786"/>
    <mergeCell ref="BG786:BH786"/>
    <mergeCell ref="BI786:BJ786"/>
    <mergeCell ref="BK786:BL786"/>
    <mergeCell ref="BM786:BN786"/>
    <mergeCell ref="AM785:AN785"/>
    <mergeCell ref="AO785:AP785"/>
    <mergeCell ref="AQ785:AR785"/>
    <mergeCell ref="AS785:AT785"/>
    <mergeCell ref="AU785:AV785"/>
    <mergeCell ref="AW785:AX785"/>
    <mergeCell ref="AY785:AZ785"/>
    <mergeCell ref="BA785:BB785"/>
    <mergeCell ref="BC785:BD785"/>
    <mergeCell ref="BE785:BF785"/>
    <mergeCell ref="BG785:BH785"/>
    <mergeCell ref="BI785:BJ785"/>
    <mergeCell ref="BK785:BL785"/>
    <mergeCell ref="BM785:BN785"/>
    <mergeCell ref="BO785:BQ785"/>
    <mergeCell ref="BS785:BT785"/>
    <mergeCell ref="BU785:CA785"/>
    <mergeCell ref="B785:C785"/>
    <mergeCell ref="D785:F785"/>
    <mergeCell ref="G785:H785"/>
    <mergeCell ref="K785:L785"/>
    <mergeCell ref="M785:N785"/>
    <mergeCell ref="O785:P785"/>
    <mergeCell ref="Q785:R785"/>
    <mergeCell ref="S785:T785"/>
    <mergeCell ref="U785:V785"/>
    <mergeCell ref="W785:X785"/>
    <mergeCell ref="Y785:Z785"/>
    <mergeCell ref="AA785:AB785"/>
    <mergeCell ref="AC785:AD785"/>
    <mergeCell ref="AE785:AF785"/>
    <mergeCell ref="AG785:AH785"/>
    <mergeCell ref="AI785:AJ785"/>
    <mergeCell ref="AK785:AL785"/>
    <mergeCell ref="CB784:CH784"/>
    <mergeCell ref="AU783:AV783"/>
    <mergeCell ref="AW783:AX783"/>
    <mergeCell ref="AY783:AZ783"/>
    <mergeCell ref="BA783:BB783"/>
    <mergeCell ref="BC783:BD783"/>
    <mergeCell ref="BE783:BF783"/>
    <mergeCell ref="BG783:BH783"/>
    <mergeCell ref="BI783:BJ783"/>
    <mergeCell ref="BK783:BL783"/>
    <mergeCell ref="BM783:BN783"/>
    <mergeCell ref="BO783:BQ783"/>
    <mergeCell ref="BS783:BT783"/>
    <mergeCell ref="BU783:CA783"/>
    <mergeCell ref="CB783:CH783"/>
    <mergeCell ref="B784:C784"/>
    <mergeCell ref="D784:F784"/>
    <mergeCell ref="G784:H784"/>
    <mergeCell ref="K784:L784"/>
    <mergeCell ref="M784:N784"/>
    <mergeCell ref="O784:P784"/>
    <mergeCell ref="Q784:R784"/>
    <mergeCell ref="S784:T784"/>
    <mergeCell ref="U784:V784"/>
    <mergeCell ref="W784:X784"/>
    <mergeCell ref="Y784:Z784"/>
    <mergeCell ref="AA784:AB784"/>
    <mergeCell ref="AC784:AD784"/>
    <mergeCell ref="AE784:AF784"/>
    <mergeCell ref="AG784:AH784"/>
    <mergeCell ref="AI784:AJ784"/>
    <mergeCell ref="AK784:AL784"/>
    <mergeCell ref="AM784:AN784"/>
    <mergeCell ref="S782:T782"/>
    <mergeCell ref="U782:V782"/>
    <mergeCell ref="W782:X782"/>
    <mergeCell ref="Y782:Z782"/>
    <mergeCell ref="AA782:AB782"/>
    <mergeCell ref="AC782:AD782"/>
    <mergeCell ref="AE782:AF782"/>
    <mergeCell ref="AG782:AH782"/>
    <mergeCell ref="AI782:AJ782"/>
    <mergeCell ref="AK782:AL782"/>
    <mergeCell ref="AM782:AN782"/>
    <mergeCell ref="AO782:AP782"/>
    <mergeCell ref="AQ782:AR782"/>
    <mergeCell ref="AS782:AT782"/>
    <mergeCell ref="AU782:AV782"/>
    <mergeCell ref="AW782:AX782"/>
    <mergeCell ref="AY782:AZ782"/>
    <mergeCell ref="AO784:AP784"/>
    <mergeCell ref="AQ784:AR784"/>
    <mergeCell ref="AS784:AT784"/>
    <mergeCell ref="AU784:AV784"/>
    <mergeCell ref="AW784:AX784"/>
    <mergeCell ref="AY784:AZ784"/>
    <mergeCell ref="BA784:BB784"/>
    <mergeCell ref="BC784:BD784"/>
    <mergeCell ref="BE784:BF784"/>
    <mergeCell ref="BG784:BH784"/>
    <mergeCell ref="BI784:BJ784"/>
    <mergeCell ref="BK784:BL784"/>
    <mergeCell ref="BM784:BN784"/>
    <mergeCell ref="BO784:BQ784"/>
    <mergeCell ref="BS784:BT784"/>
    <mergeCell ref="BU784:CA784"/>
    <mergeCell ref="AE780:AF780"/>
    <mergeCell ref="AG780:AH780"/>
    <mergeCell ref="AI780:AJ780"/>
    <mergeCell ref="AK780:AL780"/>
    <mergeCell ref="AM780:AN780"/>
    <mergeCell ref="AO780:AP780"/>
    <mergeCell ref="AQ780:AR780"/>
    <mergeCell ref="AS780:AT780"/>
    <mergeCell ref="AU780:AV780"/>
    <mergeCell ref="AW780:AX780"/>
    <mergeCell ref="AY780:AZ780"/>
    <mergeCell ref="BA780:BB780"/>
    <mergeCell ref="BC780:BD780"/>
    <mergeCell ref="BE780:BF780"/>
    <mergeCell ref="BG780:BH780"/>
    <mergeCell ref="BI780:BJ780"/>
    <mergeCell ref="BK780:BL780"/>
    <mergeCell ref="BA782:BB782"/>
    <mergeCell ref="BC782:BD782"/>
    <mergeCell ref="BE782:BF782"/>
    <mergeCell ref="BG782:BH782"/>
    <mergeCell ref="BI782:BJ782"/>
    <mergeCell ref="BK782:BL782"/>
    <mergeCell ref="BM782:BN782"/>
    <mergeCell ref="BO782:BQ782"/>
    <mergeCell ref="BS782:BT782"/>
    <mergeCell ref="BU782:CA782"/>
    <mergeCell ref="CB782:CH782"/>
    <mergeCell ref="B783:C783"/>
    <mergeCell ref="D783:F783"/>
    <mergeCell ref="G783:H783"/>
    <mergeCell ref="K783:L783"/>
    <mergeCell ref="M783:N783"/>
    <mergeCell ref="O783:P783"/>
    <mergeCell ref="Q783:R783"/>
    <mergeCell ref="S783:T783"/>
    <mergeCell ref="U783:V783"/>
    <mergeCell ref="W783:X783"/>
    <mergeCell ref="Y783:Z783"/>
    <mergeCell ref="AA783:AB783"/>
    <mergeCell ref="AC783:AD783"/>
    <mergeCell ref="AE783:AF783"/>
    <mergeCell ref="AG783:AH783"/>
    <mergeCell ref="AI783:AJ783"/>
    <mergeCell ref="AK783:AL783"/>
    <mergeCell ref="AM783:AN783"/>
    <mergeCell ref="AO783:AP783"/>
    <mergeCell ref="AQ783:AR783"/>
    <mergeCell ref="AS783:AT783"/>
    <mergeCell ref="BG781:BH781"/>
    <mergeCell ref="BI781:BJ781"/>
    <mergeCell ref="BK781:BL781"/>
    <mergeCell ref="BM781:BN781"/>
    <mergeCell ref="BO781:BQ781"/>
    <mergeCell ref="BS781:BT781"/>
    <mergeCell ref="BU781:CA781"/>
    <mergeCell ref="CB781:CH781"/>
    <mergeCell ref="B782:C782"/>
    <mergeCell ref="D782:F782"/>
    <mergeCell ref="G782:H782"/>
    <mergeCell ref="K782:L782"/>
    <mergeCell ref="M782:N782"/>
    <mergeCell ref="O782:P782"/>
    <mergeCell ref="Q782:R782"/>
    <mergeCell ref="BS779:BT779"/>
    <mergeCell ref="AQ778:AR778"/>
    <mergeCell ref="AS778:AT778"/>
    <mergeCell ref="AU778:AV778"/>
    <mergeCell ref="AW778:AX778"/>
    <mergeCell ref="AY778:AZ778"/>
    <mergeCell ref="BA778:BB778"/>
    <mergeCell ref="BC778:BD778"/>
    <mergeCell ref="BE778:BF778"/>
    <mergeCell ref="BG778:BH778"/>
    <mergeCell ref="BI778:BJ778"/>
    <mergeCell ref="BK778:BL778"/>
    <mergeCell ref="BM778:BN778"/>
    <mergeCell ref="BO778:BQ778"/>
    <mergeCell ref="BS778:BT778"/>
    <mergeCell ref="BU778:CA778"/>
    <mergeCell ref="CB778:CH778"/>
    <mergeCell ref="BM780:BN780"/>
    <mergeCell ref="BO780:BQ780"/>
    <mergeCell ref="BS780:BT780"/>
    <mergeCell ref="BU780:CA780"/>
    <mergeCell ref="CB780:CH780"/>
    <mergeCell ref="B781:C781"/>
    <mergeCell ref="D781:F781"/>
    <mergeCell ref="G781:H781"/>
    <mergeCell ref="K781:L781"/>
    <mergeCell ref="M781:N781"/>
    <mergeCell ref="O781:P781"/>
    <mergeCell ref="Q781:R781"/>
    <mergeCell ref="S781:T781"/>
    <mergeCell ref="U781:V781"/>
    <mergeCell ref="W781:X781"/>
    <mergeCell ref="Y781:Z781"/>
    <mergeCell ref="AA781:AB781"/>
    <mergeCell ref="AC781:AD781"/>
    <mergeCell ref="AE781:AF781"/>
    <mergeCell ref="AG781:AH781"/>
    <mergeCell ref="AI781:AJ781"/>
    <mergeCell ref="AK781:AL781"/>
    <mergeCell ref="AM781:AN781"/>
    <mergeCell ref="AO781:AP781"/>
    <mergeCell ref="AQ781:AR781"/>
    <mergeCell ref="AS781:AT781"/>
    <mergeCell ref="AU781:AV781"/>
    <mergeCell ref="AW781:AX781"/>
    <mergeCell ref="AY781:AZ781"/>
    <mergeCell ref="BA781:BB781"/>
    <mergeCell ref="BC781:BD781"/>
    <mergeCell ref="BE781:BF781"/>
    <mergeCell ref="BU779:CA779"/>
    <mergeCell ref="CB779:CH779"/>
    <mergeCell ref="B780:C780"/>
    <mergeCell ref="D780:F780"/>
    <mergeCell ref="G780:H780"/>
    <mergeCell ref="K780:L780"/>
    <mergeCell ref="M780:N780"/>
    <mergeCell ref="O780:P780"/>
    <mergeCell ref="Q780:R780"/>
    <mergeCell ref="S780:T780"/>
    <mergeCell ref="U780:V780"/>
    <mergeCell ref="W780:X780"/>
    <mergeCell ref="Y780:Z780"/>
    <mergeCell ref="AA780:AB780"/>
    <mergeCell ref="AC780:AD780"/>
    <mergeCell ref="B779:C779"/>
    <mergeCell ref="D779:F779"/>
    <mergeCell ref="G779:H779"/>
    <mergeCell ref="K779:L779"/>
    <mergeCell ref="M779:N779"/>
    <mergeCell ref="O779:P779"/>
    <mergeCell ref="Q779:R779"/>
    <mergeCell ref="S779:T779"/>
    <mergeCell ref="U779:V779"/>
    <mergeCell ref="W779:X779"/>
    <mergeCell ref="Y779:Z779"/>
    <mergeCell ref="AA779:AB779"/>
    <mergeCell ref="AC779:AD779"/>
    <mergeCell ref="AE779:AF779"/>
    <mergeCell ref="AG779:AH779"/>
    <mergeCell ref="AI779:AJ779"/>
    <mergeCell ref="AW777:AX777"/>
    <mergeCell ref="AY777:AZ777"/>
    <mergeCell ref="BA777:BB777"/>
    <mergeCell ref="BC777:BD777"/>
    <mergeCell ref="BE777:BF777"/>
    <mergeCell ref="BG777:BH777"/>
    <mergeCell ref="BI777:BJ777"/>
    <mergeCell ref="BK777:BL777"/>
    <mergeCell ref="BM777:BN777"/>
    <mergeCell ref="BO777:BQ777"/>
    <mergeCell ref="BS777:BT777"/>
    <mergeCell ref="BU777:CA777"/>
    <mergeCell ref="CB777:CH777"/>
    <mergeCell ref="B778:C778"/>
    <mergeCell ref="D778:F778"/>
    <mergeCell ref="G778:H778"/>
    <mergeCell ref="K778:L778"/>
    <mergeCell ref="M778:N778"/>
    <mergeCell ref="O778:P778"/>
    <mergeCell ref="Q778:R778"/>
    <mergeCell ref="S778:T778"/>
    <mergeCell ref="U778:V778"/>
    <mergeCell ref="W778:X778"/>
    <mergeCell ref="Y778:Z778"/>
    <mergeCell ref="AA778:AB778"/>
    <mergeCell ref="AC778:AD778"/>
    <mergeCell ref="AE778:AF778"/>
    <mergeCell ref="AG778:AH778"/>
    <mergeCell ref="AI778:AJ778"/>
    <mergeCell ref="AK778:AL778"/>
    <mergeCell ref="AM778:AN778"/>
    <mergeCell ref="AO778:AP778"/>
    <mergeCell ref="AK779:AL779"/>
    <mergeCell ref="AM779:AN779"/>
    <mergeCell ref="AO779:AP779"/>
    <mergeCell ref="AQ779:AR779"/>
    <mergeCell ref="AS779:AT779"/>
    <mergeCell ref="AU779:AV779"/>
    <mergeCell ref="AW779:AX779"/>
    <mergeCell ref="AY779:AZ779"/>
    <mergeCell ref="BA779:BB779"/>
    <mergeCell ref="BC779:BD779"/>
    <mergeCell ref="BE779:BF779"/>
    <mergeCell ref="BG779:BH779"/>
    <mergeCell ref="BI779:BJ779"/>
    <mergeCell ref="BK779:BL779"/>
    <mergeCell ref="BM779:BN779"/>
    <mergeCell ref="BO779:BQ779"/>
    <mergeCell ref="BC776:BD776"/>
    <mergeCell ref="BE776:BF776"/>
    <mergeCell ref="BG776:BH776"/>
    <mergeCell ref="BI776:BJ776"/>
    <mergeCell ref="BK776:BL776"/>
    <mergeCell ref="BM776:BN776"/>
    <mergeCell ref="BO776:BQ776"/>
    <mergeCell ref="BS776:BT776"/>
    <mergeCell ref="BU776:CA776"/>
    <mergeCell ref="CB776:CH776"/>
    <mergeCell ref="B777:C777"/>
    <mergeCell ref="D777:F777"/>
    <mergeCell ref="G777:H777"/>
    <mergeCell ref="K777:L777"/>
    <mergeCell ref="M777:N777"/>
    <mergeCell ref="O777:P777"/>
    <mergeCell ref="Q777:R777"/>
    <mergeCell ref="S777:T777"/>
    <mergeCell ref="U777:V777"/>
    <mergeCell ref="W777:X777"/>
    <mergeCell ref="Y777:Z777"/>
    <mergeCell ref="AA777:AB777"/>
    <mergeCell ref="AC777:AD777"/>
    <mergeCell ref="AE777:AF777"/>
    <mergeCell ref="AG777:AH777"/>
    <mergeCell ref="AI777:AJ777"/>
    <mergeCell ref="AK777:AL777"/>
    <mergeCell ref="AM777:AN777"/>
    <mergeCell ref="AO777:AP777"/>
    <mergeCell ref="AQ777:AR777"/>
    <mergeCell ref="AS777:AT777"/>
    <mergeCell ref="AU777:AV777"/>
    <mergeCell ref="BI775:BJ775"/>
    <mergeCell ref="BK775:BL775"/>
    <mergeCell ref="BM775:BN775"/>
    <mergeCell ref="BO775:BQ775"/>
    <mergeCell ref="BS775:BT775"/>
    <mergeCell ref="BU775:CA775"/>
    <mergeCell ref="CB775:CH775"/>
    <mergeCell ref="B776:C776"/>
    <mergeCell ref="D776:F776"/>
    <mergeCell ref="G776:H776"/>
    <mergeCell ref="K776:L776"/>
    <mergeCell ref="M776:N776"/>
    <mergeCell ref="O776:P776"/>
    <mergeCell ref="Q776:R776"/>
    <mergeCell ref="S776:T776"/>
    <mergeCell ref="U776:V776"/>
    <mergeCell ref="W776:X776"/>
    <mergeCell ref="Y776:Z776"/>
    <mergeCell ref="AA776:AB776"/>
    <mergeCell ref="AC776:AD776"/>
    <mergeCell ref="AE776:AF776"/>
    <mergeCell ref="AG776:AH776"/>
    <mergeCell ref="AI776:AJ776"/>
    <mergeCell ref="AK776:AL776"/>
    <mergeCell ref="AM776:AN776"/>
    <mergeCell ref="AO776:AP776"/>
    <mergeCell ref="AQ776:AR776"/>
    <mergeCell ref="AS776:AT776"/>
    <mergeCell ref="AU776:AV776"/>
    <mergeCell ref="AW776:AX776"/>
    <mergeCell ref="AY776:AZ776"/>
    <mergeCell ref="BA776:BB776"/>
    <mergeCell ref="BO774:BQ774"/>
    <mergeCell ref="BS774:BT774"/>
    <mergeCell ref="BU774:CA774"/>
    <mergeCell ref="CB774:CH774"/>
    <mergeCell ref="B775:C775"/>
    <mergeCell ref="D775:F775"/>
    <mergeCell ref="G775:H775"/>
    <mergeCell ref="K775:L775"/>
    <mergeCell ref="M775:N775"/>
    <mergeCell ref="O775:P775"/>
    <mergeCell ref="Q775:R775"/>
    <mergeCell ref="S775:T775"/>
    <mergeCell ref="U775:V775"/>
    <mergeCell ref="W775:X775"/>
    <mergeCell ref="Y775:Z775"/>
    <mergeCell ref="AA775:AB775"/>
    <mergeCell ref="AC775:AD775"/>
    <mergeCell ref="AE775:AF775"/>
    <mergeCell ref="AG775:AH775"/>
    <mergeCell ref="AI775:AJ775"/>
    <mergeCell ref="AK775:AL775"/>
    <mergeCell ref="AM775:AN775"/>
    <mergeCell ref="AO775:AP775"/>
    <mergeCell ref="AQ775:AR775"/>
    <mergeCell ref="AS775:AT775"/>
    <mergeCell ref="AU775:AV775"/>
    <mergeCell ref="AW775:AX775"/>
    <mergeCell ref="AY775:AZ775"/>
    <mergeCell ref="BA775:BB775"/>
    <mergeCell ref="BC775:BD775"/>
    <mergeCell ref="BE775:BF775"/>
    <mergeCell ref="BG775:BH775"/>
    <mergeCell ref="CB773:CH773"/>
    <mergeCell ref="B774:C774"/>
    <mergeCell ref="D774:F774"/>
    <mergeCell ref="G774:H774"/>
    <mergeCell ref="K774:L774"/>
    <mergeCell ref="M774:N774"/>
    <mergeCell ref="O774:P774"/>
    <mergeCell ref="Q774:R774"/>
    <mergeCell ref="S774:T774"/>
    <mergeCell ref="U774:V774"/>
    <mergeCell ref="W774:X774"/>
    <mergeCell ref="Y774:Z774"/>
    <mergeCell ref="AA774:AB774"/>
    <mergeCell ref="AC774:AD774"/>
    <mergeCell ref="AE774:AF774"/>
    <mergeCell ref="AG774:AH774"/>
    <mergeCell ref="AI774:AJ774"/>
    <mergeCell ref="AK774:AL774"/>
    <mergeCell ref="AM774:AN774"/>
    <mergeCell ref="AO774:AP774"/>
    <mergeCell ref="AQ774:AR774"/>
    <mergeCell ref="AS774:AT774"/>
    <mergeCell ref="AU774:AV774"/>
    <mergeCell ref="AW774:AX774"/>
    <mergeCell ref="AY774:AZ774"/>
    <mergeCell ref="BA774:BB774"/>
    <mergeCell ref="BC774:BD774"/>
    <mergeCell ref="BE774:BF774"/>
    <mergeCell ref="BG774:BH774"/>
    <mergeCell ref="BI774:BJ774"/>
    <mergeCell ref="BK774:BL774"/>
    <mergeCell ref="BM774:BN774"/>
    <mergeCell ref="AM773:AN773"/>
    <mergeCell ref="AO773:AP773"/>
    <mergeCell ref="AQ773:AR773"/>
    <mergeCell ref="AS773:AT773"/>
    <mergeCell ref="AU773:AV773"/>
    <mergeCell ref="AW773:AX773"/>
    <mergeCell ref="AY773:AZ773"/>
    <mergeCell ref="BA773:BB773"/>
    <mergeCell ref="BC773:BD773"/>
    <mergeCell ref="BE773:BF773"/>
    <mergeCell ref="BG773:BH773"/>
    <mergeCell ref="BI773:BJ773"/>
    <mergeCell ref="BK773:BL773"/>
    <mergeCell ref="BM773:BN773"/>
    <mergeCell ref="BO773:BQ773"/>
    <mergeCell ref="BS773:BT773"/>
    <mergeCell ref="BU773:CA773"/>
    <mergeCell ref="B773:C773"/>
    <mergeCell ref="D773:F773"/>
    <mergeCell ref="G773:H773"/>
    <mergeCell ref="K773:L773"/>
    <mergeCell ref="M773:N773"/>
    <mergeCell ref="O773:P773"/>
    <mergeCell ref="Q773:R773"/>
    <mergeCell ref="S773:T773"/>
    <mergeCell ref="U773:V773"/>
    <mergeCell ref="W773:X773"/>
    <mergeCell ref="Y773:Z773"/>
    <mergeCell ref="AA773:AB773"/>
    <mergeCell ref="AC773:AD773"/>
    <mergeCell ref="AE773:AF773"/>
    <mergeCell ref="AG773:AH773"/>
    <mergeCell ref="AI773:AJ773"/>
    <mergeCell ref="AK773:AL773"/>
    <mergeCell ref="CB772:CH772"/>
    <mergeCell ref="AU771:AV771"/>
    <mergeCell ref="AW771:AX771"/>
    <mergeCell ref="AY771:AZ771"/>
    <mergeCell ref="BA771:BB771"/>
    <mergeCell ref="BC771:BD771"/>
    <mergeCell ref="BE771:BF771"/>
    <mergeCell ref="BG771:BH771"/>
    <mergeCell ref="BI771:BJ771"/>
    <mergeCell ref="BK771:BL771"/>
    <mergeCell ref="BM771:BN771"/>
    <mergeCell ref="BO771:BQ771"/>
    <mergeCell ref="BS771:BT771"/>
    <mergeCell ref="BU771:CA771"/>
    <mergeCell ref="CB771:CH771"/>
    <mergeCell ref="B772:C772"/>
    <mergeCell ref="D772:F772"/>
    <mergeCell ref="G772:H772"/>
    <mergeCell ref="K772:L772"/>
    <mergeCell ref="M772:N772"/>
    <mergeCell ref="O772:P772"/>
    <mergeCell ref="Q772:R772"/>
    <mergeCell ref="S772:T772"/>
    <mergeCell ref="U772:V772"/>
    <mergeCell ref="W772:X772"/>
    <mergeCell ref="Y772:Z772"/>
    <mergeCell ref="AA772:AB772"/>
    <mergeCell ref="AC772:AD772"/>
    <mergeCell ref="AE772:AF772"/>
    <mergeCell ref="AG772:AH772"/>
    <mergeCell ref="AI772:AJ772"/>
    <mergeCell ref="AK772:AL772"/>
    <mergeCell ref="AM772:AN772"/>
    <mergeCell ref="S770:T770"/>
    <mergeCell ref="U770:V770"/>
    <mergeCell ref="W770:X770"/>
    <mergeCell ref="Y770:Z770"/>
    <mergeCell ref="AA770:AB770"/>
    <mergeCell ref="AC770:AD770"/>
    <mergeCell ref="AE770:AF770"/>
    <mergeCell ref="AG770:AH770"/>
    <mergeCell ref="AI770:AJ770"/>
    <mergeCell ref="AK770:AL770"/>
    <mergeCell ref="AM770:AN770"/>
    <mergeCell ref="AO770:AP770"/>
    <mergeCell ref="AQ770:AR770"/>
    <mergeCell ref="AS770:AT770"/>
    <mergeCell ref="AU770:AV770"/>
    <mergeCell ref="AW770:AX770"/>
    <mergeCell ref="AY770:AZ770"/>
    <mergeCell ref="AO772:AP772"/>
    <mergeCell ref="AQ772:AR772"/>
    <mergeCell ref="AS772:AT772"/>
    <mergeCell ref="AU772:AV772"/>
    <mergeCell ref="AW772:AX772"/>
    <mergeCell ref="AY772:AZ772"/>
    <mergeCell ref="BA772:BB772"/>
    <mergeCell ref="BC772:BD772"/>
    <mergeCell ref="BE772:BF772"/>
    <mergeCell ref="BG772:BH772"/>
    <mergeCell ref="BI772:BJ772"/>
    <mergeCell ref="BK772:BL772"/>
    <mergeCell ref="BM772:BN772"/>
    <mergeCell ref="BO772:BQ772"/>
    <mergeCell ref="BS772:BT772"/>
    <mergeCell ref="BU772:CA772"/>
    <mergeCell ref="AE768:AF768"/>
    <mergeCell ref="AG768:AH768"/>
    <mergeCell ref="AI768:AJ768"/>
    <mergeCell ref="AK768:AL768"/>
    <mergeCell ref="AM768:AN768"/>
    <mergeCell ref="AO768:AP768"/>
    <mergeCell ref="AQ768:AR768"/>
    <mergeCell ref="AS768:AT768"/>
    <mergeCell ref="AU768:AV768"/>
    <mergeCell ref="AW768:AX768"/>
    <mergeCell ref="AY768:AZ768"/>
    <mergeCell ref="BA768:BB768"/>
    <mergeCell ref="BC768:BD768"/>
    <mergeCell ref="BE768:BF768"/>
    <mergeCell ref="BG768:BH768"/>
    <mergeCell ref="BI768:BJ768"/>
    <mergeCell ref="BK768:BL768"/>
    <mergeCell ref="BA770:BB770"/>
    <mergeCell ref="BC770:BD770"/>
    <mergeCell ref="BE770:BF770"/>
    <mergeCell ref="BG770:BH770"/>
    <mergeCell ref="BI770:BJ770"/>
    <mergeCell ref="BK770:BL770"/>
    <mergeCell ref="BM770:BN770"/>
    <mergeCell ref="BO770:BQ770"/>
    <mergeCell ref="BS770:BT770"/>
    <mergeCell ref="BU770:CA770"/>
    <mergeCell ref="CB770:CH770"/>
    <mergeCell ref="B771:C771"/>
    <mergeCell ref="D771:F771"/>
    <mergeCell ref="G771:H771"/>
    <mergeCell ref="K771:L771"/>
    <mergeCell ref="M771:N771"/>
    <mergeCell ref="O771:P771"/>
    <mergeCell ref="Q771:R771"/>
    <mergeCell ref="S771:T771"/>
    <mergeCell ref="U771:V771"/>
    <mergeCell ref="W771:X771"/>
    <mergeCell ref="Y771:Z771"/>
    <mergeCell ref="AA771:AB771"/>
    <mergeCell ref="AC771:AD771"/>
    <mergeCell ref="AE771:AF771"/>
    <mergeCell ref="AG771:AH771"/>
    <mergeCell ref="AI771:AJ771"/>
    <mergeCell ref="AK771:AL771"/>
    <mergeCell ref="AM771:AN771"/>
    <mergeCell ref="AO771:AP771"/>
    <mergeCell ref="AQ771:AR771"/>
    <mergeCell ref="AS771:AT771"/>
    <mergeCell ref="BG769:BH769"/>
    <mergeCell ref="BI769:BJ769"/>
    <mergeCell ref="BK769:BL769"/>
    <mergeCell ref="BM769:BN769"/>
    <mergeCell ref="BO769:BQ769"/>
    <mergeCell ref="BS769:BT769"/>
    <mergeCell ref="BU769:CA769"/>
    <mergeCell ref="CB769:CH769"/>
    <mergeCell ref="B770:C770"/>
    <mergeCell ref="D770:F770"/>
    <mergeCell ref="G770:H770"/>
    <mergeCell ref="K770:L770"/>
    <mergeCell ref="M770:N770"/>
    <mergeCell ref="O770:P770"/>
    <mergeCell ref="Q770:R770"/>
    <mergeCell ref="BS767:BT767"/>
    <mergeCell ref="AQ766:AR766"/>
    <mergeCell ref="AS766:AT766"/>
    <mergeCell ref="AU766:AV766"/>
    <mergeCell ref="AW766:AX766"/>
    <mergeCell ref="AY766:AZ766"/>
    <mergeCell ref="BA766:BB766"/>
    <mergeCell ref="BC766:BD766"/>
    <mergeCell ref="BE766:BF766"/>
    <mergeCell ref="BG766:BH766"/>
    <mergeCell ref="BI766:BJ766"/>
    <mergeCell ref="BK766:BL766"/>
    <mergeCell ref="BM766:BN766"/>
    <mergeCell ref="BO766:BQ766"/>
    <mergeCell ref="BS766:BT766"/>
    <mergeCell ref="BU766:CA766"/>
    <mergeCell ref="CB766:CH766"/>
    <mergeCell ref="BM768:BN768"/>
    <mergeCell ref="BO768:BQ768"/>
    <mergeCell ref="BS768:BT768"/>
    <mergeCell ref="BU768:CA768"/>
    <mergeCell ref="CB768:CH768"/>
    <mergeCell ref="B769:C769"/>
    <mergeCell ref="D769:F769"/>
    <mergeCell ref="G769:H769"/>
    <mergeCell ref="K769:L769"/>
    <mergeCell ref="M769:N769"/>
    <mergeCell ref="O769:P769"/>
    <mergeCell ref="Q769:R769"/>
    <mergeCell ref="S769:T769"/>
    <mergeCell ref="U769:V769"/>
    <mergeCell ref="W769:X769"/>
    <mergeCell ref="Y769:Z769"/>
    <mergeCell ref="AA769:AB769"/>
    <mergeCell ref="AC769:AD769"/>
    <mergeCell ref="AE769:AF769"/>
    <mergeCell ref="AG769:AH769"/>
    <mergeCell ref="AI769:AJ769"/>
    <mergeCell ref="AK769:AL769"/>
    <mergeCell ref="AM769:AN769"/>
    <mergeCell ref="AO769:AP769"/>
    <mergeCell ref="AQ769:AR769"/>
    <mergeCell ref="AS769:AT769"/>
    <mergeCell ref="AU769:AV769"/>
    <mergeCell ref="AW769:AX769"/>
    <mergeCell ref="AY769:AZ769"/>
    <mergeCell ref="BA769:BB769"/>
    <mergeCell ref="BC769:BD769"/>
    <mergeCell ref="BE769:BF769"/>
    <mergeCell ref="BU767:CA767"/>
    <mergeCell ref="CB767:CH767"/>
    <mergeCell ref="B768:C768"/>
    <mergeCell ref="D768:F768"/>
    <mergeCell ref="G768:H768"/>
    <mergeCell ref="K768:L768"/>
    <mergeCell ref="M768:N768"/>
    <mergeCell ref="O768:P768"/>
    <mergeCell ref="Q768:R768"/>
    <mergeCell ref="S768:T768"/>
    <mergeCell ref="U768:V768"/>
    <mergeCell ref="W768:X768"/>
    <mergeCell ref="Y768:Z768"/>
    <mergeCell ref="AA768:AB768"/>
    <mergeCell ref="AC768:AD768"/>
    <mergeCell ref="B767:C767"/>
    <mergeCell ref="D767:F767"/>
    <mergeCell ref="G767:H767"/>
    <mergeCell ref="K767:L767"/>
    <mergeCell ref="M767:N767"/>
    <mergeCell ref="O767:P767"/>
    <mergeCell ref="Q767:R767"/>
    <mergeCell ref="S767:T767"/>
    <mergeCell ref="U767:V767"/>
    <mergeCell ref="W767:X767"/>
    <mergeCell ref="Y767:Z767"/>
    <mergeCell ref="AA767:AB767"/>
    <mergeCell ref="AC767:AD767"/>
    <mergeCell ref="AE767:AF767"/>
    <mergeCell ref="AG767:AH767"/>
    <mergeCell ref="AI767:AJ767"/>
    <mergeCell ref="AW765:AX765"/>
    <mergeCell ref="AY765:AZ765"/>
    <mergeCell ref="BA765:BB765"/>
    <mergeCell ref="BC765:BD765"/>
    <mergeCell ref="BE765:BF765"/>
    <mergeCell ref="BG765:BH765"/>
    <mergeCell ref="BI765:BJ765"/>
    <mergeCell ref="BK765:BL765"/>
    <mergeCell ref="BM765:BN765"/>
    <mergeCell ref="BO765:BQ765"/>
    <mergeCell ref="BS765:BT765"/>
    <mergeCell ref="BU765:CA765"/>
    <mergeCell ref="CB765:CH765"/>
    <mergeCell ref="B766:C766"/>
    <mergeCell ref="D766:F766"/>
    <mergeCell ref="G766:H766"/>
    <mergeCell ref="K766:L766"/>
    <mergeCell ref="M766:N766"/>
    <mergeCell ref="O766:P766"/>
    <mergeCell ref="Q766:R766"/>
    <mergeCell ref="S766:T766"/>
    <mergeCell ref="U766:V766"/>
    <mergeCell ref="W766:X766"/>
    <mergeCell ref="Y766:Z766"/>
    <mergeCell ref="AA766:AB766"/>
    <mergeCell ref="AC766:AD766"/>
    <mergeCell ref="AE766:AF766"/>
    <mergeCell ref="AG766:AH766"/>
    <mergeCell ref="AI766:AJ766"/>
    <mergeCell ref="AK766:AL766"/>
    <mergeCell ref="AM766:AN766"/>
    <mergeCell ref="AO766:AP766"/>
    <mergeCell ref="AK767:AL767"/>
    <mergeCell ref="AM767:AN767"/>
    <mergeCell ref="AO767:AP767"/>
    <mergeCell ref="AQ767:AR767"/>
    <mergeCell ref="AS767:AT767"/>
    <mergeCell ref="AU767:AV767"/>
    <mergeCell ref="AW767:AX767"/>
    <mergeCell ref="AY767:AZ767"/>
    <mergeCell ref="BA767:BB767"/>
    <mergeCell ref="BC767:BD767"/>
    <mergeCell ref="BE767:BF767"/>
    <mergeCell ref="BG767:BH767"/>
    <mergeCell ref="BI767:BJ767"/>
    <mergeCell ref="BK767:BL767"/>
    <mergeCell ref="BM767:BN767"/>
    <mergeCell ref="BO767:BQ767"/>
    <mergeCell ref="BC764:BD764"/>
    <mergeCell ref="BE764:BF764"/>
    <mergeCell ref="BG764:BH764"/>
    <mergeCell ref="BI764:BJ764"/>
    <mergeCell ref="BK764:BL764"/>
    <mergeCell ref="BM764:BN764"/>
    <mergeCell ref="BO764:BQ764"/>
    <mergeCell ref="BS764:BT764"/>
    <mergeCell ref="BU764:CA764"/>
    <mergeCell ref="CB764:CH764"/>
    <mergeCell ref="B765:C765"/>
    <mergeCell ref="D765:F765"/>
    <mergeCell ref="G765:H765"/>
    <mergeCell ref="K765:L765"/>
    <mergeCell ref="M765:N765"/>
    <mergeCell ref="O765:P765"/>
    <mergeCell ref="Q765:R765"/>
    <mergeCell ref="S765:T765"/>
    <mergeCell ref="U765:V765"/>
    <mergeCell ref="W765:X765"/>
    <mergeCell ref="Y765:Z765"/>
    <mergeCell ref="AA765:AB765"/>
    <mergeCell ref="AC765:AD765"/>
    <mergeCell ref="AE765:AF765"/>
    <mergeCell ref="AG765:AH765"/>
    <mergeCell ref="AI765:AJ765"/>
    <mergeCell ref="AK765:AL765"/>
    <mergeCell ref="AM765:AN765"/>
    <mergeCell ref="AO765:AP765"/>
    <mergeCell ref="AQ765:AR765"/>
    <mergeCell ref="AS765:AT765"/>
    <mergeCell ref="AU765:AV765"/>
    <mergeCell ref="BI763:BJ763"/>
    <mergeCell ref="BK763:BL763"/>
    <mergeCell ref="BM763:BN763"/>
    <mergeCell ref="BO763:BQ763"/>
    <mergeCell ref="BS763:BT763"/>
    <mergeCell ref="BU763:CA763"/>
    <mergeCell ref="CB763:CH763"/>
    <mergeCell ref="B764:C764"/>
    <mergeCell ref="D764:F764"/>
    <mergeCell ref="G764:H764"/>
    <mergeCell ref="K764:L764"/>
    <mergeCell ref="M764:N764"/>
    <mergeCell ref="O764:P764"/>
    <mergeCell ref="Q764:R764"/>
    <mergeCell ref="S764:T764"/>
    <mergeCell ref="U764:V764"/>
    <mergeCell ref="W764:X764"/>
    <mergeCell ref="Y764:Z764"/>
    <mergeCell ref="AA764:AB764"/>
    <mergeCell ref="AC764:AD764"/>
    <mergeCell ref="AE764:AF764"/>
    <mergeCell ref="AG764:AH764"/>
    <mergeCell ref="AI764:AJ764"/>
    <mergeCell ref="AK764:AL764"/>
    <mergeCell ref="AM764:AN764"/>
    <mergeCell ref="AO764:AP764"/>
    <mergeCell ref="AQ764:AR764"/>
    <mergeCell ref="AS764:AT764"/>
    <mergeCell ref="AU764:AV764"/>
    <mergeCell ref="AW764:AX764"/>
    <mergeCell ref="AY764:AZ764"/>
    <mergeCell ref="BA764:BB764"/>
    <mergeCell ref="BO762:BQ762"/>
    <mergeCell ref="BS762:BT762"/>
    <mergeCell ref="BU762:CA762"/>
    <mergeCell ref="CB762:CH762"/>
    <mergeCell ref="B763:C763"/>
    <mergeCell ref="D763:F763"/>
    <mergeCell ref="G763:H763"/>
    <mergeCell ref="K763:L763"/>
    <mergeCell ref="M763:N763"/>
    <mergeCell ref="O763:P763"/>
    <mergeCell ref="Q763:R763"/>
    <mergeCell ref="S763:T763"/>
    <mergeCell ref="U763:V763"/>
    <mergeCell ref="W763:X763"/>
    <mergeCell ref="Y763:Z763"/>
    <mergeCell ref="AA763:AB763"/>
    <mergeCell ref="AC763:AD763"/>
    <mergeCell ref="AE763:AF763"/>
    <mergeCell ref="AG763:AH763"/>
    <mergeCell ref="AI763:AJ763"/>
    <mergeCell ref="AK763:AL763"/>
    <mergeCell ref="AM763:AN763"/>
    <mergeCell ref="AO763:AP763"/>
    <mergeCell ref="AQ763:AR763"/>
    <mergeCell ref="AS763:AT763"/>
    <mergeCell ref="AU763:AV763"/>
    <mergeCell ref="AW763:AX763"/>
    <mergeCell ref="AY763:AZ763"/>
    <mergeCell ref="BA763:BB763"/>
    <mergeCell ref="BC763:BD763"/>
    <mergeCell ref="BE763:BF763"/>
    <mergeCell ref="BG763:BH763"/>
    <mergeCell ref="CB761:CH761"/>
    <mergeCell ref="B762:C762"/>
    <mergeCell ref="D762:F762"/>
    <mergeCell ref="G762:H762"/>
    <mergeCell ref="K762:L762"/>
    <mergeCell ref="M762:N762"/>
    <mergeCell ref="O762:P762"/>
    <mergeCell ref="Q762:R762"/>
    <mergeCell ref="S762:T762"/>
    <mergeCell ref="U762:V762"/>
    <mergeCell ref="W762:X762"/>
    <mergeCell ref="Y762:Z762"/>
    <mergeCell ref="AA762:AB762"/>
    <mergeCell ref="AC762:AD762"/>
    <mergeCell ref="AE762:AF762"/>
    <mergeCell ref="AG762:AH762"/>
    <mergeCell ref="AI762:AJ762"/>
    <mergeCell ref="AK762:AL762"/>
    <mergeCell ref="AM762:AN762"/>
    <mergeCell ref="AO762:AP762"/>
    <mergeCell ref="AQ762:AR762"/>
    <mergeCell ref="AS762:AT762"/>
    <mergeCell ref="AU762:AV762"/>
    <mergeCell ref="AW762:AX762"/>
    <mergeCell ref="AY762:AZ762"/>
    <mergeCell ref="BA762:BB762"/>
    <mergeCell ref="BC762:BD762"/>
    <mergeCell ref="BE762:BF762"/>
    <mergeCell ref="BG762:BH762"/>
    <mergeCell ref="BI762:BJ762"/>
    <mergeCell ref="BK762:BL762"/>
    <mergeCell ref="BM762:BN762"/>
    <mergeCell ref="AM761:AN761"/>
    <mergeCell ref="AO761:AP761"/>
    <mergeCell ref="AQ761:AR761"/>
    <mergeCell ref="AS761:AT761"/>
    <mergeCell ref="AU761:AV761"/>
    <mergeCell ref="AW761:AX761"/>
    <mergeCell ref="AY761:AZ761"/>
    <mergeCell ref="BA761:BB761"/>
    <mergeCell ref="BC761:BD761"/>
    <mergeCell ref="BE761:BF761"/>
    <mergeCell ref="BG761:BH761"/>
    <mergeCell ref="BI761:BJ761"/>
    <mergeCell ref="BK761:BL761"/>
    <mergeCell ref="BM761:BN761"/>
    <mergeCell ref="BO761:BQ761"/>
    <mergeCell ref="BS761:BT761"/>
    <mergeCell ref="BU761:CA761"/>
    <mergeCell ref="B761:C761"/>
    <mergeCell ref="D761:F761"/>
    <mergeCell ref="G761:H761"/>
    <mergeCell ref="K761:L761"/>
    <mergeCell ref="M761:N761"/>
    <mergeCell ref="O761:P761"/>
    <mergeCell ref="Q761:R761"/>
    <mergeCell ref="S761:T761"/>
    <mergeCell ref="U761:V761"/>
    <mergeCell ref="W761:X761"/>
    <mergeCell ref="Y761:Z761"/>
    <mergeCell ref="AA761:AB761"/>
    <mergeCell ref="AC761:AD761"/>
    <mergeCell ref="AE761:AF761"/>
    <mergeCell ref="AG761:AH761"/>
    <mergeCell ref="AI761:AJ761"/>
    <mergeCell ref="AK761:AL761"/>
    <mergeCell ref="CB760:CH760"/>
    <mergeCell ref="AU759:AV759"/>
    <mergeCell ref="AW759:AX759"/>
    <mergeCell ref="AY759:AZ759"/>
    <mergeCell ref="BA759:BB759"/>
    <mergeCell ref="BC759:BD759"/>
    <mergeCell ref="BE759:BF759"/>
    <mergeCell ref="BG759:BH759"/>
    <mergeCell ref="BI759:BJ759"/>
    <mergeCell ref="BK759:BL759"/>
    <mergeCell ref="BM759:BN759"/>
    <mergeCell ref="BO759:BQ759"/>
    <mergeCell ref="BS759:BT759"/>
    <mergeCell ref="BU759:CA759"/>
    <mergeCell ref="CB759:CH759"/>
    <mergeCell ref="B760:C760"/>
    <mergeCell ref="D760:F760"/>
    <mergeCell ref="G760:H760"/>
    <mergeCell ref="K760:L760"/>
    <mergeCell ref="M760:N760"/>
    <mergeCell ref="O760:P760"/>
    <mergeCell ref="Q760:R760"/>
    <mergeCell ref="S760:T760"/>
    <mergeCell ref="U760:V760"/>
    <mergeCell ref="W760:X760"/>
    <mergeCell ref="Y760:Z760"/>
    <mergeCell ref="AA760:AB760"/>
    <mergeCell ref="AC760:AD760"/>
    <mergeCell ref="AE760:AF760"/>
    <mergeCell ref="AG760:AH760"/>
    <mergeCell ref="AI760:AJ760"/>
    <mergeCell ref="AK760:AL760"/>
    <mergeCell ref="AM760:AN760"/>
    <mergeCell ref="S758:T758"/>
    <mergeCell ref="U758:V758"/>
    <mergeCell ref="W758:X758"/>
    <mergeCell ref="Y758:Z758"/>
    <mergeCell ref="AA758:AB758"/>
    <mergeCell ref="AC758:AD758"/>
    <mergeCell ref="AE758:AF758"/>
    <mergeCell ref="AG758:AH758"/>
    <mergeCell ref="AI758:AJ758"/>
    <mergeCell ref="AK758:AL758"/>
    <mergeCell ref="AM758:AN758"/>
    <mergeCell ref="AO758:AP758"/>
    <mergeCell ref="AQ758:AR758"/>
    <mergeCell ref="AS758:AT758"/>
    <mergeCell ref="AU758:AV758"/>
    <mergeCell ref="AW758:AX758"/>
    <mergeCell ref="AY758:AZ758"/>
    <mergeCell ref="AO760:AP760"/>
    <mergeCell ref="AQ760:AR760"/>
    <mergeCell ref="AS760:AT760"/>
    <mergeCell ref="AU760:AV760"/>
    <mergeCell ref="AW760:AX760"/>
    <mergeCell ref="AY760:AZ760"/>
    <mergeCell ref="BA760:BB760"/>
    <mergeCell ref="BC760:BD760"/>
    <mergeCell ref="BE760:BF760"/>
    <mergeCell ref="BG760:BH760"/>
    <mergeCell ref="BI760:BJ760"/>
    <mergeCell ref="BK760:BL760"/>
    <mergeCell ref="BM760:BN760"/>
    <mergeCell ref="BO760:BQ760"/>
    <mergeCell ref="BS760:BT760"/>
    <mergeCell ref="BU760:CA760"/>
    <mergeCell ref="AE756:AF756"/>
    <mergeCell ref="AG756:AH756"/>
    <mergeCell ref="AI756:AJ756"/>
    <mergeCell ref="AK756:AL756"/>
    <mergeCell ref="AM756:AN756"/>
    <mergeCell ref="AO756:AP756"/>
    <mergeCell ref="AQ756:AR756"/>
    <mergeCell ref="AS756:AT756"/>
    <mergeCell ref="AU756:AV756"/>
    <mergeCell ref="AW756:AX756"/>
    <mergeCell ref="AY756:AZ756"/>
    <mergeCell ref="BA756:BB756"/>
    <mergeCell ref="BC756:BD756"/>
    <mergeCell ref="BE756:BF756"/>
    <mergeCell ref="BG756:BH756"/>
    <mergeCell ref="BI756:BJ756"/>
    <mergeCell ref="BK756:BL756"/>
    <mergeCell ref="BA758:BB758"/>
    <mergeCell ref="BC758:BD758"/>
    <mergeCell ref="BE758:BF758"/>
    <mergeCell ref="BG758:BH758"/>
    <mergeCell ref="BI758:BJ758"/>
    <mergeCell ref="BK758:BL758"/>
    <mergeCell ref="BM758:BN758"/>
    <mergeCell ref="BO758:BQ758"/>
    <mergeCell ref="BS758:BT758"/>
    <mergeCell ref="BU758:CA758"/>
    <mergeCell ref="CB758:CH758"/>
    <mergeCell ref="B759:C759"/>
    <mergeCell ref="D759:F759"/>
    <mergeCell ref="G759:H759"/>
    <mergeCell ref="K759:L759"/>
    <mergeCell ref="M759:N759"/>
    <mergeCell ref="O759:P759"/>
    <mergeCell ref="Q759:R759"/>
    <mergeCell ref="S759:T759"/>
    <mergeCell ref="U759:V759"/>
    <mergeCell ref="W759:X759"/>
    <mergeCell ref="Y759:Z759"/>
    <mergeCell ref="AA759:AB759"/>
    <mergeCell ref="AC759:AD759"/>
    <mergeCell ref="AE759:AF759"/>
    <mergeCell ref="AG759:AH759"/>
    <mergeCell ref="AI759:AJ759"/>
    <mergeCell ref="AK759:AL759"/>
    <mergeCell ref="AM759:AN759"/>
    <mergeCell ref="AO759:AP759"/>
    <mergeCell ref="AQ759:AR759"/>
    <mergeCell ref="AS759:AT759"/>
    <mergeCell ref="BG757:BH757"/>
    <mergeCell ref="BI757:BJ757"/>
    <mergeCell ref="BK757:BL757"/>
    <mergeCell ref="BM757:BN757"/>
    <mergeCell ref="BO757:BQ757"/>
    <mergeCell ref="BS757:BT757"/>
    <mergeCell ref="BU757:CA757"/>
    <mergeCell ref="CB757:CH757"/>
    <mergeCell ref="B758:C758"/>
    <mergeCell ref="D758:F758"/>
    <mergeCell ref="G758:H758"/>
    <mergeCell ref="K758:L758"/>
    <mergeCell ref="M758:N758"/>
    <mergeCell ref="O758:P758"/>
    <mergeCell ref="Q758:R758"/>
    <mergeCell ref="BS755:BT755"/>
    <mergeCell ref="AQ754:AR754"/>
    <mergeCell ref="AS754:AT754"/>
    <mergeCell ref="AU754:AV754"/>
    <mergeCell ref="AW754:AX754"/>
    <mergeCell ref="AY754:AZ754"/>
    <mergeCell ref="BA754:BB754"/>
    <mergeCell ref="BC754:BD754"/>
    <mergeCell ref="BE754:BF754"/>
    <mergeCell ref="BG754:BH754"/>
    <mergeCell ref="BI754:BJ754"/>
    <mergeCell ref="BK754:BL754"/>
    <mergeCell ref="BM754:BN754"/>
    <mergeCell ref="BO754:BQ754"/>
    <mergeCell ref="BS754:BT754"/>
    <mergeCell ref="BU754:CA754"/>
    <mergeCell ref="CB754:CH754"/>
    <mergeCell ref="BM756:BN756"/>
    <mergeCell ref="BO756:BQ756"/>
    <mergeCell ref="BS756:BT756"/>
    <mergeCell ref="BU756:CA756"/>
    <mergeCell ref="CB756:CH756"/>
    <mergeCell ref="B757:C757"/>
    <mergeCell ref="D757:F757"/>
    <mergeCell ref="G757:H757"/>
    <mergeCell ref="K757:L757"/>
    <mergeCell ref="M757:N757"/>
    <mergeCell ref="O757:P757"/>
    <mergeCell ref="Q757:R757"/>
    <mergeCell ref="S757:T757"/>
    <mergeCell ref="U757:V757"/>
    <mergeCell ref="W757:X757"/>
    <mergeCell ref="Y757:Z757"/>
    <mergeCell ref="AA757:AB757"/>
    <mergeCell ref="AC757:AD757"/>
    <mergeCell ref="AE757:AF757"/>
    <mergeCell ref="AG757:AH757"/>
    <mergeCell ref="AI757:AJ757"/>
    <mergeCell ref="AK757:AL757"/>
    <mergeCell ref="AM757:AN757"/>
    <mergeCell ref="AO757:AP757"/>
    <mergeCell ref="AQ757:AR757"/>
    <mergeCell ref="AS757:AT757"/>
    <mergeCell ref="AU757:AV757"/>
    <mergeCell ref="AW757:AX757"/>
    <mergeCell ref="AY757:AZ757"/>
    <mergeCell ref="BA757:BB757"/>
    <mergeCell ref="BC757:BD757"/>
    <mergeCell ref="BE757:BF757"/>
    <mergeCell ref="BU755:CA755"/>
    <mergeCell ref="CB755:CH755"/>
    <mergeCell ref="B756:C756"/>
    <mergeCell ref="D756:F756"/>
    <mergeCell ref="G756:H756"/>
    <mergeCell ref="K756:L756"/>
    <mergeCell ref="M756:N756"/>
    <mergeCell ref="O756:P756"/>
    <mergeCell ref="Q756:R756"/>
    <mergeCell ref="S756:T756"/>
    <mergeCell ref="U756:V756"/>
    <mergeCell ref="W756:X756"/>
    <mergeCell ref="Y756:Z756"/>
    <mergeCell ref="AA756:AB756"/>
    <mergeCell ref="AC756:AD756"/>
    <mergeCell ref="B755:C755"/>
    <mergeCell ref="D755:F755"/>
    <mergeCell ref="G755:H755"/>
    <mergeCell ref="K755:L755"/>
    <mergeCell ref="M755:N755"/>
    <mergeCell ref="O755:P755"/>
    <mergeCell ref="Q755:R755"/>
    <mergeCell ref="S755:T755"/>
    <mergeCell ref="U755:V755"/>
    <mergeCell ref="W755:X755"/>
    <mergeCell ref="Y755:Z755"/>
    <mergeCell ref="AA755:AB755"/>
    <mergeCell ref="AC755:AD755"/>
    <mergeCell ref="AE755:AF755"/>
    <mergeCell ref="AG755:AH755"/>
    <mergeCell ref="AI755:AJ755"/>
    <mergeCell ref="AW753:AX753"/>
    <mergeCell ref="AY753:AZ753"/>
    <mergeCell ref="BA753:BB753"/>
    <mergeCell ref="BC753:BD753"/>
    <mergeCell ref="BE753:BF753"/>
    <mergeCell ref="BG753:BH753"/>
    <mergeCell ref="BI753:BJ753"/>
    <mergeCell ref="BK753:BL753"/>
    <mergeCell ref="BM753:BN753"/>
    <mergeCell ref="BO753:BQ753"/>
    <mergeCell ref="BS753:BT753"/>
    <mergeCell ref="BU753:CA753"/>
    <mergeCell ref="CB753:CH753"/>
    <mergeCell ref="B754:C754"/>
    <mergeCell ref="D754:F754"/>
    <mergeCell ref="G754:H754"/>
    <mergeCell ref="K754:L754"/>
    <mergeCell ref="M754:N754"/>
    <mergeCell ref="O754:P754"/>
    <mergeCell ref="Q754:R754"/>
    <mergeCell ref="S754:T754"/>
    <mergeCell ref="U754:V754"/>
    <mergeCell ref="W754:X754"/>
    <mergeCell ref="Y754:Z754"/>
    <mergeCell ref="AA754:AB754"/>
    <mergeCell ref="AC754:AD754"/>
    <mergeCell ref="AE754:AF754"/>
    <mergeCell ref="AG754:AH754"/>
    <mergeCell ref="AI754:AJ754"/>
    <mergeCell ref="AK754:AL754"/>
    <mergeCell ref="AM754:AN754"/>
    <mergeCell ref="AO754:AP754"/>
    <mergeCell ref="AK755:AL755"/>
    <mergeCell ref="AM755:AN755"/>
    <mergeCell ref="AO755:AP755"/>
    <mergeCell ref="AQ755:AR755"/>
    <mergeCell ref="AS755:AT755"/>
    <mergeCell ref="AU755:AV755"/>
    <mergeCell ref="AW755:AX755"/>
    <mergeCell ref="AY755:AZ755"/>
    <mergeCell ref="BA755:BB755"/>
    <mergeCell ref="BC755:BD755"/>
    <mergeCell ref="BE755:BF755"/>
    <mergeCell ref="BG755:BH755"/>
    <mergeCell ref="BI755:BJ755"/>
    <mergeCell ref="BK755:BL755"/>
    <mergeCell ref="BM755:BN755"/>
    <mergeCell ref="BO755:BQ755"/>
    <mergeCell ref="BC752:BD752"/>
    <mergeCell ref="BE752:BF752"/>
    <mergeCell ref="BG752:BH752"/>
    <mergeCell ref="BI752:BJ752"/>
    <mergeCell ref="BK752:BL752"/>
    <mergeCell ref="BM752:BN752"/>
    <mergeCell ref="BO752:BQ752"/>
    <mergeCell ref="BS752:BT752"/>
    <mergeCell ref="BU752:CA752"/>
    <mergeCell ref="CB752:CH752"/>
    <mergeCell ref="B753:C753"/>
    <mergeCell ref="D753:F753"/>
    <mergeCell ref="G753:H753"/>
    <mergeCell ref="K753:L753"/>
    <mergeCell ref="M753:N753"/>
    <mergeCell ref="O753:P753"/>
    <mergeCell ref="Q753:R753"/>
    <mergeCell ref="S753:T753"/>
    <mergeCell ref="U753:V753"/>
    <mergeCell ref="W753:X753"/>
    <mergeCell ref="Y753:Z753"/>
    <mergeCell ref="AA753:AB753"/>
    <mergeCell ref="AC753:AD753"/>
    <mergeCell ref="AE753:AF753"/>
    <mergeCell ref="AG753:AH753"/>
    <mergeCell ref="AI753:AJ753"/>
    <mergeCell ref="AK753:AL753"/>
    <mergeCell ref="AM753:AN753"/>
    <mergeCell ref="AO753:AP753"/>
    <mergeCell ref="AQ753:AR753"/>
    <mergeCell ref="AS753:AT753"/>
    <mergeCell ref="AU753:AV753"/>
    <mergeCell ref="BI751:BJ751"/>
    <mergeCell ref="BK751:BL751"/>
    <mergeCell ref="BM751:BN751"/>
    <mergeCell ref="BO751:BQ751"/>
    <mergeCell ref="BS751:BT751"/>
    <mergeCell ref="BU751:CA751"/>
    <mergeCell ref="CB751:CH751"/>
    <mergeCell ref="B752:C752"/>
    <mergeCell ref="D752:F752"/>
    <mergeCell ref="G752:H752"/>
    <mergeCell ref="K752:L752"/>
    <mergeCell ref="M752:N752"/>
    <mergeCell ref="O752:P752"/>
    <mergeCell ref="Q752:R752"/>
    <mergeCell ref="S752:T752"/>
    <mergeCell ref="U752:V752"/>
    <mergeCell ref="W752:X752"/>
    <mergeCell ref="Y752:Z752"/>
    <mergeCell ref="AA752:AB752"/>
    <mergeCell ref="AC752:AD752"/>
    <mergeCell ref="AE752:AF752"/>
    <mergeCell ref="AG752:AH752"/>
    <mergeCell ref="AI752:AJ752"/>
    <mergeCell ref="AK752:AL752"/>
    <mergeCell ref="AM752:AN752"/>
    <mergeCell ref="AO752:AP752"/>
    <mergeCell ref="AQ752:AR752"/>
    <mergeCell ref="AS752:AT752"/>
    <mergeCell ref="AU752:AV752"/>
    <mergeCell ref="AW752:AX752"/>
    <mergeCell ref="AY752:AZ752"/>
    <mergeCell ref="BA752:BB752"/>
    <mergeCell ref="BO750:BQ750"/>
    <mergeCell ref="BS750:BT750"/>
    <mergeCell ref="BU750:CA750"/>
    <mergeCell ref="CB750:CH750"/>
    <mergeCell ref="B751:C751"/>
    <mergeCell ref="D751:F751"/>
    <mergeCell ref="G751:H751"/>
    <mergeCell ref="K751:L751"/>
    <mergeCell ref="M751:N751"/>
    <mergeCell ref="O751:P751"/>
    <mergeCell ref="Q751:R751"/>
    <mergeCell ref="S751:T751"/>
    <mergeCell ref="U751:V751"/>
    <mergeCell ref="W751:X751"/>
    <mergeCell ref="Y751:Z751"/>
    <mergeCell ref="AA751:AB751"/>
    <mergeCell ref="AC751:AD751"/>
    <mergeCell ref="AE751:AF751"/>
    <mergeCell ref="AG751:AH751"/>
    <mergeCell ref="AI751:AJ751"/>
    <mergeCell ref="AK751:AL751"/>
    <mergeCell ref="AM751:AN751"/>
    <mergeCell ref="AO751:AP751"/>
    <mergeCell ref="AQ751:AR751"/>
    <mergeCell ref="AS751:AT751"/>
    <mergeCell ref="AU751:AV751"/>
    <mergeCell ref="AW751:AX751"/>
    <mergeCell ref="AY751:AZ751"/>
    <mergeCell ref="BA751:BB751"/>
    <mergeCell ref="BC751:BD751"/>
    <mergeCell ref="BE751:BF751"/>
    <mergeCell ref="BG751:BH751"/>
    <mergeCell ref="CB749:CH749"/>
    <mergeCell ref="B750:C750"/>
    <mergeCell ref="D750:F750"/>
    <mergeCell ref="G750:H750"/>
    <mergeCell ref="K750:L750"/>
    <mergeCell ref="M750:N750"/>
    <mergeCell ref="O750:P750"/>
    <mergeCell ref="Q750:R750"/>
    <mergeCell ref="S750:T750"/>
    <mergeCell ref="U750:V750"/>
    <mergeCell ref="W750:X750"/>
    <mergeCell ref="Y750:Z750"/>
    <mergeCell ref="AA750:AB750"/>
    <mergeCell ref="AC750:AD750"/>
    <mergeCell ref="AE750:AF750"/>
    <mergeCell ref="AG750:AH750"/>
    <mergeCell ref="AI750:AJ750"/>
    <mergeCell ref="AK750:AL750"/>
    <mergeCell ref="AM750:AN750"/>
    <mergeCell ref="AO750:AP750"/>
    <mergeCell ref="AQ750:AR750"/>
    <mergeCell ref="AS750:AT750"/>
    <mergeCell ref="AU750:AV750"/>
    <mergeCell ref="AW750:AX750"/>
    <mergeCell ref="AY750:AZ750"/>
    <mergeCell ref="BA750:BB750"/>
    <mergeCell ref="BC750:BD750"/>
    <mergeCell ref="BE750:BF750"/>
    <mergeCell ref="BG750:BH750"/>
    <mergeCell ref="BI750:BJ750"/>
    <mergeCell ref="BK750:BL750"/>
    <mergeCell ref="BM750:BN750"/>
    <mergeCell ref="AM749:AN749"/>
    <mergeCell ref="AO749:AP749"/>
    <mergeCell ref="AQ749:AR749"/>
    <mergeCell ref="AS749:AT749"/>
    <mergeCell ref="AU749:AV749"/>
    <mergeCell ref="AW749:AX749"/>
    <mergeCell ref="AY749:AZ749"/>
    <mergeCell ref="BA749:BB749"/>
    <mergeCell ref="BC749:BD749"/>
    <mergeCell ref="BE749:BF749"/>
    <mergeCell ref="BG749:BH749"/>
    <mergeCell ref="BI749:BJ749"/>
    <mergeCell ref="BK749:BL749"/>
    <mergeCell ref="BM749:BN749"/>
    <mergeCell ref="BO749:BQ749"/>
    <mergeCell ref="BS749:BT749"/>
    <mergeCell ref="BU749:CA749"/>
    <mergeCell ref="B749:C749"/>
    <mergeCell ref="D749:F749"/>
    <mergeCell ref="G749:H749"/>
    <mergeCell ref="K749:L749"/>
    <mergeCell ref="M749:N749"/>
    <mergeCell ref="O749:P749"/>
    <mergeCell ref="Q749:R749"/>
    <mergeCell ref="S749:T749"/>
    <mergeCell ref="U749:V749"/>
    <mergeCell ref="W749:X749"/>
    <mergeCell ref="Y749:Z749"/>
    <mergeCell ref="AA749:AB749"/>
    <mergeCell ref="AC749:AD749"/>
    <mergeCell ref="AE749:AF749"/>
    <mergeCell ref="AG749:AH749"/>
    <mergeCell ref="AI749:AJ749"/>
    <mergeCell ref="AK749:AL749"/>
    <mergeCell ref="CB748:CH748"/>
    <mergeCell ref="AU747:AV747"/>
    <mergeCell ref="AW747:AX747"/>
    <mergeCell ref="AY747:AZ747"/>
    <mergeCell ref="BA747:BB747"/>
    <mergeCell ref="BC747:BD747"/>
    <mergeCell ref="BE747:BF747"/>
    <mergeCell ref="BG747:BH747"/>
    <mergeCell ref="BI747:BJ747"/>
    <mergeCell ref="BK747:BL747"/>
    <mergeCell ref="BM747:BN747"/>
    <mergeCell ref="BO747:BQ747"/>
    <mergeCell ref="BS747:BT747"/>
    <mergeCell ref="BU747:CA747"/>
    <mergeCell ref="CB747:CH747"/>
    <mergeCell ref="B748:C748"/>
    <mergeCell ref="D748:F748"/>
    <mergeCell ref="G748:H748"/>
    <mergeCell ref="K748:L748"/>
    <mergeCell ref="M748:N748"/>
    <mergeCell ref="O748:P748"/>
    <mergeCell ref="Q748:R748"/>
    <mergeCell ref="S748:T748"/>
    <mergeCell ref="U748:V748"/>
    <mergeCell ref="W748:X748"/>
    <mergeCell ref="Y748:Z748"/>
    <mergeCell ref="AA748:AB748"/>
    <mergeCell ref="AC748:AD748"/>
    <mergeCell ref="AE748:AF748"/>
    <mergeCell ref="AG748:AH748"/>
    <mergeCell ref="AI748:AJ748"/>
    <mergeCell ref="AK748:AL748"/>
    <mergeCell ref="AM748:AN748"/>
    <mergeCell ref="S746:T746"/>
    <mergeCell ref="U746:V746"/>
    <mergeCell ref="W746:X746"/>
    <mergeCell ref="Y746:Z746"/>
    <mergeCell ref="AA746:AB746"/>
    <mergeCell ref="AC746:AD746"/>
    <mergeCell ref="AE746:AF746"/>
    <mergeCell ref="AG746:AH746"/>
    <mergeCell ref="AI746:AJ746"/>
    <mergeCell ref="AK746:AL746"/>
    <mergeCell ref="AM746:AN746"/>
    <mergeCell ref="AO746:AP746"/>
    <mergeCell ref="AQ746:AR746"/>
    <mergeCell ref="AS746:AT746"/>
    <mergeCell ref="AU746:AV746"/>
    <mergeCell ref="AW746:AX746"/>
    <mergeCell ref="AY746:AZ746"/>
    <mergeCell ref="AO748:AP748"/>
    <mergeCell ref="AQ748:AR748"/>
    <mergeCell ref="AS748:AT748"/>
    <mergeCell ref="AU748:AV748"/>
    <mergeCell ref="AW748:AX748"/>
    <mergeCell ref="AY748:AZ748"/>
    <mergeCell ref="BA748:BB748"/>
    <mergeCell ref="BC748:BD748"/>
    <mergeCell ref="BE748:BF748"/>
    <mergeCell ref="BG748:BH748"/>
    <mergeCell ref="BI748:BJ748"/>
    <mergeCell ref="BK748:BL748"/>
    <mergeCell ref="BM748:BN748"/>
    <mergeCell ref="BO748:BQ748"/>
    <mergeCell ref="BS748:BT748"/>
    <mergeCell ref="BU748:CA748"/>
    <mergeCell ref="AE744:AF744"/>
    <mergeCell ref="AG744:AH744"/>
    <mergeCell ref="AI744:AJ744"/>
    <mergeCell ref="AK744:AL744"/>
    <mergeCell ref="AM744:AN744"/>
    <mergeCell ref="AO744:AP744"/>
    <mergeCell ref="AQ744:AR744"/>
    <mergeCell ref="AS744:AT744"/>
    <mergeCell ref="AU744:AV744"/>
    <mergeCell ref="AW744:AX744"/>
    <mergeCell ref="AY744:AZ744"/>
    <mergeCell ref="BA744:BB744"/>
    <mergeCell ref="BC744:BD744"/>
    <mergeCell ref="BE744:BF744"/>
    <mergeCell ref="BG744:BH744"/>
    <mergeCell ref="BI744:BJ744"/>
    <mergeCell ref="BK744:BL744"/>
    <mergeCell ref="BA746:BB746"/>
    <mergeCell ref="BC746:BD746"/>
    <mergeCell ref="BE746:BF746"/>
    <mergeCell ref="BG746:BH746"/>
    <mergeCell ref="BI746:BJ746"/>
    <mergeCell ref="BK746:BL746"/>
    <mergeCell ref="BM746:BN746"/>
    <mergeCell ref="BO746:BQ746"/>
    <mergeCell ref="BS746:BT746"/>
    <mergeCell ref="BU746:CA746"/>
    <mergeCell ref="CB746:CH746"/>
    <mergeCell ref="B747:C747"/>
    <mergeCell ref="D747:F747"/>
    <mergeCell ref="G747:H747"/>
    <mergeCell ref="K747:L747"/>
    <mergeCell ref="M747:N747"/>
    <mergeCell ref="O747:P747"/>
    <mergeCell ref="Q747:R747"/>
    <mergeCell ref="S747:T747"/>
    <mergeCell ref="U747:V747"/>
    <mergeCell ref="W747:X747"/>
    <mergeCell ref="Y747:Z747"/>
    <mergeCell ref="AA747:AB747"/>
    <mergeCell ref="AC747:AD747"/>
    <mergeCell ref="AE747:AF747"/>
    <mergeCell ref="AG747:AH747"/>
    <mergeCell ref="AI747:AJ747"/>
    <mergeCell ref="AK747:AL747"/>
    <mergeCell ref="AM747:AN747"/>
    <mergeCell ref="AO747:AP747"/>
    <mergeCell ref="AQ747:AR747"/>
    <mergeCell ref="AS747:AT747"/>
    <mergeCell ref="BG745:BH745"/>
    <mergeCell ref="BI745:BJ745"/>
    <mergeCell ref="BK745:BL745"/>
    <mergeCell ref="BM745:BN745"/>
    <mergeCell ref="BO745:BQ745"/>
    <mergeCell ref="BS745:BT745"/>
    <mergeCell ref="BU745:CA745"/>
    <mergeCell ref="CB745:CH745"/>
    <mergeCell ref="B746:C746"/>
    <mergeCell ref="D746:F746"/>
    <mergeCell ref="G746:H746"/>
    <mergeCell ref="K746:L746"/>
    <mergeCell ref="M746:N746"/>
    <mergeCell ref="O746:P746"/>
    <mergeCell ref="Q746:R746"/>
    <mergeCell ref="BS743:BT743"/>
    <mergeCell ref="AQ742:AR742"/>
    <mergeCell ref="AS742:AT742"/>
    <mergeCell ref="AU742:AV742"/>
    <mergeCell ref="AW742:AX742"/>
    <mergeCell ref="AY742:AZ742"/>
    <mergeCell ref="BA742:BB742"/>
    <mergeCell ref="BC742:BD742"/>
    <mergeCell ref="BE742:BF742"/>
    <mergeCell ref="BG742:BH742"/>
    <mergeCell ref="BI742:BJ742"/>
    <mergeCell ref="BK742:BL742"/>
    <mergeCell ref="BM742:BN742"/>
    <mergeCell ref="BO742:BQ742"/>
    <mergeCell ref="BS742:BT742"/>
    <mergeCell ref="BU742:CA742"/>
    <mergeCell ref="CB742:CH742"/>
    <mergeCell ref="BM744:BN744"/>
    <mergeCell ref="BO744:BQ744"/>
    <mergeCell ref="BS744:BT744"/>
    <mergeCell ref="BU744:CA744"/>
    <mergeCell ref="CB744:CH744"/>
    <mergeCell ref="B745:C745"/>
    <mergeCell ref="D745:F745"/>
    <mergeCell ref="G745:H745"/>
    <mergeCell ref="K745:L745"/>
    <mergeCell ref="M745:N745"/>
    <mergeCell ref="O745:P745"/>
    <mergeCell ref="Q745:R745"/>
    <mergeCell ref="S745:T745"/>
    <mergeCell ref="U745:V745"/>
    <mergeCell ref="W745:X745"/>
    <mergeCell ref="Y745:Z745"/>
    <mergeCell ref="AA745:AB745"/>
    <mergeCell ref="AC745:AD745"/>
    <mergeCell ref="AE745:AF745"/>
    <mergeCell ref="AG745:AH745"/>
    <mergeCell ref="AI745:AJ745"/>
    <mergeCell ref="AK745:AL745"/>
    <mergeCell ref="AM745:AN745"/>
    <mergeCell ref="AO745:AP745"/>
    <mergeCell ref="AQ745:AR745"/>
    <mergeCell ref="AS745:AT745"/>
    <mergeCell ref="AU745:AV745"/>
    <mergeCell ref="AW745:AX745"/>
    <mergeCell ref="AY745:AZ745"/>
    <mergeCell ref="BA745:BB745"/>
    <mergeCell ref="BC745:BD745"/>
    <mergeCell ref="BE745:BF745"/>
    <mergeCell ref="BU743:CA743"/>
    <mergeCell ref="CB743:CH743"/>
    <mergeCell ref="B744:C744"/>
    <mergeCell ref="D744:F744"/>
    <mergeCell ref="G744:H744"/>
    <mergeCell ref="K744:L744"/>
    <mergeCell ref="M744:N744"/>
    <mergeCell ref="O744:P744"/>
    <mergeCell ref="Q744:R744"/>
    <mergeCell ref="S744:T744"/>
    <mergeCell ref="U744:V744"/>
    <mergeCell ref="W744:X744"/>
    <mergeCell ref="Y744:Z744"/>
    <mergeCell ref="AA744:AB744"/>
    <mergeCell ref="AC744:AD744"/>
    <mergeCell ref="B743:C743"/>
    <mergeCell ref="D743:F743"/>
    <mergeCell ref="G743:H743"/>
    <mergeCell ref="K743:L743"/>
    <mergeCell ref="M743:N743"/>
    <mergeCell ref="O743:P743"/>
    <mergeCell ref="Q743:R743"/>
    <mergeCell ref="S743:T743"/>
    <mergeCell ref="U743:V743"/>
    <mergeCell ref="W743:X743"/>
    <mergeCell ref="Y743:Z743"/>
    <mergeCell ref="AA743:AB743"/>
    <mergeCell ref="AC743:AD743"/>
    <mergeCell ref="AE743:AF743"/>
    <mergeCell ref="AG743:AH743"/>
    <mergeCell ref="AI743:AJ743"/>
    <mergeCell ref="AW741:AX741"/>
    <mergeCell ref="AY741:AZ741"/>
    <mergeCell ref="BA741:BB741"/>
    <mergeCell ref="BC741:BD741"/>
    <mergeCell ref="BE741:BF741"/>
    <mergeCell ref="BG741:BH741"/>
    <mergeCell ref="BI741:BJ741"/>
    <mergeCell ref="BK741:BL741"/>
    <mergeCell ref="BM741:BN741"/>
    <mergeCell ref="BO741:BQ741"/>
    <mergeCell ref="BS741:BT741"/>
    <mergeCell ref="BU741:CA741"/>
    <mergeCell ref="CB741:CH741"/>
    <mergeCell ref="B742:C742"/>
    <mergeCell ref="D742:F742"/>
    <mergeCell ref="G742:H742"/>
    <mergeCell ref="K742:L742"/>
    <mergeCell ref="M742:N742"/>
    <mergeCell ref="O742:P742"/>
    <mergeCell ref="Q742:R742"/>
    <mergeCell ref="S742:T742"/>
    <mergeCell ref="U742:V742"/>
    <mergeCell ref="W742:X742"/>
    <mergeCell ref="Y742:Z742"/>
    <mergeCell ref="AA742:AB742"/>
    <mergeCell ref="AC742:AD742"/>
    <mergeCell ref="AE742:AF742"/>
    <mergeCell ref="AG742:AH742"/>
    <mergeCell ref="AI742:AJ742"/>
    <mergeCell ref="AK742:AL742"/>
    <mergeCell ref="AM742:AN742"/>
    <mergeCell ref="AO742:AP742"/>
    <mergeCell ref="AK743:AL743"/>
    <mergeCell ref="AM743:AN743"/>
    <mergeCell ref="AO743:AP743"/>
    <mergeCell ref="AQ743:AR743"/>
    <mergeCell ref="AS743:AT743"/>
    <mergeCell ref="AU743:AV743"/>
    <mergeCell ref="AW743:AX743"/>
    <mergeCell ref="AY743:AZ743"/>
    <mergeCell ref="BA743:BB743"/>
    <mergeCell ref="BC743:BD743"/>
    <mergeCell ref="BE743:BF743"/>
    <mergeCell ref="BG743:BH743"/>
    <mergeCell ref="BI743:BJ743"/>
    <mergeCell ref="BK743:BL743"/>
    <mergeCell ref="BM743:BN743"/>
    <mergeCell ref="BO743:BQ743"/>
    <mergeCell ref="BC740:BD740"/>
    <mergeCell ref="BE740:BF740"/>
    <mergeCell ref="BG740:BH740"/>
    <mergeCell ref="BI740:BJ740"/>
    <mergeCell ref="BK740:BL740"/>
    <mergeCell ref="BM740:BN740"/>
    <mergeCell ref="BO740:BQ740"/>
    <mergeCell ref="BS740:BT740"/>
    <mergeCell ref="BU740:CA740"/>
    <mergeCell ref="CB740:CH740"/>
    <mergeCell ref="B741:C741"/>
    <mergeCell ref="D741:F741"/>
    <mergeCell ref="G741:H741"/>
    <mergeCell ref="K741:L741"/>
    <mergeCell ref="M741:N741"/>
    <mergeCell ref="O741:P741"/>
    <mergeCell ref="Q741:R741"/>
    <mergeCell ref="S741:T741"/>
    <mergeCell ref="U741:V741"/>
    <mergeCell ref="W741:X741"/>
    <mergeCell ref="Y741:Z741"/>
    <mergeCell ref="AA741:AB741"/>
    <mergeCell ref="AC741:AD741"/>
    <mergeCell ref="AE741:AF741"/>
    <mergeCell ref="AG741:AH741"/>
    <mergeCell ref="AI741:AJ741"/>
    <mergeCell ref="AK741:AL741"/>
    <mergeCell ref="AM741:AN741"/>
    <mergeCell ref="AO741:AP741"/>
    <mergeCell ref="AQ741:AR741"/>
    <mergeCell ref="AS741:AT741"/>
    <mergeCell ref="AU741:AV741"/>
    <mergeCell ref="BI739:BJ739"/>
    <mergeCell ref="BK739:BL739"/>
    <mergeCell ref="BM739:BN739"/>
    <mergeCell ref="BO739:BQ739"/>
    <mergeCell ref="BS739:BT739"/>
    <mergeCell ref="BU739:CA739"/>
    <mergeCell ref="CB739:CH739"/>
    <mergeCell ref="B740:C740"/>
    <mergeCell ref="D740:F740"/>
    <mergeCell ref="G740:H740"/>
    <mergeCell ref="K740:L740"/>
    <mergeCell ref="M740:N740"/>
    <mergeCell ref="O740:P740"/>
    <mergeCell ref="Q740:R740"/>
    <mergeCell ref="S740:T740"/>
    <mergeCell ref="U740:V740"/>
    <mergeCell ref="W740:X740"/>
    <mergeCell ref="Y740:Z740"/>
    <mergeCell ref="AA740:AB740"/>
    <mergeCell ref="AC740:AD740"/>
    <mergeCell ref="AE740:AF740"/>
    <mergeCell ref="AG740:AH740"/>
    <mergeCell ref="AI740:AJ740"/>
    <mergeCell ref="AK740:AL740"/>
    <mergeCell ref="AM740:AN740"/>
    <mergeCell ref="AO740:AP740"/>
    <mergeCell ref="AQ740:AR740"/>
    <mergeCell ref="AS740:AT740"/>
    <mergeCell ref="AU740:AV740"/>
    <mergeCell ref="AW740:AX740"/>
    <mergeCell ref="AY740:AZ740"/>
    <mergeCell ref="BA740:BB740"/>
    <mergeCell ref="BO738:BQ738"/>
    <mergeCell ref="BS738:BT738"/>
    <mergeCell ref="BU738:CA738"/>
    <mergeCell ref="CB738:CH738"/>
    <mergeCell ref="B739:C739"/>
    <mergeCell ref="D739:F739"/>
    <mergeCell ref="G739:H739"/>
    <mergeCell ref="K739:L739"/>
    <mergeCell ref="M739:N739"/>
    <mergeCell ref="O739:P739"/>
    <mergeCell ref="Q739:R739"/>
    <mergeCell ref="S739:T739"/>
    <mergeCell ref="U739:V739"/>
    <mergeCell ref="W739:X739"/>
    <mergeCell ref="Y739:Z739"/>
    <mergeCell ref="AA739:AB739"/>
    <mergeCell ref="AC739:AD739"/>
    <mergeCell ref="AE739:AF739"/>
    <mergeCell ref="AG739:AH739"/>
    <mergeCell ref="AI739:AJ739"/>
    <mergeCell ref="AK739:AL739"/>
    <mergeCell ref="AM739:AN739"/>
    <mergeCell ref="AO739:AP739"/>
    <mergeCell ref="AQ739:AR739"/>
    <mergeCell ref="AS739:AT739"/>
    <mergeCell ref="AU739:AV739"/>
    <mergeCell ref="AW739:AX739"/>
    <mergeCell ref="AY739:AZ739"/>
    <mergeCell ref="BA739:BB739"/>
    <mergeCell ref="BC739:BD739"/>
    <mergeCell ref="BE739:BF739"/>
    <mergeCell ref="BG739:BH739"/>
    <mergeCell ref="CB737:CH737"/>
    <mergeCell ref="B738:C738"/>
    <mergeCell ref="D738:F738"/>
    <mergeCell ref="G738:H738"/>
    <mergeCell ref="K738:L738"/>
    <mergeCell ref="M738:N738"/>
    <mergeCell ref="O738:P738"/>
    <mergeCell ref="Q738:R738"/>
    <mergeCell ref="S738:T738"/>
    <mergeCell ref="U738:V738"/>
    <mergeCell ref="W738:X738"/>
    <mergeCell ref="Y738:Z738"/>
    <mergeCell ref="AA738:AB738"/>
    <mergeCell ref="AC738:AD738"/>
    <mergeCell ref="AE738:AF738"/>
    <mergeCell ref="AG738:AH738"/>
    <mergeCell ref="AI738:AJ738"/>
    <mergeCell ref="AK738:AL738"/>
    <mergeCell ref="AM738:AN738"/>
    <mergeCell ref="AO738:AP738"/>
    <mergeCell ref="AQ738:AR738"/>
    <mergeCell ref="AS738:AT738"/>
    <mergeCell ref="AU738:AV738"/>
    <mergeCell ref="AW738:AX738"/>
    <mergeCell ref="AY738:AZ738"/>
    <mergeCell ref="BA738:BB738"/>
    <mergeCell ref="BC738:BD738"/>
    <mergeCell ref="BE738:BF738"/>
    <mergeCell ref="BG738:BH738"/>
    <mergeCell ref="BI738:BJ738"/>
    <mergeCell ref="BK738:BL738"/>
    <mergeCell ref="BM738:BN738"/>
    <mergeCell ref="AM737:AN737"/>
    <mergeCell ref="AO737:AP737"/>
    <mergeCell ref="AQ737:AR737"/>
    <mergeCell ref="AS737:AT737"/>
    <mergeCell ref="AU737:AV737"/>
    <mergeCell ref="AW737:AX737"/>
    <mergeCell ref="AY737:AZ737"/>
    <mergeCell ref="BA737:BB737"/>
    <mergeCell ref="BC737:BD737"/>
    <mergeCell ref="BE737:BF737"/>
    <mergeCell ref="BG737:BH737"/>
    <mergeCell ref="BI737:BJ737"/>
    <mergeCell ref="BK737:BL737"/>
    <mergeCell ref="BM737:BN737"/>
    <mergeCell ref="BO737:BQ737"/>
    <mergeCell ref="BS737:BT737"/>
    <mergeCell ref="BU737:CA737"/>
    <mergeCell ref="B737:C737"/>
    <mergeCell ref="D737:F737"/>
    <mergeCell ref="G737:H737"/>
    <mergeCell ref="K737:L737"/>
    <mergeCell ref="M737:N737"/>
    <mergeCell ref="O737:P737"/>
    <mergeCell ref="Q737:R737"/>
    <mergeCell ref="S737:T737"/>
    <mergeCell ref="U737:V737"/>
    <mergeCell ref="W737:X737"/>
    <mergeCell ref="Y737:Z737"/>
    <mergeCell ref="AA737:AB737"/>
    <mergeCell ref="AC737:AD737"/>
    <mergeCell ref="AE737:AF737"/>
    <mergeCell ref="AG737:AH737"/>
    <mergeCell ref="AI737:AJ737"/>
    <mergeCell ref="AK737:AL737"/>
    <mergeCell ref="CB736:CH736"/>
    <mergeCell ref="AU735:AV735"/>
    <mergeCell ref="AW735:AX735"/>
    <mergeCell ref="AY735:AZ735"/>
    <mergeCell ref="BA735:BB735"/>
    <mergeCell ref="BC735:BD735"/>
    <mergeCell ref="BE735:BF735"/>
    <mergeCell ref="BG735:BH735"/>
    <mergeCell ref="BI735:BJ735"/>
    <mergeCell ref="BK735:BL735"/>
    <mergeCell ref="BM735:BN735"/>
    <mergeCell ref="BO735:BQ735"/>
    <mergeCell ref="BS735:BT735"/>
    <mergeCell ref="BU735:CA735"/>
    <mergeCell ref="CB735:CH735"/>
    <mergeCell ref="B736:C736"/>
    <mergeCell ref="D736:F736"/>
    <mergeCell ref="G736:H736"/>
    <mergeCell ref="K736:L736"/>
    <mergeCell ref="M736:N736"/>
    <mergeCell ref="O736:P736"/>
    <mergeCell ref="Q736:R736"/>
    <mergeCell ref="S736:T736"/>
    <mergeCell ref="U736:V736"/>
    <mergeCell ref="W736:X736"/>
    <mergeCell ref="Y736:Z736"/>
    <mergeCell ref="AA736:AB736"/>
    <mergeCell ref="AC736:AD736"/>
    <mergeCell ref="AE736:AF736"/>
    <mergeCell ref="AG736:AH736"/>
    <mergeCell ref="AI736:AJ736"/>
    <mergeCell ref="AK736:AL736"/>
    <mergeCell ref="AM736:AN736"/>
    <mergeCell ref="S734:T734"/>
    <mergeCell ref="U734:V734"/>
    <mergeCell ref="W734:X734"/>
    <mergeCell ref="Y734:Z734"/>
    <mergeCell ref="AA734:AB734"/>
    <mergeCell ref="AC734:AD734"/>
    <mergeCell ref="AE734:AF734"/>
    <mergeCell ref="AG734:AH734"/>
    <mergeCell ref="AI734:AJ734"/>
    <mergeCell ref="AK734:AL734"/>
    <mergeCell ref="AM734:AN734"/>
    <mergeCell ref="AO734:AP734"/>
    <mergeCell ref="AQ734:AR734"/>
    <mergeCell ref="AS734:AT734"/>
    <mergeCell ref="AU734:AV734"/>
    <mergeCell ref="AW734:AX734"/>
    <mergeCell ref="AY734:AZ734"/>
    <mergeCell ref="AO736:AP736"/>
    <mergeCell ref="AQ736:AR736"/>
    <mergeCell ref="AS736:AT736"/>
    <mergeCell ref="AU736:AV736"/>
    <mergeCell ref="AW736:AX736"/>
    <mergeCell ref="AY736:AZ736"/>
    <mergeCell ref="BA736:BB736"/>
    <mergeCell ref="BC736:BD736"/>
    <mergeCell ref="BE736:BF736"/>
    <mergeCell ref="BG736:BH736"/>
    <mergeCell ref="BI736:BJ736"/>
    <mergeCell ref="BK736:BL736"/>
    <mergeCell ref="BM736:BN736"/>
    <mergeCell ref="BO736:BQ736"/>
    <mergeCell ref="BS736:BT736"/>
    <mergeCell ref="BU736:CA736"/>
    <mergeCell ref="AE732:AF732"/>
    <mergeCell ref="AG732:AH732"/>
    <mergeCell ref="AI732:AJ732"/>
    <mergeCell ref="AK732:AL732"/>
    <mergeCell ref="AM732:AN732"/>
    <mergeCell ref="AO732:AP732"/>
    <mergeCell ref="AQ732:AR732"/>
    <mergeCell ref="AS732:AT732"/>
    <mergeCell ref="AU732:AV732"/>
    <mergeCell ref="AW732:AX732"/>
    <mergeCell ref="AY732:AZ732"/>
    <mergeCell ref="BA732:BB732"/>
    <mergeCell ref="BC732:BD732"/>
    <mergeCell ref="BE732:BF732"/>
    <mergeCell ref="BG732:BH732"/>
    <mergeCell ref="BI732:BJ732"/>
    <mergeCell ref="BK732:BL732"/>
    <mergeCell ref="BA734:BB734"/>
    <mergeCell ref="BC734:BD734"/>
    <mergeCell ref="BE734:BF734"/>
    <mergeCell ref="BG734:BH734"/>
    <mergeCell ref="BI734:BJ734"/>
    <mergeCell ref="BK734:BL734"/>
    <mergeCell ref="BM734:BN734"/>
    <mergeCell ref="BO734:BQ734"/>
    <mergeCell ref="BS734:BT734"/>
    <mergeCell ref="BU734:CA734"/>
    <mergeCell ref="CB734:CH734"/>
    <mergeCell ref="B735:C735"/>
    <mergeCell ref="D735:F735"/>
    <mergeCell ref="G735:H735"/>
    <mergeCell ref="K735:L735"/>
    <mergeCell ref="M735:N735"/>
    <mergeCell ref="O735:P735"/>
    <mergeCell ref="Q735:R735"/>
    <mergeCell ref="S735:T735"/>
    <mergeCell ref="U735:V735"/>
    <mergeCell ref="W735:X735"/>
    <mergeCell ref="Y735:Z735"/>
    <mergeCell ref="AA735:AB735"/>
    <mergeCell ref="AC735:AD735"/>
    <mergeCell ref="AE735:AF735"/>
    <mergeCell ref="AG735:AH735"/>
    <mergeCell ref="AI735:AJ735"/>
    <mergeCell ref="AK735:AL735"/>
    <mergeCell ref="AM735:AN735"/>
    <mergeCell ref="AO735:AP735"/>
    <mergeCell ref="AQ735:AR735"/>
    <mergeCell ref="AS735:AT735"/>
    <mergeCell ref="BG733:BH733"/>
    <mergeCell ref="BI733:BJ733"/>
    <mergeCell ref="BK733:BL733"/>
    <mergeCell ref="BM733:BN733"/>
    <mergeCell ref="BO733:BQ733"/>
    <mergeCell ref="BS733:BT733"/>
    <mergeCell ref="BU733:CA733"/>
    <mergeCell ref="CB733:CH733"/>
    <mergeCell ref="B734:C734"/>
    <mergeCell ref="D734:F734"/>
    <mergeCell ref="G734:H734"/>
    <mergeCell ref="K734:L734"/>
    <mergeCell ref="M734:N734"/>
    <mergeCell ref="O734:P734"/>
    <mergeCell ref="Q734:R734"/>
    <mergeCell ref="BS731:BT731"/>
    <mergeCell ref="AQ730:AR730"/>
    <mergeCell ref="AS730:AT730"/>
    <mergeCell ref="AU730:AV730"/>
    <mergeCell ref="AW730:AX730"/>
    <mergeCell ref="AY730:AZ730"/>
    <mergeCell ref="BA730:BB730"/>
    <mergeCell ref="BC730:BD730"/>
    <mergeCell ref="BE730:BF730"/>
    <mergeCell ref="BG730:BH730"/>
    <mergeCell ref="BI730:BJ730"/>
    <mergeCell ref="BK730:BL730"/>
    <mergeCell ref="BM730:BN730"/>
    <mergeCell ref="BO730:BQ730"/>
    <mergeCell ref="BS730:BT730"/>
    <mergeCell ref="BU730:CA730"/>
    <mergeCell ref="CB730:CH730"/>
    <mergeCell ref="BM732:BN732"/>
    <mergeCell ref="BO732:BQ732"/>
    <mergeCell ref="BS732:BT732"/>
    <mergeCell ref="BU732:CA732"/>
    <mergeCell ref="CB732:CH732"/>
    <mergeCell ref="B733:C733"/>
    <mergeCell ref="D733:F733"/>
    <mergeCell ref="G733:H733"/>
    <mergeCell ref="K733:L733"/>
    <mergeCell ref="M733:N733"/>
    <mergeCell ref="O733:P733"/>
    <mergeCell ref="Q733:R733"/>
    <mergeCell ref="S733:T733"/>
    <mergeCell ref="U733:V733"/>
    <mergeCell ref="W733:X733"/>
    <mergeCell ref="Y733:Z733"/>
    <mergeCell ref="AA733:AB733"/>
    <mergeCell ref="AC733:AD733"/>
    <mergeCell ref="AE733:AF733"/>
    <mergeCell ref="AG733:AH733"/>
    <mergeCell ref="AI733:AJ733"/>
    <mergeCell ref="AK733:AL733"/>
    <mergeCell ref="AM733:AN733"/>
    <mergeCell ref="AO733:AP733"/>
    <mergeCell ref="AQ733:AR733"/>
    <mergeCell ref="AS733:AT733"/>
    <mergeCell ref="AU733:AV733"/>
    <mergeCell ref="AW733:AX733"/>
    <mergeCell ref="AY733:AZ733"/>
    <mergeCell ref="BA733:BB733"/>
    <mergeCell ref="BC733:BD733"/>
    <mergeCell ref="BE733:BF733"/>
    <mergeCell ref="BU731:CA731"/>
    <mergeCell ref="CB731:CH731"/>
    <mergeCell ref="B732:C732"/>
    <mergeCell ref="D732:F732"/>
    <mergeCell ref="G732:H732"/>
    <mergeCell ref="K732:L732"/>
    <mergeCell ref="M732:N732"/>
    <mergeCell ref="O732:P732"/>
    <mergeCell ref="Q732:R732"/>
    <mergeCell ref="S732:T732"/>
    <mergeCell ref="U732:V732"/>
    <mergeCell ref="W732:X732"/>
    <mergeCell ref="Y732:Z732"/>
    <mergeCell ref="AA732:AB732"/>
    <mergeCell ref="AC732:AD732"/>
    <mergeCell ref="B731:C731"/>
    <mergeCell ref="D731:F731"/>
    <mergeCell ref="G731:H731"/>
    <mergeCell ref="K731:L731"/>
    <mergeCell ref="M731:N731"/>
    <mergeCell ref="O731:P731"/>
    <mergeCell ref="Q731:R731"/>
    <mergeCell ref="S731:T731"/>
    <mergeCell ref="U731:V731"/>
    <mergeCell ref="W731:X731"/>
    <mergeCell ref="Y731:Z731"/>
    <mergeCell ref="AA731:AB731"/>
    <mergeCell ref="AC731:AD731"/>
    <mergeCell ref="AE731:AF731"/>
    <mergeCell ref="AG731:AH731"/>
    <mergeCell ref="AI731:AJ731"/>
    <mergeCell ref="AW729:AX729"/>
    <mergeCell ref="AY729:AZ729"/>
    <mergeCell ref="BA729:BB729"/>
    <mergeCell ref="BC729:BD729"/>
    <mergeCell ref="BE729:BF729"/>
    <mergeCell ref="BG729:BH729"/>
    <mergeCell ref="BI729:BJ729"/>
    <mergeCell ref="BK729:BL729"/>
    <mergeCell ref="BM729:BN729"/>
    <mergeCell ref="BO729:BQ729"/>
    <mergeCell ref="BS729:BT729"/>
    <mergeCell ref="BU729:CA729"/>
    <mergeCell ref="CB729:CH729"/>
    <mergeCell ref="B730:C730"/>
    <mergeCell ref="D730:F730"/>
    <mergeCell ref="G730:H730"/>
    <mergeCell ref="K730:L730"/>
    <mergeCell ref="M730:N730"/>
    <mergeCell ref="O730:P730"/>
    <mergeCell ref="Q730:R730"/>
    <mergeCell ref="S730:T730"/>
    <mergeCell ref="U730:V730"/>
    <mergeCell ref="W730:X730"/>
    <mergeCell ref="Y730:Z730"/>
    <mergeCell ref="AA730:AB730"/>
    <mergeCell ref="AC730:AD730"/>
    <mergeCell ref="AE730:AF730"/>
    <mergeCell ref="AG730:AH730"/>
    <mergeCell ref="AI730:AJ730"/>
    <mergeCell ref="AK730:AL730"/>
    <mergeCell ref="AM730:AN730"/>
    <mergeCell ref="AO730:AP730"/>
    <mergeCell ref="AK731:AL731"/>
    <mergeCell ref="AM731:AN731"/>
    <mergeCell ref="AO731:AP731"/>
    <mergeCell ref="AQ731:AR731"/>
    <mergeCell ref="AS731:AT731"/>
    <mergeCell ref="AU731:AV731"/>
    <mergeCell ref="AW731:AX731"/>
    <mergeCell ref="AY731:AZ731"/>
    <mergeCell ref="BA731:BB731"/>
    <mergeCell ref="BC731:BD731"/>
    <mergeCell ref="BE731:BF731"/>
    <mergeCell ref="BG731:BH731"/>
    <mergeCell ref="BI731:BJ731"/>
    <mergeCell ref="BK731:BL731"/>
    <mergeCell ref="BM731:BN731"/>
    <mergeCell ref="BO731:BQ731"/>
    <mergeCell ref="BC728:BD728"/>
    <mergeCell ref="BE728:BF728"/>
    <mergeCell ref="BG728:BH728"/>
    <mergeCell ref="BI728:BJ728"/>
    <mergeCell ref="BK728:BL728"/>
    <mergeCell ref="BM728:BN728"/>
    <mergeCell ref="BO728:BQ728"/>
    <mergeCell ref="BS728:BT728"/>
    <mergeCell ref="BU728:CA728"/>
    <mergeCell ref="CB728:CH728"/>
    <mergeCell ref="B729:C729"/>
    <mergeCell ref="D729:F729"/>
    <mergeCell ref="G729:H729"/>
    <mergeCell ref="K729:L729"/>
    <mergeCell ref="M729:N729"/>
    <mergeCell ref="O729:P729"/>
    <mergeCell ref="Q729:R729"/>
    <mergeCell ref="S729:T729"/>
    <mergeCell ref="U729:V729"/>
    <mergeCell ref="W729:X729"/>
    <mergeCell ref="Y729:Z729"/>
    <mergeCell ref="AA729:AB729"/>
    <mergeCell ref="AC729:AD729"/>
    <mergeCell ref="AE729:AF729"/>
    <mergeCell ref="AG729:AH729"/>
    <mergeCell ref="AI729:AJ729"/>
    <mergeCell ref="AK729:AL729"/>
    <mergeCell ref="AM729:AN729"/>
    <mergeCell ref="AO729:AP729"/>
    <mergeCell ref="AQ729:AR729"/>
    <mergeCell ref="AS729:AT729"/>
    <mergeCell ref="AU729:AV729"/>
    <mergeCell ref="BI727:BJ727"/>
    <mergeCell ref="BK727:BL727"/>
    <mergeCell ref="BM727:BN727"/>
    <mergeCell ref="BO727:BQ727"/>
    <mergeCell ref="BS727:BT727"/>
    <mergeCell ref="BU727:CA727"/>
    <mergeCell ref="CB727:CH727"/>
    <mergeCell ref="B728:C728"/>
    <mergeCell ref="D728:F728"/>
    <mergeCell ref="G728:H728"/>
    <mergeCell ref="K728:L728"/>
    <mergeCell ref="M728:N728"/>
    <mergeCell ref="O728:P728"/>
    <mergeCell ref="Q728:R728"/>
    <mergeCell ref="S728:T728"/>
    <mergeCell ref="U728:V728"/>
    <mergeCell ref="W728:X728"/>
    <mergeCell ref="Y728:Z728"/>
    <mergeCell ref="AA728:AB728"/>
    <mergeCell ref="AC728:AD728"/>
    <mergeCell ref="AE728:AF728"/>
    <mergeCell ref="AG728:AH728"/>
    <mergeCell ref="AI728:AJ728"/>
    <mergeCell ref="AK728:AL728"/>
    <mergeCell ref="AM728:AN728"/>
    <mergeCell ref="AO728:AP728"/>
    <mergeCell ref="AQ728:AR728"/>
    <mergeCell ref="AS728:AT728"/>
    <mergeCell ref="AU728:AV728"/>
    <mergeCell ref="AW728:AX728"/>
    <mergeCell ref="AY728:AZ728"/>
    <mergeCell ref="BA728:BB728"/>
    <mergeCell ref="BO726:BQ726"/>
    <mergeCell ref="BS726:BT726"/>
    <mergeCell ref="BU726:CA726"/>
    <mergeCell ref="CB726:CH726"/>
    <mergeCell ref="B727:C727"/>
    <mergeCell ref="D727:F727"/>
    <mergeCell ref="G727:H727"/>
    <mergeCell ref="K727:L727"/>
    <mergeCell ref="M727:N727"/>
    <mergeCell ref="O727:P727"/>
    <mergeCell ref="Q727:R727"/>
    <mergeCell ref="S727:T727"/>
    <mergeCell ref="U727:V727"/>
    <mergeCell ref="W727:X727"/>
    <mergeCell ref="Y727:Z727"/>
    <mergeCell ref="AA727:AB727"/>
    <mergeCell ref="AC727:AD727"/>
    <mergeCell ref="AE727:AF727"/>
    <mergeCell ref="AG727:AH727"/>
    <mergeCell ref="AI727:AJ727"/>
    <mergeCell ref="AK727:AL727"/>
    <mergeCell ref="AM727:AN727"/>
    <mergeCell ref="AO727:AP727"/>
    <mergeCell ref="AQ727:AR727"/>
    <mergeCell ref="AS727:AT727"/>
    <mergeCell ref="AU727:AV727"/>
    <mergeCell ref="AW727:AX727"/>
    <mergeCell ref="AY727:AZ727"/>
    <mergeCell ref="BA727:BB727"/>
    <mergeCell ref="BC727:BD727"/>
    <mergeCell ref="BE727:BF727"/>
    <mergeCell ref="BG727:BH727"/>
    <mergeCell ref="CB725:CH725"/>
    <mergeCell ref="B726:C726"/>
    <mergeCell ref="D726:F726"/>
    <mergeCell ref="G726:H726"/>
    <mergeCell ref="K726:L726"/>
    <mergeCell ref="M726:N726"/>
    <mergeCell ref="O726:P726"/>
    <mergeCell ref="Q726:R726"/>
    <mergeCell ref="S726:T726"/>
    <mergeCell ref="U726:V726"/>
    <mergeCell ref="W726:X726"/>
    <mergeCell ref="Y726:Z726"/>
    <mergeCell ref="AA726:AB726"/>
    <mergeCell ref="AC726:AD726"/>
    <mergeCell ref="AE726:AF726"/>
    <mergeCell ref="AG726:AH726"/>
    <mergeCell ref="AI726:AJ726"/>
    <mergeCell ref="AK726:AL726"/>
    <mergeCell ref="AM726:AN726"/>
    <mergeCell ref="AO726:AP726"/>
    <mergeCell ref="AQ726:AR726"/>
    <mergeCell ref="AS726:AT726"/>
    <mergeCell ref="AU726:AV726"/>
    <mergeCell ref="AW726:AX726"/>
    <mergeCell ref="AY726:AZ726"/>
    <mergeCell ref="BA726:BB726"/>
    <mergeCell ref="BC726:BD726"/>
    <mergeCell ref="BE726:BF726"/>
    <mergeCell ref="BG726:BH726"/>
    <mergeCell ref="BI726:BJ726"/>
    <mergeCell ref="BK726:BL726"/>
    <mergeCell ref="BM726:BN726"/>
    <mergeCell ref="AM725:AN725"/>
    <mergeCell ref="AO725:AP725"/>
    <mergeCell ref="AQ725:AR725"/>
    <mergeCell ref="AS725:AT725"/>
    <mergeCell ref="AU725:AV725"/>
    <mergeCell ref="AW725:AX725"/>
    <mergeCell ref="AY725:AZ725"/>
    <mergeCell ref="BA725:BB725"/>
    <mergeCell ref="BC725:BD725"/>
    <mergeCell ref="BE725:BF725"/>
    <mergeCell ref="BG725:BH725"/>
    <mergeCell ref="BI725:BJ725"/>
    <mergeCell ref="BK725:BL725"/>
    <mergeCell ref="BM725:BN725"/>
    <mergeCell ref="BO725:BQ725"/>
    <mergeCell ref="BS725:BT725"/>
    <mergeCell ref="BU725:CA725"/>
    <mergeCell ref="B725:C725"/>
    <mergeCell ref="D725:F725"/>
    <mergeCell ref="G725:H725"/>
    <mergeCell ref="K725:L725"/>
    <mergeCell ref="M725:N725"/>
    <mergeCell ref="O725:P725"/>
    <mergeCell ref="Q725:R725"/>
    <mergeCell ref="S725:T725"/>
    <mergeCell ref="U725:V725"/>
    <mergeCell ref="W725:X725"/>
    <mergeCell ref="Y725:Z725"/>
    <mergeCell ref="AA725:AB725"/>
    <mergeCell ref="AC725:AD725"/>
    <mergeCell ref="AE725:AF725"/>
    <mergeCell ref="AG725:AH725"/>
    <mergeCell ref="AI725:AJ725"/>
    <mergeCell ref="AK725:AL725"/>
    <mergeCell ref="CB724:CH724"/>
    <mergeCell ref="AU723:AV723"/>
    <mergeCell ref="AW723:AX723"/>
    <mergeCell ref="AY723:AZ723"/>
    <mergeCell ref="BA723:BB723"/>
    <mergeCell ref="BC723:BD723"/>
    <mergeCell ref="BE723:BF723"/>
    <mergeCell ref="BG723:BH723"/>
    <mergeCell ref="BI723:BJ723"/>
    <mergeCell ref="BK723:BL723"/>
    <mergeCell ref="BM723:BN723"/>
    <mergeCell ref="BO723:BQ723"/>
    <mergeCell ref="BS723:BT723"/>
    <mergeCell ref="BU723:CA723"/>
    <mergeCell ref="CB723:CH723"/>
    <mergeCell ref="B724:C724"/>
    <mergeCell ref="D724:F724"/>
    <mergeCell ref="G724:H724"/>
    <mergeCell ref="K724:L724"/>
    <mergeCell ref="M724:N724"/>
    <mergeCell ref="O724:P724"/>
    <mergeCell ref="Q724:R724"/>
    <mergeCell ref="S724:T724"/>
    <mergeCell ref="U724:V724"/>
    <mergeCell ref="W724:X724"/>
    <mergeCell ref="Y724:Z724"/>
    <mergeCell ref="AA724:AB724"/>
    <mergeCell ref="AC724:AD724"/>
    <mergeCell ref="AE724:AF724"/>
    <mergeCell ref="AG724:AH724"/>
    <mergeCell ref="AI724:AJ724"/>
    <mergeCell ref="AK724:AL724"/>
    <mergeCell ref="AM724:AN724"/>
    <mergeCell ref="S722:T722"/>
    <mergeCell ref="U722:V722"/>
    <mergeCell ref="W722:X722"/>
    <mergeCell ref="Y722:Z722"/>
    <mergeCell ref="AA722:AB722"/>
    <mergeCell ref="AC722:AD722"/>
    <mergeCell ref="AE722:AF722"/>
    <mergeCell ref="AG722:AH722"/>
    <mergeCell ref="AI722:AJ722"/>
    <mergeCell ref="AK722:AL722"/>
    <mergeCell ref="AM722:AN722"/>
    <mergeCell ref="AO722:AP722"/>
    <mergeCell ref="AQ722:AR722"/>
    <mergeCell ref="AS722:AT722"/>
    <mergeCell ref="AU722:AV722"/>
    <mergeCell ref="AW722:AX722"/>
    <mergeCell ref="AY722:AZ722"/>
    <mergeCell ref="AO724:AP724"/>
    <mergeCell ref="AQ724:AR724"/>
    <mergeCell ref="AS724:AT724"/>
    <mergeCell ref="AU724:AV724"/>
    <mergeCell ref="AW724:AX724"/>
    <mergeCell ref="AY724:AZ724"/>
    <mergeCell ref="BA724:BB724"/>
    <mergeCell ref="BC724:BD724"/>
    <mergeCell ref="BE724:BF724"/>
    <mergeCell ref="BG724:BH724"/>
    <mergeCell ref="BI724:BJ724"/>
    <mergeCell ref="BK724:BL724"/>
    <mergeCell ref="BM724:BN724"/>
    <mergeCell ref="BO724:BQ724"/>
    <mergeCell ref="BS724:BT724"/>
    <mergeCell ref="BU724:CA724"/>
    <mergeCell ref="AE720:AF720"/>
    <mergeCell ref="AG720:AH720"/>
    <mergeCell ref="AI720:AJ720"/>
    <mergeCell ref="AK720:AL720"/>
    <mergeCell ref="AM720:AN720"/>
    <mergeCell ref="AO720:AP720"/>
    <mergeCell ref="AQ720:AR720"/>
    <mergeCell ref="AS720:AT720"/>
    <mergeCell ref="AU720:AV720"/>
    <mergeCell ref="AW720:AX720"/>
    <mergeCell ref="AY720:AZ720"/>
    <mergeCell ref="BA720:BB720"/>
    <mergeCell ref="BC720:BD720"/>
    <mergeCell ref="BE720:BF720"/>
    <mergeCell ref="BG720:BH720"/>
    <mergeCell ref="BI720:BJ720"/>
    <mergeCell ref="BK720:BL720"/>
    <mergeCell ref="BA722:BB722"/>
    <mergeCell ref="BC722:BD722"/>
    <mergeCell ref="BE722:BF722"/>
    <mergeCell ref="BG722:BH722"/>
    <mergeCell ref="BI722:BJ722"/>
    <mergeCell ref="BK722:BL722"/>
    <mergeCell ref="BM722:BN722"/>
    <mergeCell ref="BO722:BQ722"/>
    <mergeCell ref="BS722:BT722"/>
    <mergeCell ref="BU722:CA722"/>
    <mergeCell ref="CB722:CH722"/>
    <mergeCell ref="B723:C723"/>
    <mergeCell ref="D723:F723"/>
    <mergeCell ref="G723:H723"/>
    <mergeCell ref="K723:L723"/>
    <mergeCell ref="M723:N723"/>
    <mergeCell ref="O723:P723"/>
    <mergeCell ref="Q723:R723"/>
    <mergeCell ref="S723:T723"/>
    <mergeCell ref="U723:V723"/>
    <mergeCell ref="W723:X723"/>
    <mergeCell ref="Y723:Z723"/>
    <mergeCell ref="AA723:AB723"/>
    <mergeCell ref="AC723:AD723"/>
    <mergeCell ref="AE723:AF723"/>
    <mergeCell ref="AG723:AH723"/>
    <mergeCell ref="AI723:AJ723"/>
    <mergeCell ref="AK723:AL723"/>
    <mergeCell ref="AM723:AN723"/>
    <mergeCell ref="AO723:AP723"/>
    <mergeCell ref="AQ723:AR723"/>
    <mergeCell ref="AS723:AT723"/>
    <mergeCell ref="BG721:BH721"/>
    <mergeCell ref="BI721:BJ721"/>
    <mergeCell ref="BK721:BL721"/>
    <mergeCell ref="BM721:BN721"/>
    <mergeCell ref="BO721:BQ721"/>
    <mergeCell ref="BS721:BT721"/>
    <mergeCell ref="BU721:CA721"/>
    <mergeCell ref="CB721:CH721"/>
    <mergeCell ref="B722:C722"/>
    <mergeCell ref="D722:F722"/>
    <mergeCell ref="G722:H722"/>
    <mergeCell ref="K722:L722"/>
    <mergeCell ref="M722:N722"/>
    <mergeCell ref="O722:P722"/>
    <mergeCell ref="Q722:R722"/>
    <mergeCell ref="BS719:BT719"/>
    <mergeCell ref="AQ718:AR718"/>
    <mergeCell ref="AS718:AT718"/>
    <mergeCell ref="AU718:AV718"/>
    <mergeCell ref="AW718:AX718"/>
    <mergeCell ref="AY718:AZ718"/>
    <mergeCell ref="BA718:BB718"/>
    <mergeCell ref="BC718:BD718"/>
    <mergeCell ref="BE718:BF718"/>
    <mergeCell ref="BG718:BH718"/>
    <mergeCell ref="BI718:BJ718"/>
    <mergeCell ref="BK718:BL718"/>
    <mergeCell ref="BM718:BN718"/>
    <mergeCell ref="BO718:BQ718"/>
    <mergeCell ref="BS718:BT718"/>
    <mergeCell ref="BU718:CA718"/>
    <mergeCell ref="CB718:CH718"/>
    <mergeCell ref="BM720:BN720"/>
    <mergeCell ref="BO720:BQ720"/>
    <mergeCell ref="BS720:BT720"/>
    <mergeCell ref="BU720:CA720"/>
    <mergeCell ref="CB720:CH720"/>
    <mergeCell ref="B721:C721"/>
    <mergeCell ref="D721:F721"/>
    <mergeCell ref="G721:H721"/>
    <mergeCell ref="K721:L721"/>
    <mergeCell ref="M721:N721"/>
    <mergeCell ref="O721:P721"/>
    <mergeCell ref="Q721:R721"/>
    <mergeCell ref="S721:T721"/>
    <mergeCell ref="U721:V721"/>
    <mergeCell ref="W721:X721"/>
    <mergeCell ref="Y721:Z721"/>
    <mergeCell ref="AA721:AB721"/>
    <mergeCell ref="AC721:AD721"/>
    <mergeCell ref="AE721:AF721"/>
    <mergeCell ref="AG721:AH721"/>
    <mergeCell ref="AI721:AJ721"/>
    <mergeCell ref="AK721:AL721"/>
    <mergeCell ref="AM721:AN721"/>
    <mergeCell ref="AO721:AP721"/>
    <mergeCell ref="AQ721:AR721"/>
    <mergeCell ref="AS721:AT721"/>
    <mergeCell ref="AU721:AV721"/>
    <mergeCell ref="AW721:AX721"/>
    <mergeCell ref="AY721:AZ721"/>
    <mergeCell ref="BA721:BB721"/>
    <mergeCell ref="BC721:BD721"/>
    <mergeCell ref="BE721:BF721"/>
    <mergeCell ref="BU719:CA719"/>
    <mergeCell ref="CB719:CH719"/>
    <mergeCell ref="B720:C720"/>
    <mergeCell ref="D720:F720"/>
    <mergeCell ref="G720:H720"/>
    <mergeCell ref="K720:L720"/>
    <mergeCell ref="M720:N720"/>
    <mergeCell ref="O720:P720"/>
    <mergeCell ref="Q720:R720"/>
    <mergeCell ref="S720:T720"/>
    <mergeCell ref="U720:V720"/>
    <mergeCell ref="W720:X720"/>
    <mergeCell ref="Y720:Z720"/>
    <mergeCell ref="AA720:AB720"/>
    <mergeCell ref="AC720:AD720"/>
    <mergeCell ref="B719:C719"/>
    <mergeCell ref="D719:F719"/>
    <mergeCell ref="G719:H719"/>
    <mergeCell ref="K719:L719"/>
    <mergeCell ref="M719:N719"/>
    <mergeCell ref="O719:P719"/>
    <mergeCell ref="Q719:R719"/>
    <mergeCell ref="S719:T719"/>
    <mergeCell ref="U719:V719"/>
    <mergeCell ref="W719:X719"/>
    <mergeCell ref="Y719:Z719"/>
    <mergeCell ref="AA719:AB719"/>
    <mergeCell ref="AC719:AD719"/>
    <mergeCell ref="AE719:AF719"/>
    <mergeCell ref="AG719:AH719"/>
    <mergeCell ref="AI719:AJ719"/>
    <mergeCell ref="AW717:AX717"/>
    <mergeCell ref="AY717:AZ717"/>
    <mergeCell ref="BA717:BB717"/>
    <mergeCell ref="BC717:BD717"/>
    <mergeCell ref="BE717:BF717"/>
    <mergeCell ref="BG717:BH717"/>
    <mergeCell ref="BI717:BJ717"/>
    <mergeCell ref="BK717:BL717"/>
    <mergeCell ref="BM717:BN717"/>
    <mergeCell ref="BO717:BQ717"/>
    <mergeCell ref="BS717:BT717"/>
    <mergeCell ref="BU717:CA717"/>
    <mergeCell ref="CB717:CH717"/>
    <mergeCell ref="B718:C718"/>
    <mergeCell ref="D718:F718"/>
    <mergeCell ref="G718:H718"/>
    <mergeCell ref="K718:L718"/>
    <mergeCell ref="M718:N718"/>
    <mergeCell ref="O718:P718"/>
    <mergeCell ref="Q718:R718"/>
    <mergeCell ref="S718:T718"/>
    <mergeCell ref="U718:V718"/>
    <mergeCell ref="W718:X718"/>
    <mergeCell ref="Y718:Z718"/>
    <mergeCell ref="AA718:AB718"/>
    <mergeCell ref="AC718:AD718"/>
    <mergeCell ref="AE718:AF718"/>
    <mergeCell ref="AG718:AH718"/>
    <mergeCell ref="AI718:AJ718"/>
    <mergeCell ref="AK718:AL718"/>
    <mergeCell ref="AM718:AN718"/>
    <mergeCell ref="AO718:AP718"/>
    <mergeCell ref="AK719:AL719"/>
    <mergeCell ref="AM719:AN719"/>
    <mergeCell ref="AO719:AP719"/>
    <mergeCell ref="AQ719:AR719"/>
    <mergeCell ref="AS719:AT719"/>
    <mergeCell ref="AU719:AV719"/>
    <mergeCell ref="AW719:AX719"/>
    <mergeCell ref="AY719:AZ719"/>
    <mergeCell ref="BA719:BB719"/>
    <mergeCell ref="BC719:BD719"/>
    <mergeCell ref="BE719:BF719"/>
    <mergeCell ref="BG719:BH719"/>
    <mergeCell ref="BI719:BJ719"/>
    <mergeCell ref="BK719:BL719"/>
    <mergeCell ref="BM719:BN719"/>
    <mergeCell ref="BO719:BQ719"/>
    <mergeCell ref="BC716:BD716"/>
    <mergeCell ref="BE716:BF716"/>
    <mergeCell ref="BG716:BH716"/>
    <mergeCell ref="BI716:BJ716"/>
    <mergeCell ref="BK716:BL716"/>
    <mergeCell ref="BM716:BN716"/>
    <mergeCell ref="BO716:BQ716"/>
    <mergeCell ref="BS716:BT716"/>
    <mergeCell ref="BU716:CA716"/>
    <mergeCell ref="CB716:CH716"/>
    <mergeCell ref="B717:C717"/>
    <mergeCell ref="D717:F717"/>
    <mergeCell ref="G717:H717"/>
    <mergeCell ref="K717:L717"/>
    <mergeCell ref="M717:N717"/>
    <mergeCell ref="O717:P717"/>
    <mergeCell ref="Q717:R717"/>
    <mergeCell ref="S717:T717"/>
    <mergeCell ref="U717:V717"/>
    <mergeCell ref="W717:X717"/>
    <mergeCell ref="Y717:Z717"/>
    <mergeCell ref="AA717:AB717"/>
    <mergeCell ref="AC717:AD717"/>
    <mergeCell ref="AE717:AF717"/>
    <mergeCell ref="AG717:AH717"/>
    <mergeCell ref="AI717:AJ717"/>
    <mergeCell ref="AK717:AL717"/>
    <mergeCell ref="AM717:AN717"/>
    <mergeCell ref="AO717:AP717"/>
    <mergeCell ref="AQ717:AR717"/>
    <mergeCell ref="AS717:AT717"/>
    <mergeCell ref="AU717:AV717"/>
    <mergeCell ref="BI715:BJ715"/>
    <mergeCell ref="BK715:BL715"/>
    <mergeCell ref="BM715:BN715"/>
    <mergeCell ref="BO715:BQ715"/>
    <mergeCell ref="BS715:BT715"/>
    <mergeCell ref="BU715:CA715"/>
    <mergeCell ref="CB715:CH715"/>
    <mergeCell ref="B716:C716"/>
    <mergeCell ref="D716:F716"/>
    <mergeCell ref="G716:H716"/>
    <mergeCell ref="K716:L716"/>
    <mergeCell ref="M716:N716"/>
    <mergeCell ref="O716:P716"/>
    <mergeCell ref="Q716:R716"/>
    <mergeCell ref="S716:T716"/>
    <mergeCell ref="U716:V716"/>
    <mergeCell ref="W716:X716"/>
    <mergeCell ref="Y716:Z716"/>
    <mergeCell ref="AA716:AB716"/>
    <mergeCell ref="AC716:AD716"/>
    <mergeCell ref="AE716:AF716"/>
    <mergeCell ref="AG716:AH716"/>
    <mergeCell ref="AI716:AJ716"/>
    <mergeCell ref="AK716:AL716"/>
    <mergeCell ref="AM716:AN716"/>
    <mergeCell ref="AO716:AP716"/>
    <mergeCell ref="AQ716:AR716"/>
    <mergeCell ref="AS716:AT716"/>
    <mergeCell ref="AU716:AV716"/>
    <mergeCell ref="AW716:AX716"/>
    <mergeCell ref="AY716:AZ716"/>
    <mergeCell ref="BA716:BB716"/>
    <mergeCell ref="BO714:BQ714"/>
    <mergeCell ref="BS714:BT714"/>
    <mergeCell ref="BU714:CA714"/>
    <mergeCell ref="CB714:CH714"/>
    <mergeCell ref="B715:C715"/>
    <mergeCell ref="D715:F715"/>
    <mergeCell ref="G715:H715"/>
    <mergeCell ref="K715:L715"/>
    <mergeCell ref="M715:N715"/>
    <mergeCell ref="O715:P715"/>
    <mergeCell ref="Q715:R715"/>
    <mergeCell ref="S715:T715"/>
    <mergeCell ref="U715:V715"/>
    <mergeCell ref="W715:X715"/>
    <mergeCell ref="Y715:Z715"/>
    <mergeCell ref="AA715:AB715"/>
    <mergeCell ref="AC715:AD715"/>
    <mergeCell ref="AE715:AF715"/>
    <mergeCell ref="AG715:AH715"/>
    <mergeCell ref="AI715:AJ715"/>
    <mergeCell ref="AK715:AL715"/>
    <mergeCell ref="AM715:AN715"/>
    <mergeCell ref="AO715:AP715"/>
    <mergeCell ref="AQ715:AR715"/>
    <mergeCell ref="AS715:AT715"/>
    <mergeCell ref="AU715:AV715"/>
    <mergeCell ref="AW715:AX715"/>
    <mergeCell ref="AY715:AZ715"/>
    <mergeCell ref="BA715:BB715"/>
    <mergeCell ref="BC715:BD715"/>
    <mergeCell ref="BE715:BF715"/>
    <mergeCell ref="BG715:BH715"/>
    <mergeCell ref="CB713:CH713"/>
    <mergeCell ref="B714:C714"/>
    <mergeCell ref="D714:F714"/>
    <mergeCell ref="G714:H714"/>
    <mergeCell ref="K714:L714"/>
    <mergeCell ref="M714:N714"/>
    <mergeCell ref="O714:P714"/>
    <mergeCell ref="Q714:R714"/>
    <mergeCell ref="S714:T714"/>
    <mergeCell ref="U714:V714"/>
    <mergeCell ref="W714:X714"/>
    <mergeCell ref="Y714:Z714"/>
    <mergeCell ref="AA714:AB714"/>
    <mergeCell ref="AC714:AD714"/>
    <mergeCell ref="AE714:AF714"/>
    <mergeCell ref="AG714:AH714"/>
    <mergeCell ref="AI714:AJ714"/>
    <mergeCell ref="AK714:AL714"/>
    <mergeCell ref="AM714:AN714"/>
    <mergeCell ref="AO714:AP714"/>
    <mergeCell ref="AQ714:AR714"/>
    <mergeCell ref="AS714:AT714"/>
    <mergeCell ref="AU714:AV714"/>
    <mergeCell ref="AW714:AX714"/>
    <mergeCell ref="AY714:AZ714"/>
    <mergeCell ref="BA714:BB714"/>
    <mergeCell ref="BC714:BD714"/>
    <mergeCell ref="BE714:BF714"/>
    <mergeCell ref="BG714:BH714"/>
    <mergeCell ref="BI714:BJ714"/>
    <mergeCell ref="BK714:BL714"/>
    <mergeCell ref="BM714:BN714"/>
    <mergeCell ref="AM713:AN713"/>
    <mergeCell ref="AO713:AP713"/>
    <mergeCell ref="AQ713:AR713"/>
    <mergeCell ref="AS713:AT713"/>
    <mergeCell ref="AU713:AV713"/>
    <mergeCell ref="AW713:AX713"/>
    <mergeCell ref="AY713:AZ713"/>
    <mergeCell ref="BA713:BB713"/>
    <mergeCell ref="BC713:BD713"/>
    <mergeCell ref="BE713:BF713"/>
    <mergeCell ref="BG713:BH713"/>
    <mergeCell ref="BI713:BJ713"/>
    <mergeCell ref="BK713:BL713"/>
    <mergeCell ref="BM713:BN713"/>
    <mergeCell ref="BO713:BQ713"/>
    <mergeCell ref="BS713:BT713"/>
    <mergeCell ref="BU713:CA713"/>
    <mergeCell ref="B713:C713"/>
    <mergeCell ref="D713:F713"/>
    <mergeCell ref="G713:H713"/>
    <mergeCell ref="K713:L713"/>
    <mergeCell ref="M713:N713"/>
    <mergeCell ref="O713:P713"/>
    <mergeCell ref="Q713:R713"/>
    <mergeCell ref="S713:T713"/>
    <mergeCell ref="U713:V713"/>
    <mergeCell ref="W713:X713"/>
    <mergeCell ref="Y713:Z713"/>
    <mergeCell ref="AA713:AB713"/>
    <mergeCell ref="AC713:AD713"/>
    <mergeCell ref="AE713:AF713"/>
    <mergeCell ref="AG713:AH713"/>
    <mergeCell ref="AI713:AJ713"/>
    <mergeCell ref="AK713:AL713"/>
    <mergeCell ref="CB712:CH712"/>
    <mergeCell ref="AU711:AV711"/>
    <mergeCell ref="AW711:AX711"/>
    <mergeCell ref="AY711:AZ711"/>
    <mergeCell ref="BA711:BB711"/>
    <mergeCell ref="BC711:BD711"/>
    <mergeCell ref="BE711:BF711"/>
    <mergeCell ref="BG711:BH711"/>
    <mergeCell ref="BI711:BJ711"/>
    <mergeCell ref="BK711:BL711"/>
    <mergeCell ref="BM711:BN711"/>
    <mergeCell ref="BO711:BQ711"/>
    <mergeCell ref="BS711:BT711"/>
    <mergeCell ref="BU711:CA711"/>
    <mergeCell ref="CB711:CH711"/>
    <mergeCell ref="B712:C712"/>
    <mergeCell ref="D712:F712"/>
    <mergeCell ref="G712:H712"/>
    <mergeCell ref="K712:L712"/>
    <mergeCell ref="M712:N712"/>
    <mergeCell ref="O712:P712"/>
    <mergeCell ref="Q712:R712"/>
    <mergeCell ref="S712:T712"/>
    <mergeCell ref="U712:V712"/>
    <mergeCell ref="W712:X712"/>
    <mergeCell ref="Y712:Z712"/>
    <mergeCell ref="AA712:AB712"/>
    <mergeCell ref="AC712:AD712"/>
    <mergeCell ref="AE712:AF712"/>
    <mergeCell ref="AG712:AH712"/>
    <mergeCell ref="AI712:AJ712"/>
    <mergeCell ref="AK712:AL712"/>
    <mergeCell ref="AM712:AN712"/>
    <mergeCell ref="S710:T710"/>
    <mergeCell ref="U710:V710"/>
    <mergeCell ref="W710:X710"/>
    <mergeCell ref="Y710:Z710"/>
    <mergeCell ref="AA710:AB710"/>
    <mergeCell ref="AC710:AD710"/>
    <mergeCell ref="AE710:AF710"/>
    <mergeCell ref="AG710:AH710"/>
    <mergeCell ref="AI710:AJ710"/>
    <mergeCell ref="AK710:AL710"/>
    <mergeCell ref="AM710:AN710"/>
    <mergeCell ref="AO710:AP710"/>
    <mergeCell ref="AQ710:AR710"/>
    <mergeCell ref="AS710:AT710"/>
    <mergeCell ref="AU710:AV710"/>
    <mergeCell ref="AW710:AX710"/>
    <mergeCell ref="AY710:AZ710"/>
    <mergeCell ref="AO712:AP712"/>
    <mergeCell ref="AQ712:AR712"/>
    <mergeCell ref="AS712:AT712"/>
    <mergeCell ref="AU712:AV712"/>
    <mergeCell ref="AW712:AX712"/>
    <mergeCell ref="AY712:AZ712"/>
    <mergeCell ref="BA712:BB712"/>
    <mergeCell ref="BC712:BD712"/>
    <mergeCell ref="BE712:BF712"/>
    <mergeCell ref="BG712:BH712"/>
    <mergeCell ref="BI712:BJ712"/>
    <mergeCell ref="BK712:BL712"/>
    <mergeCell ref="BM712:BN712"/>
    <mergeCell ref="BO712:BQ712"/>
    <mergeCell ref="BS712:BT712"/>
    <mergeCell ref="BU712:CA712"/>
    <mergeCell ref="AE708:AF708"/>
    <mergeCell ref="AG708:AH708"/>
    <mergeCell ref="AI708:AJ708"/>
    <mergeCell ref="AK708:AL708"/>
    <mergeCell ref="AM708:AN708"/>
    <mergeCell ref="AO708:AP708"/>
    <mergeCell ref="AQ708:AR708"/>
    <mergeCell ref="AS708:AT708"/>
    <mergeCell ref="AU708:AV708"/>
    <mergeCell ref="AW708:AX708"/>
    <mergeCell ref="AY708:AZ708"/>
    <mergeCell ref="BA708:BB708"/>
    <mergeCell ref="BC708:BD708"/>
    <mergeCell ref="BE708:BF708"/>
    <mergeCell ref="BG708:BH708"/>
    <mergeCell ref="BI708:BJ708"/>
    <mergeCell ref="BK708:BL708"/>
    <mergeCell ref="BA710:BB710"/>
    <mergeCell ref="BC710:BD710"/>
    <mergeCell ref="BE710:BF710"/>
    <mergeCell ref="BG710:BH710"/>
    <mergeCell ref="BI710:BJ710"/>
    <mergeCell ref="BK710:BL710"/>
    <mergeCell ref="BM710:BN710"/>
    <mergeCell ref="BO710:BQ710"/>
    <mergeCell ref="BS710:BT710"/>
    <mergeCell ref="BU710:CA710"/>
    <mergeCell ref="CB710:CH710"/>
    <mergeCell ref="B711:C711"/>
    <mergeCell ref="D711:F711"/>
    <mergeCell ref="G711:H711"/>
    <mergeCell ref="K711:L711"/>
    <mergeCell ref="M711:N711"/>
    <mergeCell ref="O711:P711"/>
    <mergeCell ref="Q711:R711"/>
    <mergeCell ref="S711:T711"/>
    <mergeCell ref="U711:V711"/>
    <mergeCell ref="W711:X711"/>
    <mergeCell ref="Y711:Z711"/>
    <mergeCell ref="AA711:AB711"/>
    <mergeCell ref="AC711:AD711"/>
    <mergeCell ref="AE711:AF711"/>
    <mergeCell ref="AG711:AH711"/>
    <mergeCell ref="AI711:AJ711"/>
    <mergeCell ref="AK711:AL711"/>
    <mergeCell ref="AM711:AN711"/>
    <mergeCell ref="AO711:AP711"/>
    <mergeCell ref="AQ711:AR711"/>
    <mergeCell ref="AS711:AT711"/>
    <mergeCell ref="BG709:BH709"/>
    <mergeCell ref="BI709:BJ709"/>
    <mergeCell ref="BK709:BL709"/>
    <mergeCell ref="BM709:BN709"/>
    <mergeCell ref="BO709:BQ709"/>
    <mergeCell ref="BS709:BT709"/>
    <mergeCell ref="BU709:CA709"/>
    <mergeCell ref="CB709:CH709"/>
    <mergeCell ref="B710:C710"/>
    <mergeCell ref="D710:F710"/>
    <mergeCell ref="G710:H710"/>
    <mergeCell ref="K710:L710"/>
    <mergeCell ref="M710:N710"/>
    <mergeCell ref="O710:P710"/>
    <mergeCell ref="Q710:R710"/>
    <mergeCell ref="BS707:BT707"/>
    <mergeCell ref="AQ706:AR706"/>
    <mergeCell ref="AS706:AT706"/>
    <mergeCell ref="AU706:AV706"/>
    <mergeCell ref="AW706:AX706"/>
    <mergeCell ref="AY706:AZ706"/>
    <mergeCell ref="BA706:BB706"/>
    <mergeCell ref="BC706:BD706"/>
    <mergeCell ref="BE706:BF706"/>
    <mergeCell ref="BG706:BH706"/>
    <mergeCell ref="BI706:BJ706"/>
    <mergeCell ref="BK706:BL706"/>
    <mergeCell ref="BM706:BN706"/>
    <mergeCell ref="BO706:BQ706"/>
    <mergeCell ref="BS706:BT706"/>
    <mergeCell ref="BU706:CA706"/>
    <mergeCell ref="CB706:CH706"/>
    <mergeCell ref="BM708:BN708"/>
    <mergeCell ref="BO708:BQ708"/>
    <mergeCell ref="BS708:BT708"/>
    <mergeCell ref="BU708:CA708"/>
    <mergeCell ref="CB708:CH708"/>
    <mergeCell ref="B709:C709"/>
    <mergeCell ref="D709:F709"/>
    <mergeCell ref="G709:H709"/>
    <mergeCell ref="K709:L709"/>
    <mergeCell ref="M709:N709"/>
    <mergeCell ref="O709:P709"/>
    <mergeCell ref="Q709:R709"/>
    <mergeCell ref="S709:T709"/>
    <mergeCell ref="U709:V709"/>
    <mergeCell ref="W709:X709"/>
    <mergeCell ref="Y709:Z709"/>
    <mergeCell ref="AA709:AB709"/>
    <mergeCell ref="AC709:AD709"/>
    <mergeCell ref="AE709:AF709"/>
    <mergeCell ref="AG709:AH709"/>
    <mergeCell ref="AI709:AJ709"/>
    <mergeCell ref="AK709:AL709"/>
    <mergeCell ref="AM709:AN709"/>
    <mergeCell ref="AO709:AP709"/>
    <mergeCell ref="AQ709:AR709"/>
    <mergeCell ref="AS709:AT709"/>
    <mergeCell ref="AU709:AV709"/>
    <mergeCell ref="AW709:AX709"/>
    <mergeCell ref="AY709:AZ709"/>
    <mergeCell ref="BA709:BB709"/>
    <mergeCell ref="BC709:BD709"/>
    <mergeCell ref="BE709:BF709"/>
    <mergeCell ref="BU707:CA707"/>
    <mergeCell ref="CB707:CH707"/>
    <mergeCell ref="B708:C708"/>
    <mergeCell ref="D708:F708"/>
    <mergeCell ref="G708:H708"/>
    <mergeCell ref="K708:L708"/>
    <mergeCell ref="M708:N708"/>
    <mergeCell ref="O708:P708"/>
    <mergeCell ref="Q708:R708"/>
    <mergeCell ref="S708:T708"/>
    <mergeCell ref="U708:V708"/>
    <mergeCell ref="W708:X708"/>
    <mergeCell ref="Y708:Z708"/>
    <mergeCell ref="AA708:AB708"/>
    <mergeCell ref="AC708:AD708"/>
    <mergeCell ref="B707:C707"/>
    <mergeCell ref="D707:F707"/>
    <mergeCell ref="G707:H707"/>
    <mergeCell ref="K707:L707"/>
    <mergeCell ref="M707:N707"/>
    <mergeCell ref="O707:P707"/>
    <mergeCell ref="Q707:R707"/>
    <mergeCell ref="S707:T707"/>
    <mergeCell ref="U707:V707"/>
    <mergeCell ref="W707:X707"/>
    <mergeCell ref="Y707:Z707"/>
    <mergeCell ref="AA707:AB707"/>
    <mergeCell ref="AC707:AD707"/>
    <mergeCell ref="AE707:AF707"/>
    <mergeCell ref="AG707:AH707"/>
    <mergeCell ref="AI707:AJ707"/>
    <mergeCell ref="AW705:AX705"/>
    <mergeCell ref="AY705:AZ705"/>
    <mergeCell ref="BA705:BB705"/>
    <mergeCell ref="BC705:BD705"/>
    <mergeCell ref="BE705:BF705"/>
    <mergeCell ref="BG705:BH705"/>
    <mergeCell ref="BI705:BJ705"/>
    <mergeCell ref="BK705:BL705"/>
    <mergeCell ref="BM705:BN705"/>
    <mergeCell ref="BO705:BQ705"/>
    <mergeCell ref="BS705:BT705"/>
    <mergeCell ref="BU705:CA705"/>
    <mergeCell ref="CB705:CH705"/>
    <mergeCell ref="B706:C706"/>
    <mergeCell ref="D706:F706"/>
    <mergeCell ref="G706:H706"/>
    <mergeCell ref="K706:L706"/>
    <mergeCell ref="M706:N706"/>
    <mergeCell ref="O706:P706"/>
    <mergeCell ref="Q706:R706"/>
    <mergeCell ref="S706:T706"/>
    <mergeCell ref="U706:V706"/>
    <mergeCell ref="W706:X706"/>
    <mergeCell ref="Y706:Z706"/>
    <mergeCell ref="AA706:AB706"/>
    <mergeCell ref="AC706:AD706"/>
    <mergeCell ref="AE706:AF706"/>
    <mergeCell ref="AG706:AH706"/>
    <mergeCell ref="AI706:AJ706"/>
    <mergeCell ref="AK706:AL706"/>
    <mergeCell ref="AM706:AN706"/>
    <mergeCell ref="AO706:AP706"/>
    <mergeCell ref="AK707:AL707"/>
    <mergeCell ref="AM707:AN707"/>
    <mergeCell ref="AO707:AP707"/>
    <mergeCell ref="AQ707:AR707"/>
    <mergeCell ref="AS707:AT707"/>
    <mergeCell ref="AU707:AV707"/>
    <mergeCell ref="AW707:AX707"/>
    <mergeCell ref="AY707:AZ707"/>
    <mergeCell ref="BA707:BB707"/>
    <mergeCell ref="BC707:BD707"/>
    <mergeCell ref="BE707:BF707"/>
    <mergeCell ref="BG707:BH707"/>
    <mergeCell ref="BI707:BJ707"/>
    <mergeCell ref="BK707:BL707"/>
    <mergeCell ref="BM707:BN707"/>
    <mergeCell ref="BO707:BQ707"/>
    <mergeCell ref="BC704:BD704"/>
    <mergeCell ref="BE704:BF704"/>
    <mergeCell ref="BG704:BH704"/>
    <mergeCell ref="BI704:BJ704"/>
    <mergeCell ref="BK704:BL704"/>
    <mergeCell ref="BM704:BN704"/>
    <mergeCell ref="BO704:BQ704"/>
    <mergeCell ref="BS704:BT704"/>
    <mergeCell ref="BU704:CA704"/>
    <mergeCell ref="CB704:CH704"/>
    <mergeCell ref="B705:C705"/>
    <mergeCell ref="D705:F705"/>
    <mergeCell ref="G705:H705"/>
    <mergeCell ref="K705:L705"/>
    <mergeCell ref="M705:N705"/>
    <mergeCell ref="O705:P705"/>
    <mergeCell ref="Q705:R705"/>
    <mergeCell ref="S705:T705"/>
    <mergeCell ref="U705:V705"/>
    <mergeCell ref="W705:X705"/>
    <mergeCell ref="Y705:Z705"/>
    <mergeCell ref="AA705:AB705"/>
    <mergeCell ref="AC705:AD705"/>
    <mergeCell ref="AE705:AF705"/>
    <mergeCell ref="AG705:AH705"/>
    <mergeCell ref="AI705:AJ705"/>
    <mergeCell ref="AK705:AL705"/>
    <mergeCell ref="AM705:AN705"/>
    <mergeCell ref="AO705:AP705"/>
    <mergeCell ref="AQ705:AR705"/>
    <mergeCell ref="AS705:AT705"/>
    <mergeCell ref="AU705:AV705"/>
    <mergeCell ref="BI703:BJ703"/>
    <mergeCell ref="BK703:BL703"/>
    <mergeCell ref="BM703:BN703"/>
    <mergeCell ref="BO703:BQ703"/>
    <mergeCell ref="BS703:BT703"/>
    <mergeCell ref="BU703:CA703"/>
    <mergeCell ref="CB703:CH703"/>
    <mergeCell ref="B704:C704"/>
    <mergeCell ref="D704:F704"/>
    <mergeCell ref="G704:H704"/>
    <mergeCell ref="K704:L704"/>
    <mergeCell ref="M704:N704"/>
    <mergeCell ref="O704:P704"/>
    <mergeCell ref="Q704:R704"/>
    <mergeCell ref="S704:T704"/>
    <mergeCell ref="U704:V704"/>
    <mergeCell ref="W704:X704"/>
    <mergeCell ref="Y704:Z704"/>
    <mergeCell ref="AA704:AB704"/>
    <mergeCell ref="AC704:AD704"/>
    <mergeCell ref="AE704:AF704"/>
    <mergeCell ref="AG704:AH704"/>
    <mergeCell ref="AI704:AJ704"/>
    <mergeCell ref="AK704:AL704"/>
    <mergeCell ref="AM704:AN704"/>
    <mergeCell ref="AO704:AP704"/>
    <mergeCell ref="AQ704:AR704"/>
    <mergeCell ref="AS704:AT704"/>
    <mergeCell ref="AU704:AV704"/>
    <mergeCell ref="AW704:AX704"/>
    <mergeCell ref="AY704:AZ704"/>
    <mergeCell ref="BA704:BB704"/>
    <mergeCell ref="BO702:BQ702"/>
    <mergeCell ref="BS702:BT702"/>
    <mergeCell ref="BU702:CA702"/>
    <mergeCell ref="CB702:CH702"/>
    <mergeCell ref="B703:C703"/>
    <mergeCell ref="D703:F703"/>
    <mergeCell ref="G703:H703"/>
    <mergeCell ref="K703:L703"/>
    <mergeCell ref="M703:N703"/>
    <mergeCell ref="O703:P703"/>
    <mergeCell ref="Q703:R703"/>
    <mergeCell ref="S703:T703"/>
    <mergeCell ref="U703:V703"/>
    <mergeCell ref="W703:X703"/>
    <mergeCell ref="Y703:Z703"/>
    <mergeCell ref="AA703:AB703"/>
    <mergeCell ref="AC703:AD703"/>
    <mergeCell ref="AE703:AF703"/>
    <mergeCell ref="AG703:AH703"/>
    <mergeCell ref="AI703:AJ703"/>
    <mergeCell ref="AK703:AL703"/>
    <mergeCell ref="AM703:AN703"/>
    <mergeCell ref="AO703:AP703"/>
    <mergeCell ref="AQ703:AR703"/>
    <mergeCell ref="AS703:AT703"/>
    <mergeCell ref="AU703:AV703"/>
    <mergeCell ref="AW703:AX703"/>
    <mergeCell ref="AY703:AZ703"/>
    <mergeCell ref="BA703:BB703"/>
    <mergeCell ref="BC703:BD703"/>
    <mergeCell ref="BE703:BF703"/>
    <mergeCell ref="BG703:BH703"/>
    <mergeCell ref="CB701:CH701"/>
    <mergeCell ref="B702:C702"/>
    <mergeCell ref="D702:F702"/>
    <mergeCell ref="G702:H702"/>
    <mergeCell ref="K702:L702"/>
    <mergeCell ref="M702:N702"/>
    <mergeCell ref="O702:P702"/>
    <mergeCell ref="Q702:R702"/>
    <mergeCell ref="S702:T702"/>
    <mergeCell ref="U702:V702"/>
    <mergeCell ref="W702:X702"/>
    <mergeCell ref="Y702:Z702"/>
    <mergeCell ref="AA702:AB702"/>
    <mergeCell ref="AC702:AD702"/>
    <mergeCell ref="AE702:AF702"/>
    <mergeCell ref="AG702:AH702"/>
    <mergeCell ref="AI702:AJ702"/>
    <mergeCell ref="AK702:AL702"/>
    <mergeCell ref="AM702:AN702"/>
    <mergeCell ref="AO702:AP702"/>
    <mergeCell ref="AQ702:AR702"/>
    <mergeCell ref="AS702:AT702"/>
    <mergeCell ref="AU702:AV702"/>
    <mergeCell ref="AW702:AX702"/>
    <mergeCell ref="AY702:AZ702"/>
    <mergeCell ref="BA702:BB702"/>
    <mergeCell ref="BC702:BD702"/>
    <mergeCell ref="BE702:BF702"/>
    <mergeCell ref="BG702:BH702"/>
    <mergeCell ref="BI702:BJ702"/>
    <mergeCell ref="BK702:BL702"/>
    <mergeCell ref="BM702:BN702"/>
    <mergeCell ref="AM701:AN701"/>
    <mergeCell ref="AO701:AP701"/>
    <mergeCell ref="AQ701:AR701"/>
    <mergeCell ref="AS701:AT701"/>
    <mergeCell ref="AU701:AV701"/>
    <mergeCell ref="AW701:AX701"/>
    <mergeCell ref="AY701:AZ701"/>
    <mergeCell ref="BA701:BB701"/>
    <mergeCell ref="BC701:BD701"/>
    <mergeCell ref="BE701:BF701"/>
    <mergeCell ref="BG701:BH701"/>
    <mergeCell ref="BI701:BJ701"/>
    <mergeCell ref="BK701:BL701"/>
    <mergeCell ref="BM701:BN701"/>
    <mergeCell ref="BO701:BQ701"/>
    <mergeCell ref="BS701:BT701"/>
    <mergeCell ref="BU701:CA701"/>
    <mergeCell ref="B701:C701"/>
    <mergeCell ref="D701:F701"/>
    <mergeCell ref="G701:H701"/>
    <mergeCell ref="K701:L701"/>
    <mergeCell ref="M701:N701"/>
    <mergeCell ref="O701:P701"/>
    <mergeCell ref="Q701:R701"/>
    <mergeCell ref="S701:T701"/>
    <mergeCell ref="U701:V701"/>
    <mergeCell ref="W701:X701"/>
    <mergeCell ref="Y701:Z701"/>
    <mergeCell ref="AA701:AB701"/>
    <mergeCell ref="AC701:AD701"/>
    <mergeCell ref="AE701:AF701"/>
    <mergeCell ref="AG701:AH701"/>
    <mergeCell ref="AI701:AJ701"/>
    <mergeCell ref="AK701:AL701"/>
    <mergeCell ref="CB700:CH700"/>
    <mergeCell ref="AU699:AV699"/>
    <mergeCell ref="AW699:AX699"/>
    <mergeCell ref="AY699:AZ699"/>
    <mergeCell ref="BA699:BB699"/>
    <mergeCell ref="BC699:BD699"/>
    <mergeCell ref="BE699:BF699"/>
    <mergeCell ref="BG699:BH699"/>
    <mergeCell ref="BI699:BJ699"/>
    <mergeCell ref="BK699:BL699"/>
    <mergeCell ref="BM699:BN699"/>
    <mergeCell ref="BO699:BQ699"/>
    <mergeCell ref="BS699:BT699"/>
    <mergeCell ref="BU699:CA699"/>
    <mergeCell ref="CB699:CH699"/>
    <mergeCell ref="B700:C700"/>
    <mergeCell ref="D700:F700"/>
    <mergeCell ref="G700:H700"/>
    <mergeCell ref="K700:L700"/>
    <mergeCell ref="M700:N700"/>
    <mergeCell ref="O700:P700"/>
    <mergeCell ref="Q700:R700"/>
    <mergeCell ref="S700:T700"/>
    <mergeCell ref="U700:V700"/>
    <mergeCell ref="W700:X700"/>
    <mergeCell ref="Y700:Z700"/>
    <mergeCell ref="AA700:AB700"/>
    <mergeCell ref="AC700:AD700"/>
    <mergeCell ref="AE700:AF700"/>
    <mergeCell ref="AG700:AH700"/>
    <mergeCell ref="AI700:AJ700"/>
    <mergeCell ref="AK700:AL700"/>
    <mergeCell ref="AM700:AN700"/>
    <mergeCell ref="S698:T698"/>
    <mergeCell ref="U698:V698"/>
    <mergeCell ref="W698:X698"/>
    <mergeCell ref="Y698:Z698"/>
    <mergeCell ref="AA698:AB698"/>
    <mergeCell ref="AC698:AD698"/>
    <mergeCell ref="AE698:AF698"/>
    <mergeCell ref="AG698:AH698"/>
    <mergeCell ref="AI698:AJ698"/>
    <mergeCell ref="AK698:AL698"/>
    <mergeCell ref="AM698:AN698"/>
    <mergeCell ref="AO698:AP698"/>
    <mergeCell ref="AQ698:AR698"/>
    <mergeCell ref="AS698:AT698"/>
    <mergeCell ref="AU698:AV698"/>
    <mergeCell ref="AW698:AX698"/>
    <mergeCell ref="AY698:AZ698"/>
    <mergeCell ref="AO700:AP700"/>
    <mergeCell ref="AQ700:AR700"/>
    <mergeCell ref="AS700:AT700"/>
    <mergeCell ref="AU700:AV700"/>
    <mergeCell ref="AW700:AX700"/>
    <mergeCell ref="AY700:AZ700"/>
    <mergeCell ref="BA700:BB700"/>
    <mergeCell ref="BC700:BD700"/>
    <mergeCell ref="BE700:BF700"/>
    <mergeCell ref="BG700:BH700"/>
    <mergeCell ref="BI700:BJ700"/>
    <mergeCell ref="BK700:BL700"/>
    <mergeCell ref="BM700:BN700"/>
    <mergeCell ref="BO700:BQ700"/>
    <mergeCell ref="BS700:BT700"/>
    <mergeCell ref="BU700:CA700"/>
    <mergeCell ref="AE696:AF696"/>
    <mergeCell ref="AG696:AH696"/>
    <mergeCell ref="AI696:AJ696"/>
    <mergeCell ref="AK696:AL696"/>
    <mergeCell ref="AM696:AN696"/>
    <mergeCell ref="AO696:AP696"/>
    <mergeCell ref="AQ696:AR696"/>
    <mergeCell ref="AS696:AT696"/>
    <mergeCell ref="AU696:AV696"/>
    <mergeCell ref="AW696:AX696"/>
    <mergeCell ref="AY696:AZ696"/>
    <mergeCell ref="BA696:BB696"/>
    <mergeCell ref="BC696:BD696"/>
    <mergeCell ref="BE696:BF696"/>
    <mergeCell ref="BG696:BH696"/>
    <mergeCell ref="BI696:BJ696"/>
    <mergeCell ref="BK696:BL696"/>
    <mergeCell ref="BA698:BB698"/>
    <mergeCell ref="BC698:BD698"/>
    <mergeCell ref="BE698:BF698"/>
    <mergeCell ref="BG698:BH698"/>
    <mergeCell ref="BI698:BJ698"/>
    <mergeCell ref="BK698:BL698"/>
    <mergeCell ref="BM698:BN698"/>
    <mergeCell ref="BO698:BQ698"/>
    <mergeCell ref="BS698:BT698"/>
    <mergeCell ref="BU698:CA698"/>
    <mergeCell ref="CB698:CH698"/>
    <mergeCell ref="B699:C699"/>
    <mergeCell ref="D699:F699"/>
    <mergeCell ref="G699:H699"/>
    <mergeCell ref="K699:L699"/>
    <mergeCell ref="M699:N699"/>
    <mergeCell ref="O699:P699"/>
    <mergeCell ref="Q699:R699"/>
    <mergeCell ref="S699:T699"/>
    <mergeCell ref="U699:V699"/>
    <mergeCell ref="W699:X699"/>
    <mergeCell ref="Y699:Z699"/>
    <mergeCell ref="AA699:AB699"/>
    <mergeCell ref="AC699:AD699"/>
    <mergeCell ref="AE699:AF699"/>
    <mergeCell ref="AG699:AH699"/>
    <mergeCell ref="AI699:AJ699"/>
    <mergeCell ref="AK699:AL699"/>
    <mergeCell ref="AM699:AN699"/>
    <mergeCell ref="AO699:AP699"/>
    <mergeCell ref="AQ699:AR699"/>
    <mergeCell ref="AS699:AT699"/>
    <mergeCell ref="BG697:BH697"/>
    <mergeCell ref="BI697:BJ697"/>
    <mergeCell ref="BK697:BL697"/>
    <mergeCell ref="BM697:BN697"/>
    <mergeCell ref="BO697:BQ697"/>
    <mergeCell ref="BS697:BT697"/>
    <mergeCell ref="BU697:CA697"/>
    <mergeCell ref="CB697:CH697"/>
    <mergeCell ref="B698:C698"/>
    <mergeCell ref="D698:F698"/>
    <mergeCell ref="G698:H698"/>
    <mergeCell ref="K698:L698"/>
    <mergeCell ref="M698:N698"/>
    <mergeCell ref="O698:P698"/>
    <mergeCell ref="Q698:R698"/>
    <mergeCell ref="BS695:BT695"/>
    <mergeCell ref="AQ694:AR694"/>
    <mergeCell ref="AS694:AT694"/>
    <mergeCell ref="AU694:AV694"/>
    <mergeCell ref="AW694:AX694"/>
    <mergeCell ref="AY694:AZ694"/>
    <mergeCell ref="BA694:BB694"/>
    <mergeCell ref="BC694:BD694"/>
    <mergeCell ref="BE694:BF694"/>
    <mergeCell ref="BG694:BH694"/>
    <mergeCell ref="BI694:BJ694"/>
    <mergeCell ref="BK694:BL694"/>
    <mergeCell ref="BM694:BN694"/>
    <mergeCell ref="BO694:BQ694"/>
    <mergeCell ref="BS694:BT694"/>
    <mergeCell ref="BU694:CA694"/>
    <mergeCell ref="CB694:CH694"/>
    <mergeCell ref="BM696:BN696"/>
    <mergeCell ref="BO696:BQ696"/>
    <mergeCell ref="BS696:BT696"/>
    <mergeCell ref="BU696:CA696"/>
    <mergeCell ref="CB696:CH696"/>
    <mergeCell ref="B697:C697"/>
    <mergeCell ref="D697:F697"/>
    <mergeCell ref="G697:H697"/>
    <mergeCell ref="K697:L697"/>
    <mergeCell ref="M697:N697"/>
    <mergeCell ref="O697:P697"/>
    <mergeCell ref="Q697:R697"/>
    <mergeCell ref="S697:T697"/>
    <mergeCell ref="U697:V697"/>
    <mergeCell ref="W697:X697"/>
    <mergeCell ref="Y697:Z697"/>
    <mergeCell ref="AA697:AB697"/>
    <mergeCell ref="AC697:AD697"/>
    <mergeCell ref="AE697:AF697"/>
    <mergeCell ref="AG697:AH697"/>
    <mergeCell ref="AI697:AJ697"/>
    <mergeCell ref="AK697:AL697"/>
    <mergeCell ref="AM697:AN697"/>
    <mergeCell ref="AO697:AP697"/>
    <mergeCell ref="AQ697:AR697"/>
    <mergeCell ref="AS697:AT697"/>
    <mergeCell ref="AU697:AV697"/>
    <mergeCell ref="AW697:AX697"/>
    <mergeCell ref="AY697:AZ697"/>
    <mergeCell ref="BA697:BB697"/>
    <mergeCell ref="BC697:BD697"/>
    <mergeCell ref="BE697:BF697"/>
    <mergeCell ref="BU695:CA695"/>
    <mergeCell ref="CB695:CH695"/>
    <mergeCell ref="B696:C696"/>
    <mergeCell ref="D696:F696"/>
    <mergeCell ref="G696:H696"/>
    <mergeCell ref="K696:L696"/>
    <mergeCell ref="M696:N696"/>
    <mergeCell ref="O696:P696"/>
    <mergeCell ref="Q696:R696"/>
    <mergeCell ref="S696:T696"/>
    <mergeCell ref="U696:V696"/>
    <mergeCell ref="W696:X696"/>
    <mergeCell ref="Y696:Z696"/>
    <mergeCell ref="AA696:AB696"/>
    <mergeCell ref="AC696:AD696"/>
    <mergeCell ref="B695:C695"/>
    <mergeCell ref="D695:F695"/>
    <mergeCell ref="G695:H695"/>
    <mergeCell ref="K695:L695"/>
    <mergeCell ref="M695:N695"/>
    <mergeCell ref="O695:P695"/>
    <mergeCell ref="Q695:R695"/>
    <mergeCell ref="S695:T695"/>
    <mergeCell ref="U695:V695"/>
    <mergeCell ref="W695:X695"/>
    <mergeCell ref="Y695:Z695"/>
    <mergeCell ref="AA695:AB695"/>
    <mergeCell ref="AC695:AD695"/>
    <mergeCell ref="AE695:AF695"/>
    <mergeCell ref="AG695:AH695"/>
    <mergeCell ref="AI695:AJ695"/>
    <mergeCell ref="AW693:AX693"/>
    <mergeCell ref="AY693:AZ693"/>
    <mergeCell ref="BA693:BB693"/>
    <mergeCell ref="BC693:BD693"/>
    <mergeCell ref="BE693:BF693"/>
    <mergeCell ref="BG693:BH693"/>
    <mergeCell ref="BI693:BJ693"/>
    <mergeCell ref="BK693:BL693"/>
    <mergeCell ref="BM693:BN693"/>
    <mergeCell ref="BO693:BQ693"/>
    <mergeCell ref="BS693:BT693"/>
    <mergeCell ref="BU693:CA693"/>
    <mergeCell ref="CB693:CH693"/>
    <mergeCell ref="B694:C694"/>
    <mergeCell ref="D694:F694"/>
    <mergeCell ref="G694:H694"/>
    <mergeCell ref="K694:L694"/>
    <mergeCell ref="M694:N694"/>
    <mergeCell ref="O694:P694"/>
    <mergeCell ref="Q694:R694"/>
    <mergeCell ref="S694:T694"/>
    <mergeCell ref="U694:V694"/>
    <mergeCell ref="W694:X694"/>
    <mergeCell ref="Y694:Z694"/>
    <mergeCell ref="AA694:AB694"/>
    <mergeCell ref="AC694:AD694"/>
    <mergeCell ref="AE694:AF694"/>
    <mergeCell ref="AG694:AH694"/>
    <mergeCell ref="AI694:AJ694"/>
    <mergeCell ref="AK694:AL694"/>
    <mergeCell ref="AM694:AN694"/>
    <mergeCell ref="AO694:AP694"/>
    <mergeCell ref="AK695:AL695"/>
    <mergeCell ref="AM695:AN695"/>
    <mergeCell ref="AO695:AP695"/>
    <mergeCell ref="AQ695:AR695"/>
    <mergeCell ref="AS695:AT695"/>
    <mergeCell ref="AU695:AV695"/>
    <mergeCell ref="AW695:AX695"/>
    <mergeCell ref="AY695:AZ695"/>
    <mergeCell ref="BA695:BB695"/>
    <mergeCell ref="BC695:BD695"/>
    <mergeCell ref="BE695:BF695"/>
    <mergeCell ref="BG695:BH695"/>
    <mergeCell ref="BI695:BJ695"/>
    <mergeCell ref="BK695:BL695"/>
    <mergeCell ref="BM695:BN695"/>
    <mergeCell ref="BO695:BQ695"/>
    <mergeCell ref="BC692:BD692"/>
    <mergeCell ref="BE692:BF692"/>
    <mergeCell ref="BG692:BH692"/>
    <mergeCell ref="BI692:BJ692"/>
    <mergeCell ref="BK692:BL692"/>
    <mergeCell ref="BM692:BN692"/>
    <mergeCell ref="BO692:BQ692"/>
    <mergeCell ref="BS692:BT692"/>
    <mergeCell ref="BU692:CA692"/>
    <mergeCell ref="CB692:CH692"/>
    <mergeCell ref="B693:C693"/>
    <mergeCell ref="D693:F693"/>
    <mergeCell ref="G693:H693"/>
    <mergeCell ref="K693:L693"/>
    <mergeCell ref="M693:N693"/>
    <mergeCell ref="O693:P693"/>
    <mergeCell ref="Q693:R693"/>
    <mergeCell ref="S693:T693"/>
    <mergeCell ref="U693:V693"/>
    <mergeCell ref="W693:X693"/>
    <mergeCell ref="Y693:Z693"/>
    <mergeCell ref="AA693:AB693"/>
    <mergeCell ref="AC693:AD693"/>
    <mergeCell ref="AE693:AF693"/>
    <mergeCell ref="AG693:AH693"/>
    <mergeCell ref="AI693:AJ693"/>
    <mergeCell ref="AK693:AL693"/>
    <mergeCell ref="AM693:AN693"/>
    <mergeCell ref="AO693:AP693"/>
    <mergeCell ref="AQ693:AR693"/>
    <mergeCell ref="AS693:AT693"/>
    <mergeCell ref="AU693:AV693"/>
    <mergeCell ref="BI691:BJ691"/>
    <mergeCell ref="BK691:BL691"/>
    <mergeCell ref="BM691:BN691"/>
    <mergeCell ref="BO691:BQ691"/>
    <mergeCell ref="BS691:BT691"/>
    <mergeCell ref="BU691:CA691"/>
    <mergeCell ref="CB691:CH691"/>
    <mergeCell ref="B692:C692"/>
    <mergeCell ref="D692:F692"/>
    <mergeCell ref="G692:H692"/>
    <mergeCell ref="K692:L692"/>
    <mergeCell ref="M692:N692"/>
    <mergeCell ref="O692:P692"/>
    <mergeCell ref="Q692:R692"/>
    <mergeCell ref="S692:T692"/>
    <mergeCell ref="U692:V692"/>
    <mergeCell ref="W692:X692"/>
    <mergeCell ref="Y692:Z692"/>
    <mergeCell ref="AA692:AB692"/>
    <mergeCell ref="AC692:AD692"/>
    <mergeCell ref="AE692:AF692"/>
    <mergeCell ref="AG692:AH692"/>
    <mergeCell ref="AI692:AJ692"/>
    <mergeCell ref="AK692:AL692"/>
    <mergeCell ref="AM692:AN692"/>
    <mergeCell ref="AO692:AP692"/>
    <mergeCell ref="AQ692:AR692"/>
    <mergeCell ref="AS692:AT692"/>
    <mergeCell ref="AU692:AV692"/>
    <mergeCell ref="AW692:AX692"/>
    <mergeCell ref="AY692:AZ692"/>
    <mergeCell ref="BA692:BB692"/>
    <mergeCell ref="BO690:BQ690"/>
    <mergeCell ref="BS690:BT690"/>
    <mergeCell ref="BU690:CA690"/>
    <mergeCell ref="CB690:CH690"/>
    <mergeCell ref="B691:C691"/>
    <mergeCell ref="D691:F691"/>
    <mergeCell ref="G691:H691"/>
    <mergeCell ref="K691:L691"/>
    <mergeCell ref="M691:N691"/>
    <mergeCell ref="O691:P691"/>
    <mergeCell ref="Q691:R691"/>
    <mergeCell ref="S691:T691"/>
    <mergeCell ref="U691:V691"/>
    <mergeCell ref="W691:X691"/>
    <mergeCell ref="Y691:Z691"/>
    <mergeCell ref="AA691:AB691"/>
    <mergeCell ref="AC691:AD691"/>
    <mergeCell ref="AE691:AF691"/>
    <mergeCell ref="AG691:AH691"/>
    <mergeCell ref="AI691:AJ691"/>
    <mergeCell ref="AK691:AL691"/>
    <mergeCell ref="AM691:AN691"/>
    <mergeCell ref="AO691:AP691"/>
    <mergeCell ref="AQ691:AR691"/>
    <mergeCell ref="AS691:AT691"/>
    <mergeCell ref="AU691:AV691"/>
    <mergeCell ref="AW691:AX691"/>
    <mergeCell ref="AY691:AZ691"/>
    <mergeCell ref="BA691:BB691"/>
    <mergeCell ref="BC691:BD691"/>
    <mergeCell ref="BE691:BF691"/>
    <mergeCell ref="BG691:BH691"/>
    <mergeCell ref="CB689:CH689"/>
    <mergeCell ref="B690:C690"/>
    <mergeCell ref="D690:F690"/>
    <mergeCell ref="G690:H690"/>
    <mergeCell ref="K690:L690"/>
    <mergeCell ref="M690:N690"/>
    <mergeCell ref="O690:P690"/>
    <mergeCell ref="Q690:R690"/>
    <mergeCell ref="S690:T690"/>
    <mergeCell ref="U690:V690"/>
    <mergeCell ref="W690:X690"/>
    <mergeCell ref="Y690:Z690"/>
    <mergeCell ref="AA690:AB690"/>
    <mergeCell ref="AC690:AD690"/>
    <mergeCell ref="AE690:AF690"/>
    <mergeCell ref="AG690:AH690"/>
    <mergeCell ref="AI690:AJ690"/>
    <mergeCell ref="AK690:AL690"/>
    <mergeCell ref="AM690:AN690"/>
    <mergeCell ref="AO690:AP690"/>
    <mergeCell ref="AQ690:AR690"/>
    <mergeCell ref="AS690:AT690"/>
    <mergeCell ref="AU690:AV690"/>
    <mergeCell ref="AW690:AX690"/>
    <mergeCell ref="AY690:AZ690"/>
    <mergeCell ref="BA690:BB690"/>
    <mergeCell ref="BC690:BD690"/>
    <mergeCell ref="BE690:BF690"/>
    <mergeCell ref="BG690:BH690"/>
    <mergeCell ref="BI690:BJ690"/>
    <mergeCell ref="BK690:BL690"/>
    <mergeCell ref="BM690:BN690"/>
    <mergeCell ref="AM689:AN689"/>
    <mergeCell ref="AO689:AP689"/>
    <mergeCell ref="AQ689:AR689"/>
    <mergeCell ref="AS689:AT689"/>
    <mergeCell ref="AU689:AV689"/>
    <mergeCell ref="AW689:AX689"/>
    <mergeCell ref="AY689:AZ689"/>
    <mergeCell ref="BA689:BB689"/>
    <mergeCell ref="BC689:BD689"/>
    <mergeCell ref="BE689:BF689"/>
    <mergeCell ref="BG689:BH689"/>
    <mergeCell ref="BI689:BJ689"/>
    <mergeCell ref="BK689:BL689"/>
    <mergeCell ref="BM689:BN689"/>
    <mergeCell ref="BO689:BQ689"/>
    <mergeCell ref="BS689:BT689"/>
    <mergeCell ref="BU689:CA689"/>
    <mergeCell ref="B689:C689"/>
    <mergeCell ref="D689:F689"/>
    <mergeCell ref="G689:H689"/>
    <mergeCell ref="K689:L689"/>
    <mergeCell ref="M689:N689"/>
    <mergeCell ref="O689:P689"/>
    <mergeCell ref="Q689:R689"/>
    <mergeCell ref="S689:T689"/>
    <mergeCell ref="U689:V689"/>
    <mergeCell ref="W689:X689"/>
    <mergeCell ref="Y689:Z689"/>
    <mergeCell ref="AA689:AB689"/>
    <mergeCell ref="AC689:AD689"/>
    <mergeCell ref="AE689:AF689"/>
    <mergeCell ref="AG689:AH689"/>
    <mergeCell ref="AI689:AJ689"/>
    <mergeCell ref="AK689:AL689"/>
    <mergeCell ref="CB688:CH688"/>
    <mergeCell ref="AU687:AV687"/>
    <mergeCell ref="AW687:AX687"/>
    <mergeCell ref="AY687:AZ687"/>
    <mergeCell ref="BA687:BB687"/>
    <mergeCell ref="BC687:BD687"/>
    <mergeCell ref="BE687:BF687"/>
    <mergeCell ref="BG687:BH687"/>
    <mergeCell ref="BI687:BJ687"/>
    <mergeCell ref="BK687:BL687"/>
    <mergeCell ref="BM687:BN687"/>
    <mergeCell ref="BO687:BQ687"/>
    <mergeCell ref="BS687:BT687"/>
    <mergeCell ref="BU687:CA687"/>
    <mergeCell ref="CB687:CH687"/>
    <mergeCell ref="B688:C688"/>
    <mergeCell ref="D688:F688"/>
    <mergeCell ref="G688:H688"/>
    <mergeCell ref="K688:L688"/>
    <mergeCell ref="M688:N688"/>
    <mergeCell ref="O688:P688"/>
    <mergeCell ref="Q688:R688"/>
    <mergeCell ref="S688:T688"/>
    <mergeCell ref="U688:V688"/>
    <mergeCell ref="W688:X688"/>
    <mergeCell ref="Y688:Z688"/>
    <mergeCell ref="AA688:AB688"/>
    <mergeCell ref="AC688:AD688"/>
    <mergeCell ref="AE688:AF688"/>
    <mergeCell ref="AG688:AH688"/>
    <mergeCell ref="AI688:AJ688"/>
    <mergeCell ref="AK688:AL688"/>
    <mergeCell ref="AM688:AN688"/>
    <mergeCell ref="S686:T686"/>
    <mergeCell ref="U686:V686"/>
    <mergeCell ref="W686:X686"/>
    <mergeCell ref="Y686:Z686"/>
    <mergeCell ref="AA686:AB686"/>
    <mergeCell ref="AC686:AD686"/>
    <mergeCell ref="AE686:AF686"/>
    <mergeCell ref="AG686:AH686"/>
    <mergeCell ref="AI686:AJ686"/>
    <mergeCell ref="AK686:AL686"/>
    <mergeCell ref="AM686:AN686"/>
    <mergeCell ref="AO686:AP686"/>
    <mergeCell ref="AQ686:AR686"/>
    <mergeCell ref="AS686:AT686"/>
    <mergeCell ref="AU686:AV686"/>
    <mergeCell ref="AW686:AX686"/>
    <mergeCell ref="AY686:AZ686"/>
    <mergeCell ref="AO688:AP688"/>
    <mergeCell ref="AQ688:AR688"/>
    <mergeCell ref="AS688:AT688"/>
    <mergeCell ref="AU688:AV688"/>
    <mergeCell ref="AW688:AX688"/>
    <mergeCell ref="AY688:AZ688"/>
    <mergeCell ref="BA688:BB688"/>
    <mergeCell ref="BC688:BD688"/>
    <mergeCell ref="BE688:BF688"/>
    <mergeCell ref="BG688:BH688"/>
    <mergeCell ref="BI688:BJ688"/>
    <mergeCell ref="BK688:BL688"/>
    <mergeCell ref="BM688:BN688"/>
    <mergeCell ref="BO688:BQ688"/>
    <mergeCell ref="BS688:BT688"/>
    <mergeCell ref="BU688:CA688"/>
    <mergeCell ref="AE684:AF684"/>
    <mergeCell ref="AG684:AH684"/>
    <mergeCell ref="AI684:AJ684"/>
    <mergeCell ref="AK684:AL684"/>
    <mergeCell ref="AM684:AN684"/>
    <mergeCell ref="AO684:AP684"/>
    <mergeCell ref="AQ684:AR684"/>
    <mergeCell ref="AS684:AT684"/>
    <mergeCell ref="AU684:AV684"/>
    <mergeCell ref="AW684:AX684"/>
    <mergeCell ref="AY684:AZ684"/>
    <mergeCell ref="BA684:BB684"/>
    <mergeCell ref="BC684:BD684"/>
    <mergeCell ref="BE684:BF684"/>
    <mergeCell ref="BG684:BH684"/>
    <mergeCell ref="BI684:BJ684"/>
    <mergeCell ref="BK684:BL684"/>
    <mergeCell ref="BA686:BB686"/>
    <mergeCell ref="BC686:BD686"/>
    <mergeCell ref="BE686:BF686"/>
    <mergeCell ref="BG686:BH686"/>
    <mergeCell ref="BI686:BJ686"/>
    <mergeCell ref="BK686:BL686"/>
    <mergeCell ref="BM686:BN686"/>
    <mergeCell ref="BO686:BQ686"/>
    <mergeCell ref="BS686:BT686"/>
    <mergeCell ref="BU686:CA686"/>
    <mergeCell ref="CB686:CH686"/>
    <mergeCell ref="B687:C687"/>
    <mergeCell ref="D687:F687"/>
    <mergeCell ref="G687:H687"/>
    <mergeCell ref="K687:L687"/>
    <mergeCell ref="M687:N687"/>
    <mergeCell ref="O687:P687"/>
    <mergeCell ref="Q687:R687"/>
    <mergeCell ref="S687:T687"/>
    <mergeCell ref="U687:V687"/>
    <mergeCell ref="W687:X687"/>
    <mergeCell ref="Y687:Z687"/>
    <mergeCell ref="AA687:AB687"/>
    <mergeCell ref="AC687:AD687"/>
    <mergeCell ref="AE687:AF687"/>
    <mergeCell ref="AG687:AH687"/>
    <mergeCell ref="AI687:AJ687"/>
    <mergeCell ref="AK687:AL687"/>
    <mergeCell ref="AM687:AN687"/>
    <mergeCell ref="AO687:AP687"/>
    <mergeCell ref="AQ687:AR687"/>
    <mergeCell ref="AS687:AT687"/>
    <mergeCell ref="BG685:BH685"/>
    <mergeCell ref="BI685:BJ685"/>
    <mergeCell ref="BK685:BL685"/>
    <mergeCell ref="BM685:BN685"/>
    <mergeCell ref="BO685:BQ685"/>
    <mergeCell ref="BS685:BT685"/>
    <mergeCell ref="BU685:CA685"/>
    <mergeCell ref="CB685:CH685"/>
    <mergeCell ref="B686:C686"/>
    <mergeCell ref="D686:F686"/>
    <mergeCell ref="G686:H686"/>
    <mergeCell ref="K686:L686"/>
    <mergeCell ref="M686:N686"/>
    <mergeCell ref="O686:P686"/>
    <mergeCell ref="Q686:R686"/>
    <mergeCell ref="BS683:BT683"/>
    <mergeCell ref="AQ682:AR682"/>
    <mergeCell ref="AS682:AT682"/>
    <mergeCell ref="AU682:AV682"/>
    <mergeCell ref="AW682:AX682"/>
    <mergeCell ref="AY682:AZ682"/>
    <mergeCell ref="BA682:BB682"/>
    <mergeCell ref="BC682:BD682"/>
    <mergeCell ref="BE682:BF682"/>
    <mergeCell ref="BG682:BH682"/>
    <mergeCell ref="BI682:BJ682"/>
    <mergeCell ref="BK682:BL682"/>
    <mergeCell ref="BM682:BN682"/>
    <mergeCell ref="BO682:BQ682"/>
    <mergeCell ref="BS682:BT682"/>
    <mergeCell ref="BU682:CA682"/>
    <mergeCell ref="CB682:CH682"/>
    <mergeCell ref="BM684:BN684"/>
    <mergeCell ref="BO684:BQ684"/>
    <mergeCell ref="BS684:BT684"/>
    <mergeCell ref="BU684:CA684"/>
    <mergeCell ref="CB684:CH684"/>
    <mergeCell ref="B685:C685"/>
    <mergeCell ref="D685:F685"/>
    <mergeCell ref="G685:H685"/>
    <mergeCell ref="K685:L685"/>
    <mergeCell ref="M685:N685"/>
    <mergeCell ref="O685:P685"/>
    <mergeCell ref="Q685:R685"/>
    <mergeCell ref="S685:T685"/>
    <mergeCell ref="U685:V685"/>
    <mergeCell ref="W685:X685"/>
    <mergeCell ref="Y685:Z685"/>
    <mergeCell ref="AA685:AB685"/>
    <mergeCell ref="AC685:AD685"/>
    <mergeCell ref="AE685:AF685"/>
    <mergeCell ref="AG685:AH685"/>
    <mergeCell ref="AI685:AJ685"/>
    <mergeCell ref="AK685:AL685"/>
    <mergeCell ref="AM685:AN685"/>
    <mergeCell ref="AO685:AP685"/>
    <mergeCell ref="AQ685:AR685"/>
    <mergeCell ref="AS685:AT685"/>
    <mergeCell ref="AU685:AV685"/>
    <mergeCell ref="AW685:AX685"/>
    <mergeCell ref="AY685:AZ685"/>
    <mergeCell ref="BA685:BB685"/>
    <mergeCell ref="BC685:BD685"/>
    <mergeCell ref="BE685:BF685"/>
    <mergeCell ref="BU683:CA683"/>
    <mergeCell ref="CB683:CH683"/>
    <mergeCell ref="B684:C684"/>
    <mergeCell ref="D684:F684"/>
    <mergeCell ref="G684:H684"/>
    <mergeCell ref="K684:L684"/>
    <mergeCell ref="M684:N684"/>
    <mergeCell ref="O684:P684"/>
    <mergeCell ref="Q684:R684"/>
    <mergeCell ref="S684:T684"/>
    <mergeCell ref="U684:V684"/>
    <mergeCell ref="W684:X684"/>
    <mergeCell ref="Y684:Z684"/>
    <mergeCell ref="AA684:AB684"/>
    <mergeCell ref="AC684:AD684"/>
    <mergeCell ref="B683:C683"/>
    <mergeCell ref="D683:F683"/>
    <mergeCell ref="G683:H683"/>
    <mergeCell ref="K683:L683"/>
    <mergeCell ref="M683:N683"/>
    <mergeCell ref="O683:P683"/>
    <mergeCell ref="Q683:R683"/>
    <mergeCell ref="S683:T683"/>
    <mergeCell ref="U683:V683"/>
    <mergeCell ref="W683:X683"/>
    <mergeCell ref="Y683:Z683"/>
    <mergeCell ref="AA683:AB683"/>
    <mergeCell ref="AC683:AD683"/>
    <mergeCell ref="AE683:AF683"/>
    <mergeCell ref="AG683:AH683"/>
    <mergeCell ref="AI683:AJ683"/>
    <mergeCell ref="AW681:AX681"/>
    <mergeCell ref="AY681:AZ681"/>
    <mergeCell ref="BA681:BB681"/>
    <mergeCell ref="BC681:BD681"/>
    <mergeCell ref="BE681:BF681"/>
    <mergeCell ref="BG681:BH681"/>
    <mergeCell ref="BI681:BJ681"/>
    <mergeCell ref="BK681:BL681"/>
    <mergeCell ref="BM681:BN681"/>
    <mergeCell ref="BO681:BQ681"/>
    <mergeCell ref="BS681:BT681"/>
    <mergeCell ref="BU681:CA681"/>
    <mergeCell ref="CB681:CH681"/>
    <mergeCell ref="B682:C682"/>
    <mergeCell ref="D682:F682"/>
    <mergeCell ref="G682:H682"/>
    <mergeCell ref="K682:L682"/>
    <mergeCell ref="M682:N682"/>
    <mergeCell ref="O682:P682"/>
    <mergeCell ref="Q682:R682"/>
    <mergeCell ref="S682:T682"/>
    <mergeCell ref="U682:V682"/>
    <mergeCell ref="W682:X682"/>
    <mergeCell ref="Y682:Z682"/>
    <mergeCell ref="AA682:AB682"/>
    <mergeCell ref="AC682:AD682"/>
    <mergeCell ref="AE682:AF682"/>
    <mergeCell ref="AG682:AH682"/>
    <mergeCell ref="AI682:AJ682"/>
    <mergeCell ref="AK682:AL682"/>
    <mergeCell ref="AM682:AN682"/>
    <mergeCell ref="AO682:AP682"/>
    <mergeCell ref="AK683:AL683"/>
    <mergeCell ref="AM683:AN683"/>
    <mergeCell ref="AO683:AP683"/>
    <mergeCell ref="AQ683:AR683"/>
    <mergeCell ref="AS683:AT683"/>
    <mergeCell ref="AU683:AV683"/>
    <mergeCell ref="AW683:AX683"/>
    <mergeCell ref="AY683:AZ683"/>
    <mergeCell ref="BA683:BB683"/>
    <mergeCell ref="BC683:BD683"/>
    <mergeCell ref="BE683:BF683"/>
    <mergeCell ref="BG683:BH683"/>
    <mergeCell ref="BI683:BJ683"/>
    <mergeCell ref="BK683:BL683"/>
    <mergeCell ref="BM683:BN683"/>
    <mergeCell ref="BO683:BQ683"/>
    <mergeCell ref="BC680:BD680"/>
    <mergeCell ref="BE680:BF680"/>
    <mergeCell ref="BG680:BH680"/>
    <mergeCell ref="BI680:BJ680"/>
    <mergeCell ref="BK680:BL680"/>
    <mergeCell ref="BM680:BN680"/>
    <mergeCell ref="BO680:BQ680"/>
    <mergeCell ref="BS680:BT680"/>
    <mergeCell ref="BU680:CA680"/>
    <mergeCell ref="CB680:CH680"/>
    <mergeCell ref="B681:C681"/>
    <mergeCell ref="D681:F681"/>
    <mergeCell ref="G681:H681"/>
    <mergeCell ref="K681:L681"/>
    <mergeCell ref="M681:N681"/>
    <mergeCell ref="O681:P681"/>
    <mergeCell ref="Q681:R681"/>
    <mergeCell ref="S681:T681"/>
    <mergeCell ref="U681:V681"/>
    <mergeCell ref="W681:X681"/>
    <mergeCell ref="Y681:Z681"/>
    <mergeCell ref="AA681:AB681"/>
    <mergeCell ref="AC681:AD681"/>
    <mergeCell ref="AE681:AF681"/>
    <mergeCell ref="AG681:AH681"/>
    <mergeCell ref="AI681:AJ681"/>
    <mergeCell ref="AK681:AL681"/>
    <mergeCell ref="AM681:AN681"/>
    <mergeCell ref="AO681:AP681"/>
    <mergeCell ref="AQ681:AR681"/>
    <mergeCell ref="AS681:AT681"/>
    <mergeCell ref="AU681:AV681"/>
    <mergeCell ref="BI679:BJ679"/>
    <mergeCell ref="BK679:BL679"/>
    <mergeCell ref="BM679:BN679"/>
    <mergeCell ref="BO679:BQ679"/>
    <mergeCell ref="BS679:BT679"/>
    <mergeCell ref="BU679:CA679"/>
    <mergeCell ref="CB679:CH679"/>
    <mergeCell ref="B680:C680"/>
    <mergeCell ref="D680:F680"/>
    <mergeCell ref="G680:H680"/>
    <mergeCell ref="K680:L680"/>
    <mergeCell ref="M680:N680"/>
    <mergeCell ref="O680:P680"/>
    <mergeCell ref="Q680:R680"/>
    <mergeCell ref="S680:T680"/>
    <mergeCell ref="U680:V680"/>
    <mergeCell ref="W680:X680"/>
    <mergeCell ref="Y680:Z680"/>
    <mergeCell ref="AA680:AB680"/>
    <mergeCell ref="AC680:AD680"/>
    <mergeCell ref="AE680:AF680"/>
    <mergeCell ref="AG680:AH680"/>
    <mergeCell ref="AI680:AJ680"/>
    <mergeCell ref="AK680:AL680"/>
    <mergeCell ref="AM680:AN680"/>
    <mergeCell ref="AO680:AP680"/>
    <mergeCell ref="AQ680:AR680"/>
    <mergeCell ref="AS680:AT680"/>
    <mergeCell ref="AU680:AV680"/>
    <mergeCell ref="AW680:AX680"/>
    <mergeCell ref="AY680:AZ680"/>
    <mergeCell ref="BA680:BB680"/>
    <mergeCell ref="BO678:BQ678"/>
    <mergeCell ref="BS678:BT678"/>
    <mergeCell ref="BU678:CA678"/>
    <mergeCell ref="CB678:CH678"/>
    <mergeCell ref="B679:C679"/>
    <mergeCell ref="D679:F679"/>
    <mergeCell ref="G679:H679"/>
    <mergeCell ref="K679:L679"/>
    <mergeCell ref="M679:N679"/>
    <mergeCell ref="O679:P679"/>
    <mergeCell ref="Q679:R679"/>
    <mergeCell ref="S679:T679"/>
    <mergeCell ref="U679:V679"/>
    <mergeCell ref="W679:X679"/>
    <mergeCell ref="Y679:Z679"/>
    <mergeCell ref="AA679:AB679"/>
    <mergeCell ref="AC679:AD679"/>
    <mergeCell ref="AE679:AF679"/>
    <mergeCell ref="AG679:AH679"/>
    <mergeCell ref="AI679:AJ679"/>
    <mergeCell ref="AK679:AL679"/>
    <mergeCell ref="AM679:AN679"/>
    <mergeCell ref="AO679:AP679"/>
    <mergeCell ref="AQ679:AR679"/>
    <mergeCell ref="AS679:AT679"/>
    <mergeCell ref="AU679:AV679"/>
    <mergeCell ref="AW679:AX679"/>
    <mergeCell ref="AY679:AZ679"/>
    <mergeCell ref="BA679:BB679"/>
    <mergeCell ref="BC679:BD679"/>
    <mergeCell ref="BE679:BF679"/>
    <mergeCell ref="BG679:BH679"/>
    <mergeCell ref="CB677:CH677"/>
    <mergeCell ref="B678:C678"/>
    <mergeCell ref="D678:F678"/>
    <mergeCell ref="G678:H678"/>
    <mergeCell ref="K678:L678"/>
    <mergeCell ref="M678:N678"/>
    <mergeCell ref="O678:P678"/>
    <mergeCell ref="Q678:R678"/>
    <mergeCell ref="S678:T678"/>
    <mergeCell ref="U678:V678"/>
    <mergeCell ref="W678:X678"/>
    <mergeCell ref="Y678:Z678"/>
    <mergeCell ref="AA678:AB678"/>
    <mergeCell ref="AC678:AD678"/>
    <mergeCell ref="AE678:AF678"/>
    <mergeCell ref="AG678:AH678"/>
    <mergeCell ref="AI678:AJ678"/>
    <mergeCell ref="AK678:AL678"/>
    <mergeCell ref="AM678:AN678"/>
    <mergeCell ref="AO678:AP678"/>
    <mergeCell ref="AQ678:AR678"/>
    <mergeCell ref="AS678:AT678"/>
    <mergeCell ref="AU678:AV678"/>
    <mergeCell ref="AW678:AX678"/>
    <mergeCell ref="AY678:AZ678"/>
    <mergeCell ref="BA678:BB678"/>
    <mergeCell ref="BC678:BD678"/>
    <mergeCell ref="BE678:BF678"/>
    <mergeCell ref="BG678:BH678"/>
    <mergeCell ref="BI678:BJ678"/>
    <mergeCell ref="BK678:BL678"/>
    <mergeCell ref="BM678:BN678"/>
    <mergeCell ref="AM677:AN677"/>
    <mergeCell ref="AO677:AP677"/>
    <mergeCell ref="AQ677:AR677"/>
    <mergeCell ref="AS677:AT677"/>
    <mergeCell ref="AU677:AV677"/>
    <mergeCell ref="AW677:AX677"/>
    <mergeCell ref="AY677:AZ677"/>
    <mergeCell ref="BA677:BB677"/>
    <mergeCell ref="BC677:BD677"/>
    <mergeCell ref="BE677:BF677"/>
    <mergeCell ref="BG677:BH677"/>
    <mergeCell ref="BI677:BJ677"/>
    <mergeCell ref="BK677:BL677"/>
    <mergeCell ref="BM677:BN677"/>
    <mergeCell ref="BO677:BQ677"/>
    <mergeCell ref="BS677:BT677"/>
    <mergeCell ref="BU677:CA677"/>
    <mergeCell ref="B677:C677"/>
    <mergeCell ref="D677:F677"/>
    <mergeCell ref="G677:H677"/>
    <mergeCell ref="K677:L677"/>
    <mergeCell ref="M677:N677"/>
    <mergeCell ref="O677:P677"/>
    <mergeCell ref="Q677:R677"/>
    <mergeCell ref="S677:T677"/>
    <mergeCell ref="U677:V677"/>
    <mergeCell ref="W677:X677"/>
    <mergeCell ref="Y677:Z677"/>
    <mergeCell ref="AA677:AB677"/>
    <mergeCell ref="AC677:AD677"/>
    <mergeCell ref="AE677:AF677"/>
    <mergeCell ref="AG677:AH677"/>
    <mergeCell ref="AI677:AJ677"/>
    <mergeCell ref="AK677:AL677"/>
    <mergeCell ref="CB676:CH676"/>
    <mergeCell ref="AU675:AV675"/>
    <mergeCell ref="AW675:AX675"/>
    <mergeCell ref="AY675:AZ675"/>
    <mergeCell ref="BA675:BB675"/>
    <mergeCell ref="BC675:BD675"/>
    <mergeCell ref="BE675:BF675"/>
    <mergeCell ref="BG675:BH675"/>
    <mergeCell ref="BI675:BJ675"/>
    <mergeCell ref="BK675:BL675"/>
    <mergeCell ref="BM675:BN675"/>
    <mergeCell ref="BO675:BQ675"/>
    <mergeCell ref="BS675:BT675"/>
    <mergeCell ref="BU675:CA675"/>
    <mergeCell ref="CB675:CH675"/>
    <mergeCell ref="B676:C676"/>
    <mergeCell ref="D676:F676"/>
    <mergeCell ref="G676:H676"/>
    <mergeCell ref="K676:L676"/>
    <mergeCell ref="M676:N676"/>
    <mergeCell ref="O676:P676"/>
    <mergeCell ref="Q676:R676"/>
    <mergeCell ref="S676:T676"/>
    <mergeCell ref="U676:V676"/>
    <mergeCell ref="W676:X676"/>
    <mergeCell ref="Y676:Z676"/>
    <mergeCell ref="AA676:AB676"/>
    <mergeCell ref="AC676:AD676"/>
    <mergeCell ref="AE676:AF676"/>
    <mergeCell ref="AG676:AH676"/>
    <mergeCell ref="AI676:AJ676"/>
    <mergeCell ref="AK676:AL676"/>
    <mergeCell ref="AM676:AN676"/>
    <mergeCell ref="S674:T674"/>
    <mergeCell ref="U674:V674"/>
    <mergeCell ref="W674:X674"/>
    <mergeCell ref="Y674:Z674"/>
    <mergeCell ref="AA674:AB674"/>
    <mergeCell ref="AC674:AD674"/>
    <mergeCell ref="AE674:AF674"/>
    <mergeCell ref="AG674:AH674"/>
    <mergeCell ref="AI674:AJ674"/>
    <mergeCell ref="AK674:AL674"/>
    <mergeCell ref="AM674:AN674"/>
    <mergeCell ref="AO674:AP674"/>
    <mergeCell ref="AQ674:AR674"/>
    <mergeCell ref="AS674:AT674"/>
    <mergeCell ref="AU674:AV674"/>
    <mergeCell ref="AW674:AX674"/>
    <mergeCell ref="AY674:AZ674"/>
    <mergeCell ref="AO676:AP676"/>
    <mergeCell ref="AQ676:AR676"/>
    <mergeCell ref="AS676:AT676"/>
    <mergeCell ref="AU676:AV676"/>
    <mergeCell ref="AW676:AX676"/>
    <mergeCell ref="AY676:AZ676"/>
    <mergeCell ref="BA676:BB676"/>
    <mergeCell ref="BC676:BD676"/>
    <mergeCell ref="BE676:BF676"/>
    <mergeCell ref="BG676:BH676"/>
    <mergeCell ref="BI676:BJ676"/>
    <mergeCell ref="BK676:BL676"/>
    <mergeCell ref="BM676:BN676"/>
    <mergeCell ref="BO676:BQ676"/>
    <mergeCell ref="BS676:BT676"/>
    <mergeCell ref="BU676:CA676"/>
    <mergeCell ref="AE672:AF672"/>
    <mergeCell ref="AG672:AH672"/>
    <mergeCell ref="AI672:AJ672"/>
    <mergeCell ref="AK672:AL672"/>
    <mergeCell ref="AM672:AN672"/>
    <mergeCell ref="AO672:AP672"/>
    <mergeCell ref="AQ672:AR672"/>
    <mergeCell ref="AS672:AT672"/>
    <mergeCell ref="AU672:AV672"/>
    <mergeCell ref="AW672:AX672"/>
    <mergeCell ref="AY672:AZ672"/>
    <mergeCell ref="BA672:BB672"/>
    <mergeCell ref="BC672:BD672"/>
    <mergeCell ref="BE672:BF672"/>
    <mergeCell ref="BG672:BH672"/>
    <mergeCell ref="BI672:BJ672"/>
    <mergeCell ref="BK672:BL672"/>
    <mergeCell ref="BA674:BB674"/>
    <mergeCell ref="BC674:BD674"/>
    <mergeCell ref="BE674:BF674"/>
    <mergeCell ref="BG674:BH674"/>
    <mergeCell ref="BI674:BJ674"/>
    <mergeCell ref="BK674:BL674"/>
    <mergeCell ref="BM674:BN674"/>
    <mergeCell ref="BO674:BQ674"/>
    <mergeCell ref="BS674:BT674"/>
    <mergeCell ref="BU674:CA674"/>
    <mergeCell ref="CB674:CH674"/>
    <mergeCell ref="B675:C675"/>
    <mergeCell ref="D675:F675"/>
    <mergeCell ref="G675:H675"/>
    <mergeCell ref="K675:L675"/>
    <mergeCell ref="M675:N675"/>
    <mergeCell ref="O675:P675"/>
    <mergeCell ref="Q675:R675"/>
    <mergeCell ref="S675:T675"/>
    <mergeCell ref="U675:V675"/>
    <mergeCell ref="W675:X675"/>
    <mergeCell ref="Y675:Z675"/>
    <mergeCell ref="AA675:AB675"/>
    <mergeCell ref="AC675:AD675"/>
    <mergeCell ref="AE675:AF675"/>
    <mergeCell ref="AG675:AH675"/>
    <mergeCell ref="AI675:AJ675"/>
    <mergeCell ref="AK675:AL675"/>
    <mergeCell ref="AM675:AN675"/>
    <mergeCell ref="AO675:AP675"/>
    <mergeCell ref="AQ675:AR675"/>
    <mergeCell ref="AS675:AT675"/>
    <mergeCell ref="BG673:BH673"/>
    <mergeCell ref="BI673:BJ673"/>
    <mergeCell ref="BK673:BL673"/>
    <mergeCell ref="BM673:BN673"/>
    <mergeCell ref="BO673:BQ673"/>
    <mergeCell ref="BS673:BT673"/>
    <mergeCell ref="BU673:CA673"/>
    <mergeCell ref="CB673:CH673"/>
    <mergeCell ref="B674:C674"/>
    <mergeCell ref="D674:F674"/>
    <mergeCell ref="G674:H674"/>
    <mergeCell ref="K674:L674"/>
    <mergeCell ref="M674:N674"/>
    <mergeCell ref="O674:P674"/>
    <mergeCell ref="Q674:R674"/>
    <mergeCell ref="BS671:BT671"/>
    <mergeCell ref="AQ670:AR670"/>
    <mergeCell ref="AS670:AT670"/>
    <mergeCell ref="AU670:AV670"/>
    <mergeCell ref="AW670:AX670"/>
    <mergeCell ref="AY670:AZ670"/>
    <mergeCell ref="BA670:BB670"/>
    <mergeCell ref="BC670:BD670"/>
    <mergeCell ref="BE670:BF670"/>
    <mergeCell ref="BG670:BH670"/>
    <mergeCell ref="BI670:BJ670"/>
    <mergeCell ref="BK670:BL670"/>
    <mergeCell ref="BM670:BN670"/>
    <mergeCell ref="BO670:BQ670"/>
    <mergeCell ref="BS670:BT670"/>
    <mergeCell ref="BU670:CA670"/>
    <mergeCell ref="CB670:CH670"/>
    <mergeCell ref="BM672:BN672"/>
    <mergeCell ref="BO672:BQ672"/>
    <mergeCell ref="BS672:BT672"/>
    <mergeCell ref="BU672:CA672"/>
    <mergeCell ref="CB672:CH672"/>
    <mergeCell ref="B673:C673"/>
    <mergeCell ref="D673:F673"/>
    <mergeCell ref="G673:H673"/>
    <mergeCell ref="K673:L673"/>
    <mergeCell ref="M673:N673"/>
    <mergeCell ref="O673:P673"/>
    <mergeCell ref="Q673:R673"/>
    <mergeCell ref="S673:T673"/>
    <mergeCell ref="U673:V673"/>
    <mergeCell ref="W673:X673"/>
    <mergeCell ref="Y673:Z673"/>
    <mergeCell ref="AA673:AB673"/>
    <mergeCell ref="AC673:AD673"/>
    <mergeCell ref="AE673:AF673"/>
    <mergeCell ref="AG673:AH673"/>
    <mergeCell ref="AI673:AJ673"/>
    <mergeCell ref="AK673:AL673"/>
    <mergeCell ref="AM673:AN673"/>
    <mergeCell ref="AO673:AP673"/>
    <mergeCell ref="AQ673:AR673"/>
    <mergeCell ref="AS673:AT673"/>
    <mergeCell ref="AU673:AV673"/>
    <mergeCell ref="AW673:AX673"/>
    <mergeCell ref="AY673:AZ673"/>
    <mergeCell ref="BA673:BB673"/>
    <mergeCell ref="BC673:BD673"/>
    <mergeCell ref="BE673:BF673"/>
    <mergeCell ref="BU671:CA671"/>
    <mergeCell ref="CB671:CH671"/>
    <mergeCell ref="B672:C672"/>
    <mergeCell ref="D672:F672"/>
    <mergeCell ref="G672:H672"/>
    <mergeCell ref="K672:L672"/>
    <mergeCell ref="M672:N672"/>
    <mergeCell ref="O672:P672"/>
    <mergeCell ref="Q672:R672"/>
    <mergeCell ref="S672:T672"/>
    <mergeCell ref="U672:V672"/>
    <mergeCell ref="W672:X672"/>
    <mergeCell ref="Y672:Z672"/>
    <mergeCell ref="AA672:AB672"/>
    <mergeCell ref="AC672:AD672"/>
    <mergeCell ref="B671:C671"/>
    <mergeCell ref="D671:F671"/>
    <mergeCell ref="G671:H671"/>
    <mergeCell ref="K671:L671"/>
    <mergeCell ref="M671:N671"/>
    <mergeCell ref="O671:P671"/>
    <mergeCell ref="Q671:R671"/>
    <mergeCell ref="S671:T671"/>
    <mergeCell ref="U671:V671"/>
    <mergeCell ref="W671:X671"/>
    <mergeCell ref="Y671:Z671"/>
    <mergeCell ref="AA671:AB671"/>
    <mergeCell ref="AC671:AD671"/>
    <mergeCell ref="AE671:AF671"/>
    <mergeCell ref="AG671:AH671"/>
    <mergeCell ref="AI671:AJ671"/>
    <mergeCell ref="AW669:AX669"/>
    <mergeCell ref="AY669:AZ669"/>
    <mergeCell ref="BA669:BB669"/>
    <mergeCell ref="BC669:BD669"/>
    <mergeCell ref="BE669:BF669"/>
    <mergeCell ref="BG669:BH669"/>
    <mergeCell ref="BI669:BJ669"/>
    <mergeCell ref="BK669:BL669"/>
    <mergeCell ref="BM669:BN669"/>
    <mergeCell ref="BO669:BQ669"/>
    <mergeCell ref="BS669:BT669"/>
    <mergeCell ref="BU669:CA669"/>
    <mergeCell ref="CB669:CH669"/>
    <mergeCell ref="B670:C670"/>
    <mergeCell ref="D670:F670"/>
    <mergeCell ref="G670:H670"/>
    <mergeCell ref="K670:L670"/>
    <mergeCell ref="M670:N670"/>
    <mergeCell ref="O670:P670"/>
    <mergeCell ref="Q670:R670"/>
    <mergeCell ref="S670:T670"/>
    <mergeCell ref="U670:V670"/>
    <mergeCell ref="W670:X670"/>
    <mergeCell ref="Y670:Z670"/>
    <mergeCell ref="AA670:AB670"/>
    <mergeCell ref="AC670:AD670"/>
    <mergeCell ref="AE670:AF670"/>
    <mergeCell ref="AG670:AH670"/>
    <mergeCell ref="AI670:AJ670"/>
    <mergeCell ref="AK670:AL670"/>
    <mergeCell ref="AM670:AN670"/>
    <mergeCell ref="AO670:AP670"/>
    <mergeCell ref="AK671:AL671"/>
    <mergeCell ref="AM671:AN671"/>
    <mergeCell ref="AO671:AP671"/>
    <mergeCell ref="AQ671:AR671"/>
    <mergeCell ref="AS671:AT671"/>
    <mergeCell ref="AU671:AV671"/>
    <mergeCell ref="AW671:AX671"/>
    <mergeCell ref="AY671:AZ671"/>
    <mergeCell ref="BA671:BB671"/>
    <mergeCell ref="BC671:BD671"/>
    <mergeCell ref="BE671:BF671"/>
    <mergeCell ref="BG671:BH671"/>
    <mergeCell ref="BI671:BJ671"/>
    <mergeCell ref="BK671:BL671"/>
    <mergeCell ref="BM671:BN671"/>
    <mergeCell ref="BO671:BQ671"/>
    <mergeCell ref="BC668:BD668"/>
    <mergeCell ref="BE668:BF668"/>
    <mergeCell ref="BG668:BH668"/>
    <mergeCell ref="BI668:BJ668"/>
    <mergeCell ref="BK668:BL668"/>
    <mergeCell ref="BM668:BN668"/>
    <mergeCell ref="BO668:BQ668"/>
    <mergeCell ref="BS668:BT668"/>
    <mergeCell ref="BU668:CA668"/>
    <mergeCell ref="CB668:CH668"/>
    <mergeCell ref="B669:C669"/>
    <mergeCell ref="D669:F669"/>
    <mergeCell ref="G669:H669"/>
    <mergeCell ref="K669:L669"/>
    <mergeCell ref="M669:N669"/>
    <mergeCell ref="O669:P669"/>
    <mergeCell ref="Q669:R669"/>
    <mergeCell ref="S669:T669"/>
    <mergeCell ref="U669:V669"/>
    <mergeCell ref="W669:X669"/>
    <mergeCell ref="Y669:Z669"/>
    <mergeCell ref="AA669:AB669"/>
    <mergeCell ref="AC669:AD669"/>
    <mergeCell ref="AE669:AF669"/>
    <mergeCell ref="AG669:AH669"/>
    <mergeCell ref="AI669:AJ669"/>
    <mergeCell ref="AK669:AL669"/>
    <mergeCell ref="AM669:AN669"/>
    <mergeCell ref="AO669:AP669"/>
    <mergeCell ref="AQ669:AR669"/>
    <mergeCell ref="AS669:AT669"/>
    <mergeCell ref="AU669:AV669"/>
    <mergeCell ref="BI667:BJ667"/>
    <mergeCell ref="BK667:BL667"/>
    <mergeCell ref="BM667:BN667"/>
    <mergeCell ref="BO667:BQ667"/>
    <mergeCell ref="BS667:BT667"/>
    <mergeCell ref="BU667:CA667"/>
    <mergeCell ref="CB667:CH667"/>
    <mergeCell ref="B668:C668"/>
    <mergeCell ref="D668:F668"/>
    <mergeCell ref="G668:H668"/>
    <mergeCell ref="K668:L668"/>
    <mergeCell ref="M668:N668"/>
    <mergeCell ref="O668:P668"/>
    <mergeCell ref="Q668:R668"/>
    <mergeCell ref="S668:T668"/>
    <mergeCell ref="U668:V668"/>
    <mergeCell ref="W668:X668"/>
    <mergeCell ref="Y668:Z668"/>
    <mergeCell ref="AA668:AB668"/>
    <mergeCell ref="AC668:AD668"/>
    <mergeCell ref="AE668:AF668"/>
    <mergeCell ref="AG668:AH668"/>
    <mergeCell ref="AI668:AJ668"/>
    <mergeCell ref="AK668:AL668"/>
    <mergeCell ref="AM668:AN668"/>
    <mergeCell ref="AO668:AP668"/>
    <mergeCell ref="AQ668:AR668"/>
    <mergeCell ref="AS668:AT668"/>
    <mergeCell ref="AU668:AV668"/>
    <mergeCell ref="AW668:AX668"/>
    <mergeCell ref="AY668:AZ668"/>
    <mergeCell ref="BA668:BB668"/>
    <mergeCell ref="BO666:BQ666"/>
    <mergeCell ref="BS666:BT666"/>
    <mergeCell ref="BU666:CA666"/>
    <mergeCell ref="CB666:CH666"/>
    <mergeCell ref="B667:C667"/>
    <mergeCell ref="D667:F667"/>
    <mergeCell ref="G667:H667"/>
    <mergeCell ref="K667:L667"/>
    <mergeCell ref="M667:N667"/>
    <mergeCell ref="O667:P667"/>
    <mergeCell ref="Q667:R667"/>
    <mergeCell ref="S667:T667"/>
    <mergeCell ref="U667:V667"/>
    <mergeCell ref="W667:X667"/>
    <mergeCell ref="Y667:Z667"/>
    <mergeCell ref="AA667:AB667"/>
    <mergeCell ref="AC667:AD667"/>
    <mergeCell ref="AE667:AF667"/>
    <mergeCell ref="AG667:AH667"/>
    <mergeCell ref="AI667:AJ667"/>
    <mergeCell ref="AK667:AL667"/>
    <mergeCell ref="AM667:AN667"/>
    <mergeCell ref="AO667:AP667"/>
    <mergeCell ref="AQ667:AR667"/>
    <mergeCell ref="AS667:AT667"/>
    <mergeCell ref="AU667:AV667"/>
    <mergeCell ref="AW667:AX667"/>
    <mergeCell ref="AY667:AZ667"/>
    <mergeCell ref="BA667:BB667"/>
    <mergeCell ref="BC667:BD667"/>
    <mergeCell ref="BE667:BF667"/>
    <mergeCell ref="BG667:BH667"/>
    <mergeCell ref="CB665:CH665"/>
    <mergeCell ref="B666:C666"/>
    <mergeCell ref="D666:F666"/>
    <mergeCell ref="G666:H666"/>
    <mergeCell ref="K666:L666"/>
    <mergeCell ref="M666:N666"/>
    <mergeCell ref="O666:P666"/>
    <mergeCell ref="Q666:R666"/>
    <mergeCell ref="S666:T666"/>
    <mergeCell ref="U666:V666"/>
    <mergeCell ref="W666:X666"/>
    <mergeCell ref="Y666:Z666"/>
    <mergeCell ref="AA666:AB666"/>
    <mergeCell ref="AC666:AD666"/>
    <mergeCell ref="AE666:AF666"/>
    <mergeCell ref="AG666:AH666"/>
    <mergeCell ref="AI666:AJ666"/>
    <mergeCell ref="AK666:AL666"/>
    <mergeCell ref="AM666:AN666"/>
    <mergeCell ref="AO666:AP666"/>
    <mergeCell ref="AQ666:AR666"/>
    <mergeCell ref="AS666:AT666"/>
    <mergeCell ref="AU666:AV666"/>
    <mergeCell ref="AW666:AX666"/>
    <mergeCell ref="AY666:AZ666"/>
    <mergeCell ref="BA666:BB666"/>
    <mergeCell ref="BC666:BD666"/>
    <mergeCell ref="BE666:BF666"/>
    <mergeCell ref="BG666:BH666"/>
    <mergeCell ref="BI666:BJ666"/>
    <mergeCell ref="BK666:BL666"/>
    <mergeCell ref="BM666:BN666"/>
    <mergeCell ref="AM665:AN665"/>
    <mergeCell ref="AO665:AP665"/>
    <mergeCell ref="AQ665:AR665"/>
    <mergeCell ref="AS665:AT665"/>
    <mergeCell ref="AU665:AV665"/>
    <mergeCell ref="AW665:AX665"/>
    <mergeCell ref="AY665:AZ665"/>
    <mergeCell ref="BA665:BB665"/>
    <mergeCell ref="BC665:BD665"/>
    <mergeCell ref="BE665:BF665"/>
    <mergeCell ref="BG665:BH665"/>
    <mergeCell ref="BI665:BJ665"/>
    <mergeCell ref="BK665:BL665"/>
    <mergeCell ref="BM665:BN665"/>
    <mergeCell ref="BO665:BQ665"/>
    <mergeCell ref="BS665:BT665"/>
    <mergeCell ref="BU665:CA665"/>
    <mergeCell ref="B665:C665"/>
    <mergeCell ref="D665:F665"/>
    <mergeCell ref="G665:H665"/>
    <mergeCell ref="K665:L665"/>
    <mergeCell ref="M665:N665"/>
    <mergeCell ref="O665:P665"/>
    <mergeCell ref="Q665:R665"/>
    <mergeCell ref="S665:T665"/>
    <mergeCell ref="U665:V665"/>
    <mergeCell ref="W665:X665"/>
    <mergeCell ref="Y665:Z665"/>
    <mergeCell ref="AA665:AB665"/>
    <mergeCell ref="AC665:AD665"/>
    <mergeCell ref="AE665:AF665"/>
    <mergeCell ref="AG665:AH665"/>
    <mergeCell ref="AI665:AJ665"/>
    <mergeCell ref="AK665:AL665"/>
    <mergeCell ref="CB664:CH664"/>
    <mergeCell ref="AU663:AV663"/>
    <mergeCell ref="AW663:AX663"/>
    <mergeCell ref="AY663:AZ663"/>
    <mergeCell ref="BA663:BB663"/>
    <mergeCell ref="BC663:BD663"/>
    <mergeCell ref="BE663:BF663"/>
    <mergeCell ref="BG663:BH663"/>
    <mergeCell ref="BI663:BJ663"/>
    <mergeCell ref="BK663:BL663"/>
    <mergeCell ref="BM663:BN663"/>
    <mergeCell ref="BO663:BQ663"/>
    <mergeCell ref="BS663:BT663"/>
    <mergeCell ref="BU663:CA663"/>
    <mergeCell ref="CB663:CH663"/>
    <mergeCell ref="B664:C664"/>
    <mergeCell ref="D664:F664"/>
    <mergeCell ref="G664:H664"/>
    <mergeCell ref="K664:L664"/>
    <mergeCell ref="M664:N664"/>
    <mergeCell ref="O664:P664"/>
    <mergeCell ref="Q664:R664"/>
    <mergeCell ref="S664:T664"/>
    <mergeCell ref="U664:V664"/>
    <mergeCell ref="W664:X664"/>
    <mergeCell ref="Y664:Z664"/>
    <mergeCell ref="AA664:AB664"/>
    <mergeCell ref="AC664:AD664"/>
    <mergeCell ref="AE664:AF664"/>
    <mergeCell ref="AG664:AH664"/>
    <mergeCell ref="AI664:AJ664"/>
    <mergeCell ref="AK664:AL664"/>
    <mergeCell ref="AM664:AN664"/>
    <mergeCell ref="S662:T662"/>
    <mergeCell ref="U662:V662"/>
    <mergeCell ref="W662:X662"/>
    <mergeCell ref="Y662:Z662"/>
    <mergeCell ref="AA662:AB662"/>
    <mergeCell ref="AC662:AD662"/>
    <mergeCell ref="AE662:AF662"/>
    <mergeCell ref="AG662:AH662"/>
    <mergeCell ref="AI662:AJ662"/>
    <mergeCell ref="AK662:AL662"/>
    <mergeCell ref="AM662:AN662"/>
    <mergeCell ref="AO662:AP662"/>
    <mergeCell ref="AQ662:AR662"/>
    <mergeCell ref="AS662:AT662"/>
    <mergeCell ref="AU662:AV662"/>
    <mergeCell ref="AW662:AX662"/>
    <mergeCell ref="AY662:AZ662"/>
    <mergeCell ref="AO664:AP664"/>
    <mergeCell ref="AQ664:AR664"/>
    <mergeCell ref="AS664:AT664"/>
    <mergeCell ref="AU664:AV664"/>
    <mergeCell ref="AW664:AX664"/>
    <mergeCell ref="AY664:AZ664"/>
    <mergeCell ref="BA664:BB664"/>
    <mergeCell ref="BC664:BD664"/>
    <mergeCell ref="BE664:BF664"/>
    <mergeCell ref="BG664:BH664"/>
    <mergeCell ref="BI664:BJ664"/>
    <mergeCell ref="BK664:BL664"/>
    <mergeCell ref="BM664:BN664"/>
    <mergeCell ref="BO664:BQ664"/>
    <mergeCell ref="BS664:BT664"/>
    <mergeCell ref="BU664:CA664"/>
    <mergeCell ref="AE660:AF660"/>
    <mergeCell ref="AG660:AH660"/>
    <mergeCell ref="AI660:AJ660"/>
    <mergeCell ref="AK660:AL660"/>
    <mergeCell ref="AM660:AN660"/>
    <mergeCell ref="AO660:AP660"/>
    <mergeCell ref="AQ660:AR660"/>
    <mergeCell ref="AS660:AT660"/>
    <mergeCell ref="AU660:AV660"/>
    <mergeCell ref="AW660:AX660"/>
    <mergeCell ref="AY660:AZ660"/>
    <mergeCell ref="BA660:BB660"/>
    <mergeCell ref="BC660:BD660"/>
    <mergeCell ref="BE660:BF660"/>
    <mergeCell ref="BG660:BH660"/>
    <mergeCell ref="BI660:BJ660"/>
    <mergeCell ref="BK660:BL660"/>
    <mergeCell ref="BA662:BB662"/>
    <mergeCell ref="BC662:BD662"/>
    <mergeCell ref="BE662:BF662"/>
    <mergeCell ref="BG662:BH662"/>
    <mergeCell ref="BI662:BJ662"/>
    <mergeCell ref="BK662:BL662"/>
    <mergeCell ref="BM662:BN662"/>
    <mergeCell ref="BO662:BQ662"/>
    <mergeCell ref="BS662:BT662"/>
    <mergeCell ref="BU662:CA662"/>
    <mergeCell ref="CB662:CH662"/>
    <mergeCell ref="B663:C663"/>
    <mergeCell ref="D663:F663"/>
    <mergeCell ref="G663:H663"/>
    <mergeCell ref="K663:L663"/>
    <mergeCell ref="M663:N663"/>
    <mergeCell ref="O663:P663"/>
    <mergeCell ref="Q663:R663"/>
    <mergeCell ref="S663:T663"/>
    <mergeCell ref="U663:V663"/>
    <mergeCell ref="W663:X663"/>
    <mergeCell ref="Y663:Z663"/>
    <mergeCell ref="AA663:AB663"/>
    <mergeCell ref="AC663:AD663"/>
    <mergeCell ref="AE663:AF663"/>
    <mergeCell ref="AG663:AH663"/>
    <mergeCell ref="AI663:AJ663"/>
    <mergeCell ref="AK663:AL663"/>
    <mergeCell ref="AM663:AN663"/>
    <mergeCell ref="AO663:AP663"/>
    <mergeCell ref="AQ663:AR663"/>
    <mergeCell ref="AS663:AT663"/>
    <mergeCell ref="BG661:BH661"/>
    <mergeCell ref="BI661:BJ661"/>
    <mergeCell ref="BK661:BL661"/>
    <mergeCell ref="BM661:BN661"/>
    <mergeCell ref="BO661:BQ661"/>
    <mergeCell ref="BS661:BT661"/>
    <mergeCell ref="BU661:CA661"/>
    <mergeCell ref="CB661:CH661"/>
    <mergeCell ref="B662:C662"/>
    <mergeCell ref="D662:F662"/>
    <mergeCell ref="G662:H662"/>
    <mergeCell ref="K662:L662"/>
    <mergeCell ref="M662:N662"/>
    <mergeCell ref="O662:P662"/>
    <mergeCell ref="Q662:R662"/>
    <mergeCell ref="BS659:BT659"/>
    <mergeCell ref="AQ658:AR658"/>
    <mergeCell ref="AS658:AT658"/>
    <mergeCell ref="AU658:AV658"/>
    <mergeCell ref="AW658:AX658"/>
    <mergeCell ref="AY658:AZ658"/>
    <mergeCell ref="BA658:BB658"/>
    <mergeCell ref="BC658:BD658"/>
    <mergeCell ref="BE658:BF658"/>
    <mergeCell ref="BG658:BH658"/>
    <mergeCell ref="BI658:BJ658"/>
    <mergeCell ref="BK658:BL658"/>
    <mergeCell ref="BM658:BN658"/>
    <mergeCell ref="BO658:BQ658"/>
    <mergeCell ref="BS658:BT658"/>
    <mergeCell ref="BU658:CA658"/>
    <mergeCell ref="CB658:CH658"/>
    <mergeCell ref="BM660:BN660"/>
    <mergeCell ref="BO660:BQ660"/>
    <mergeCell ref="BS660:BT660"/>
    <mergeCell ref="BU660:CA660"/>
    <mergeCell ref="CB660:CH660"/>
    <mergeCell ref="B661:C661"/>
    <mergeCell ref="D661:F661"/>
    <mergeCell ref="G661:H661"/>
    <mergeCell ref="K661:L661"/>
    <mergeCell ref="M661:N661"/>
    <mergeCell ref="O661:P661"/>
    <mergeCell ref="Q661:R661"/>
    <mergeCell ref="S661:T661"/>
    <mergeCell ref="U661:V661"/>
    <mergeCell ref="W661:X661"/>
    <mergeCell ref="Y661:Z661"/>
    <mergeCell ref="AA661:AB661"/>
    <mergeCell ref="AC661:AD661"/>
    <mergeCell ref="AE661:AF661"/>
    <mergeCell ref="AG661:AH661"/>
    <mergeCell ref="AI661:AJ661"/>
    <mergeCell ref="AK661:AL661"/>
    <mergeCell ref="AM661:AN661"/>
    <mergeCell ref="AO661:AP661"/>
    <mergeCell ref="AQ661:AR661"/>
    <mergeCell ref="AS661:AT661"/>
    <mergeCell ref="AU661:AV661"/>
    <mergeCell ref="AW661:AX661"/>
    <mergeCell ref="AY661:AZ661"/>
    <mergeCell ref="BA661:BB661"/>
    <mergeCell ref="BC661:BD661"/>
    <mergeCell ref="BE661:BF661"/>
    <mergeCell ref="BU659:CA659"/>
    <mergeCell ref="CB659:CH659"/>
    <mergeCell ref="B660:C660"/>
    <mergeCell ref="D660:F660"/>
    <mergeCell ref="G660:H660"/>
    <mergeCell ref="K660:L660"/>
    <mergeCell ref="M660:N660"/>
    <mergeCell ref="O660:P660"/>
    <mergeCell ref="Q660:R660"/>
    <mergeCell ref="S660:T660"/>
    <mergeCell ref="U660:V660"/>
    <mergeCell ref="W660:X660"/>
    <mergeCell ref="Y660:Z660"/>
    <mergeCell ref="AA660:AB660"/>
    <mergeCell ref="AC660:AD660"/>
    <mergeCell ref="B659:C659"/>
    <mergeCell ref="D659:F659"/>
    <mergeCell ref="G659:H659"/>
    <mergeCell ref="K659:L659"/>
    <mergeCell ref="M659:N659"/>
    <mergeCell ref="O659:P659"/>
    <mergeCell ref="Q659:R659"/>
    <mergeCell ref="S659:T659"/>
    <mergeCell ref="U659:V659"/>
    <mergeCell ref="W659:X659"/>
    <mergeCell ref="Y659:Z659"/>
    <mergeCell ref="AA659:AB659"/>
    <mergeCell ref="AC659:AD659"/>
    <mergeCell ref="AE659:AF659"/>
    <mergeCell ref="AG659:AH659"/>
    <mergeCell ref="AI659:AJ659"/>
    <mergeCell ref="AW657:AX657"/>
    <mergeCell ref="AY657:AZ657"/>
    <mergeCell ref="BA657:BB657"/>
    <mergeCell ref="BC657:BD657"/>
    <mergeCell ref="BE657:BF657"/>
    <mergeCell ref="BG657:BH657"/>
    <mergeCell ref="BI657:BJ657"/>
    <mergeCell ref="BK657:BL657"/>
    <mergeCell ref="BM657:BN657"/>
    <mergeCell ref="BO657:BQ657"/>
    <mergeCell ref="BS657:BT657"/>
    <mergeCell ref="BU657:CA657"/>
    <mergeCell ref="CB657:CH657"/>
    <mergeCell ref="B658:C658"/>
    <mergeCell ref="D658:F658"/>
    <mergeCell ref="G658:H658"/>
    <mergeCell ref="K658:L658"/>
    <mergeCell ref="M658:N658"/>
    <mergeCell ref="O658:P658"/>
    <mergeCell ref="Q658:R658"/>
    <mergeCell ref="S658:T658"/>
    <mergeCell ref="U658:V658"/>
    <mergeCell ref="W658:X658"/>
    <mergeCell ref="Y658:Z658"/>
    <mergeCell ref="AA658:AB658"/>
    <mergeCell ref="AC658:AD658"/>
    <mergeCell ref="AE658:AF658"/>
    <mergeCell ref="AG658:AH658"/>
    <mergeCell ref="AI658:AJ658"/>
    <mergeCell ref="AK658:AL658"/>
    <mergeCell ref="AM658:AN658"/>
    <mergeCell ref="AO658:AP658"/>
    <mergeCell ref="AK659:AL659"/>
    <mergeCell ref="AM659:AN659"/>
    <mergeCell ref="AO659:AP659"/>
    <mergeCell ref="AQ659:AR659"/>
    <mergeCell ref="AS659:AT659"/>
    <mergeCell ref="AU659:AV659"/>
    <mergeCell ref="AW659:AX659"/>
    <mergeCell ref="AY659:AZ659"/>
    <mergeCell ref="BA659:BB659"/>
    <mergeCell ref="BC659:BD659"/>
    <mergeCell ref="BE659:BF659"/>
    <mergeCell ref="BG659:BH659"/>
    <mergeCell ref="BI659:BJ659"/>
    <mergeCell ref="BK659:BL659"/>
    <mergeCell ref="BM659:BN659"/>
    <mergeCell ref="BO659:BQ659"/>
    <mergeCell ref="BC656:BD656"/>
    <mergeCell ref="BE656:BF656"/>
    <mergeCell ref="BG656:BH656"/>
    <mergeCell ref="BI656:BJ656"/>
    <mergeCell ref="BK656:BL656"/>
    <mergeCell ref="BM656:BN656"/>
    <mergeCell ref="BO656:BQ656"/>
    <mergeCell ref="BS656:BT656"/>
    <mergeCell ref="BU656:CA656"/>
    <mergeCell ref="CB656:CH656"/>
    <mergeCell ref="B657:C657"/>
    <mergeCell ref="D657:F657"/>
    <mergeCell ref="G657:H657"/>
    <mergeCell ref="K657:L657"/>
    <mergeCell ref="M657:N657"/>
    <mergeCell ref="O657:P657"/>
    <mergeCell ref="Q657:R657"/>
    <mergeCell ref="S657:T657"/>
    <mergeCell ref="U657:V657"/>
    <mergeCell ref="W657:X657"/>
    <mergeCell ref="Y657:Z657"/>
    <mergeCell ref="AA657:AB657"/>
    <mergeCell ref="AC657:AD657"/>
    <mergeCell ref="AE657:AF657"/>
    <mergeCell ref="AG657:AH657"/>
    <mergeCell ref="AI657:AJ657"/>
    <mergeCell ref="AK657:AL657"/>
    <mergeCell ref="AM657:AN657"/>
    <mergeCell ref="AO657:AP657"/>
    <mergeCell ref="AQ657:AR657"/>
    <mergeCell ref="AS657:AT657"/>
    <mergeCell ref="AU657:AV657"/>
    <mergeCell ref="BI655:BJ655"/>
    <mergeCell ref="BK655:BL655"/>
    <mergeCell ref="BM655:BN655"/>
    <mergeCell ref="BO655:BQ655"/>
    <mergeCell ref="BS655:BT655"/>
    <mergeCell ref="BU655:CA655"/>
    <mergeCell ref="CB655:CH655"/>
    <mergeCell ref="B656:C656"/>
    <mergeCell ref="D656:F656"/>
    <mergeCell ref="G656:H656"/>
    <mergeCell ref="K656:L656"/>
    <mergeCell ref="M656:N656"/>
    <mergeCell ref="O656:P656"/>
    <mergeCell ref="Q656:R656"/>
    <mergeCell ref="S656:T656"/>
    <mergeCell ref="U656:V656"/>
    <mergeCell ref="W656:X656"/>
    <mergeCell ref="Y656:Z656"/>
    <mergeCell ref="AA656:AB656"/>
    <mergeCell ref="AC656:AD656"/>
    <mergeCell ref="AE656:AF656"/>
    <mergeCell ref="AG656:AH656"/>
    <mergeCell ref="AI656:AJ656"/>
    <mergeCell ref="AK656:AL656"/>
    <mergeCell ref="AM656:AN656"/>
    <mergeCell ref="AO656:AP656"/>
    <mergeCell ref="AQ656:AR656"/>
    <mergeCell ref="AS656:AT656"/>
    <mergeCell ref="AU656:AV656"/>
    <mergeCell ref="AW656:AX656"/>
    <mergeCell ref="AY656:AZ656"/>
    <mergeCell ref="BA656:BB656"/>
    <mergeCell ref="BO654:BQ654"/>
    <mergeCell ref="BS654:BT654"/>
    <mergeCell ref="BU654:CA654"/>
    <mergeCell ref="CB654:CH654"/>
    <mergeCell ref="B655:C655"/>
    <mergeCell ref="D655:F655"/>
    <mergeCell ref="G655:H655"/>
    <mergeCell ref="K655:L655"/>
    <mergeCell ref="M655:N655"/>
    <mergeCell ref="O655:P655"/>
    <mergeCell ref="Q655:R655"/>
    <mergeCell ref="S655:T655"/>
    <mergeCell ref="U655:V655"/>
    <mergeCell ref="W655:X655"/>
    <mergeCell ref="Y655:Z655"/>
    <mergeCell ref="AA655:AB655"/>
    <mergeCell ref="AC655:AD655"/>
    <mergeCell ref="AE655:AF655"/>
    <mergeCell ref="AG655:AH655"/>
    <mergeCell ref="AI655:AJ655"/>
    <mergeCell ref="AK655:AL655"/>
    <mergeCell ref="AM655:AN655"/>
    <mergeCell ref="AO655:AP655"/>
    <mergeCell ref="AQ655:AR655"/>
    <mergeCell ref="AS655:AT655"/>
    <mergeCell ref="AU655:AV655"/>
    <mergeCell ref="AW655:AX655"/>
    <mergeCell ref="AY655:AZ655"/>
    <mergeCell ref="BA655:BB655"/>
    <mergeCell ref="BC655:BD655"/>
    <mergeCell ref="BE655:BF655"/>
    <mergeCell ref="BG655:BH655"/>
    <mergeCell ref="CB653:CH653"/>
    <mergeCell ref="B654:C654"/>
    <mergeCell ref="D654:F654"/>
    <mergeCell ref="G654:H654"/>
    <mergeCell ref="K654:L654"/>
    <mergeCell ref="M654:N654"/>
    <mergeCell ref="O654:P654"/>
    <mergeCell ref="Q654:R654"/>
    <mergeCell ref="S654:T654"/>
    <mergeCell ref="U654:V654"/>
    <mergeCell ref="W654:X654"/>
    <mergeCell ref="Y654:Z654"/>
    <mergeCell ref="AA654:AB654"/>
    <mergeCell ref="AC654:AD654"/>
    <mergeCell ref="AE654:AF654"/>
    <mergeCell ref="AG654:AH654"/>
    <mergeCell ref="AI654:AJ654"/>
    <mergeCell ref="AK654:AL654"/>
    <mergeCell ref="AM654:AN654"/>
    <mergeCell ref="AO654:AP654"/>
    <mergeCell ref="AQ654:AR654"/>
    <mergeCell ref="AS654:AT654"/>
    <mergeCell ref="AU654:AV654"/>
    <mergeCell ref="AW654:AX654"/>
    <mergeCell ref="AY654:AZ654"/>
    <mergeCell ref="BA654:BB654"/>
    <mergeCell ref="BC654:BD654"/>
    <mergeCell ref="BE654:BF654"/>
    <mergeCell ref="BG654:BH654"/>
    <mergeCell ref="BI654:BJ654"/>
    <mergeCell ref="BK654:BL654"/>
    <mergeCell ref="BM654:BN654"/>
    <mergeCell ref="AM653:AN653"/>
    <mergeCell ref="AO653:AP653"/>
    <mergeCell ref="AQ653:AR653"/>
    <mergeCell ref="AS653:AT653"/>
    <mergeCell ref="AU653:AV653"/>
    <mergeCell ref="AW653:AX653"/>
    <mergeCell ref="AY653:AZ653"/>
    <mergeCell ref="BA653:BB653"/>
    <mergeCell ref="BC653:BD653"/>
    <mergeCell ref="BE653:BF653"/>
    <mergeCell ref="BG653:BH653"/>
    <mergeCell ref="BI653:BJ653"/>
    <mergeCell ref="BK653:BL653"/>
    <mergeCell ref="BM653:BN653"/>
    <mergeCell ref="BO653:BQ653"/>
    <mergeCell ref="BS653:BT653"/>
    <mergeCell ref="BU653:CA653"/>
    <mergeCell ref="B653:C653"/>
    <mergeCell ref="D653:F653"/>
    <mergeCell ref="G653:H653"/>
    <mergeCell ref="K653:L653"/>
    <mergeCell ref="M653:N653"/>
    <mergeCell ref="O653:P653"/>
    <mergeCell ref="Q653:R653"/>
    <mergeCell ref="S653:T653"/>
    <mergeCell ref="U653:V653"/>
    <mergeCell ref="W653:X653"/>
    <mergeCell ref="Y653:Z653"/>
    <mergeCell ref="AA653:AB653"/>
    <mergeCell ref="AC653:AD653"/>
    <mergeCell ref="AE653:AF653"/>
    <mergeCell ref="AG653:AH653"/>
    <mergeCell ref="AI653:AJ653"/>
    <mergeCell ref="AK653:AL653"/>
    <mergeCell ref="CB652:CH652"/>
    <mergeCell ref="AU651:AV651"/>
    <mergeCell ref="AW651:AX651"/>
    <mergeCell ref="AY651:AZ651"/>
    <mergeCell ref="BA651:BB651"/>
    <mergeCell ref="BC651:BD651"/>
    <mergeCell ref="BE651:BF651"/>
    <mergeCell ref="BG651:BH651"/>
    <mergeCell ref="BI651:BJ651"/>
    <mergeCell ref="BK651:BL651"/>
    <mergeCell ref="BM651:BN651"/>
    <mergeCell ref="BO651:BQ651"/>
    <mergeCell ref="BS651:BT651"/>
    <mergeCell ref="BU651:CA651"/>
    <mergeCell ref="CB651:CH651"/>
    <mergeCell ref="B652:C652"/>
    <mergeCell ref="D652:F652"/>
    <mergeCell ref="G652:H652"/>
    <mergeCell ref="K652:L652"/>
    <mergeCell ref="M652:N652"/>
    <mergeCell ref="O652:P652"/>
    <mergeCell ref="Q652:R652"/>
    <mergeCell ref="S652:T652"/>
    <mergeCell ref="U652:V652"/>
    <mergeCell ref="W652:X652"/>
    <mergeCell ref="Y652:Z652"/>
    <mergeCell ref="AA652:AB652"/>
    <mergeCell ref="AC652:AD652"/>
    <mergeCell ref="AE652:AF652"/>
    <mergeCell ref="AG652:AH652"/>
    <mergeCell ref="AI652:AJ652"/>
    <mergeCell ref="AK652:AL652"/>
    <mergeCell ref="AM652:AN652"/>
    <mergeCell ref="S650:T650"/>
    <mergeCell ref="U650:V650"/>
    <mergeCell ref="W650:X650"/>
    <mergeCell ref="Y650:Z650"/>
    <mergeCell ref="AA650:AB650"/>
    <mergeCell ref="AC650:AD650"/>
    <mergeCell ref="AE650:AF650"/>
    <mergeCell ref="AG650:AH650"/>
    <mergeCell ref="AI650:AJ650"/>
    <mergeCell ref="AK650:AL650"/>
    <mergeCell ref="AM650:AN650"/>
    <mergeCell ref="AO650:AP650"/>
    <mergeCell ref="AQ650:AR650"/>
    <mergeCell ref="AS650:AT650"/>
    <mergeCell ref="AU650:AV650"/>
    <mergeCell ref="AW650:AX650"/>
    <mergeCell ref="AY650:AZ650"/>
    <mergeCell ref="AO652:AP652"/>
    <mergeCell ref="AQ652:AR652"/>
    <mergeCell ref="AS652:AT652"/>
    <mergeCell ref="AU652:AV652"/>
    <mergeCell ref="AW652:AX652"/>
    <mergeCell ref="AY652:AZ652"/>
    <mergeCell ref="BA652:BB652"/>
    <mergeCell ref="BC652:BD652"/>
    <mergeCell ref="BE652:BF652"/>
    <mergeCell ref="BG652:BH652"/>
    <mergeCell ref="BI652:BJ652"/>
    <mergeCell ref="BK652:BL652"/>
    <mergeCell ref="BM652:BN652"/>
    <mergeCell ref="BO652:BQ652"/>
    <mergeCell ref="BS652:BT652"/>
    <mergeCell ref="BU652:CA652"/>
    <mergeCell ref="AE648:AF648"/>
    <mergeCell ref="AG648:AH648"/>
    <mergeCell ref="AI648:AJ648"/>
    <mergeCell ref="AK648:AL648"/>
    <mergeCell ref="AM648:AN648"/>
    <mergeCell ref="AO648:AP648"/>
    <mergeCell ref="AQ648:AR648"/>
    <mergeCell ref="AS648:AT648"/>
    <mergeCell ref="AU648:AV648"/>
    <mergeCell ref="AW648:AX648"/>
    <mergeCell ref="AY648:AZ648"/>
    <mergeCell ref="BA648:BB648"/>
    <mergeCell ref="BC648:BD648"/>
    <mergeCell ref="BE648:BF648"/>
    <mergeCell ref="BG648:BH648"/>
    <mergeCell ref="BI648:BJ648"/>
    <mergeCell ref="BK648:BL648"/>
    <mergeCell ref="BA650:BB650"/>
    <mergeCell ref="BC650:BD650"/>
    <mergeCell ref="BE650:BF650"/>
    <mergeCell ref="BG650:BH650"/>
    <mergeCell ref="BI650:BJ650"/>
    <mergeCell ref="BK650:BL650"/>
    <mergeCell ref="BM650:BN650"/>
    <mergeCell ref="BO650:BQ650"/>
    <mergeCell ref="BS650:BT650"/>
    <mergeCell ref="BU650:CA650"/>
    <mergeCell ref="CB650:CH650"/>
    <mergeCell ref="B651:C651"/>
    <mergeCell ref="D651:F651"/>
    <mergeCell ref="G651:H651"/>
    <mergeCell ref="K651:L651"/>
    <mergeCell ref="M651:N651"/>
    <mergeCell ref="O651:P651"/>
    <mergeCell ref="Q651:R651"/>
    <mergeCell ref="S651:T651"/>
    <mergeCell ref="U651:V651"/>
    <mergeCell ref="W651:X651"/>
    <mergeCell ref="Y651:Z651"/>
    <mergeCell ref="AA651:AB651"/>
    <mergeCell ref="AC651:AD651"/>
    <mergeCell ref="AE651:AF651"/>
    <mergeCell ref="AG651:AH651"/>
    <mergeCell ref="AI651:AJ651"/>
    <mergeCell ref="AK651:AL651"/>
    <mergeCell ref="AM651:AN651"/>
    <mergeCell ref="AO651:AP651"/>
    <mergeCell ref="AQ651:AR651"/>
    <mergeCell ref="AS651:AT651"/>
    <mergeCell ref="BG649:BH649"/>
    <mergeCell ref="BI649:BJ649"/>
    <mergeCell ref="BK649:BL649"/>
    <mergeCell ref="BM649:BN649"/>
    <mergeCell ref="BO649:BQ649"/>
    <mergeCell ref="BS649:BT649"/>
    <mergeCell ref="BU649:CA649"/>
    <mergeCell ref="CB649:CH649"/>
    <mergeCell ref="B650:C650"/>
    <mergeCell ref="D650:F650"/>
    <mergeCell ref="G650:H650"/>
    <mergeCell ref="K650:L650"/>
    <mergeCell ref="M650:N650"/>
    <mergeCell ref="O650:P650"/>
    <mergeCell ref="Q650:R650"/>
    <mergeCell ref="BS647:BT647"/>
    <mergeCell ref="AQ646:AR646"/>
    <mergeCell ref="AS646:AT646"/>
    <mergeCell ref="AU646:AV646"/>
    <mergeCell ref="AW646:AX646"/>
    <mergeCell ref="AY646:AZ646"/>
    <mergeCell ref="BA646:BB646"/>
    <mergeCell ref="BC646:BD646"/>
    <mergeCell ref="BE646:BF646"/>
    <mergeCell ref="BG646:BH646"/>
    <mergeCell ref="BI646:BJ646"/>
    <mergeCell ref="BK646:BL646"/>
    <mergeCell ref="BM646:BN646"/>
    <mergeCell ref="BO646:BQ646"/>
    <mergeCell ref="BS646:BT646"/>
    <mergeCell ref="BU646:CA646"/>
    <mergeCell ref="CB646:CH646"/>
    <mergeCell ref="BM648:BN648"/>
    <mergeCell ref="BO648:BQ648"/>
    <mergeCell ref="BS648:BT648"/>
    <mergeCell ref="BU648:CA648"/>
    <mergeCell ref="CB648:CH648"/>
    <mergeCell ref="B649:C649"/>
    <mergeCell ref="D649:F649"/>
    <mergeCell ref="G649:H649"/>
    <mergeCell ref="K649:L649"/>
    <mergeCell ref="M649:N649"/>
    <mergeCell ref="O649:P649"/>
    <mergeCell ref="Q649:R649"/>
    <mergeCell ref="S649:T649"/>
    <mergeCell ref="U649:V649"/>
    <mergeCell ref="W649:X649"/>
    <mergeCell ref="Y649:Z649"/>
    <mergeCell ref="AA649:AB649"/>
    <mergeCell ref="AC649:AD649"/>
    <mergeCell ref="AE649:AF649"/>
    <mergeCell ref="AG649:AH649"/>
    <mergeCell ref="AI649:AJ649"/>
    <mergeCell ref="AK649:AL649"/>
    <mergeCell ref="AM649:AN649"/>
    <mergeCell ref="AO649:AP649"/>
    <mergeCell ref="AQ649:AR649"/>
    <mergeCell ref="AS649:AT649"/>
    <mergeCell ref="AU649:AV649"/>
    <mergeCell ref="AW649:AX649"/>
    <mergeCell ref="AY649:AZ649"/>
    <mergeCell ref="BA649:BB649"/>
    <mergeCell ref="BC649:BD649"/>
    <mergeCell ref="BE649:BF649"/>
    <mergeCell ref="BU647:CA647"/>
    <mergeCell ref="CB647:CH647"/>
    <mergeCell ref="B648:C648"/>
    <mergeCell ref="D648:F648"/>
    <mergeCell ref="G648:H648"/>
    <mergeCell ref="K648:L648"/>
    <mergeCell ref="M648:N648"/>
    <mergeCell ref="O648:P648"/>
    <mergeCell ref="Q648:R648"/>
    <mergeCell ref="S648:T648"/>
    <mergeCell ref="U648:V648"/>
    <mergeCell ref="W648:X648"/>
    <mergeCell ref="Y648:Z648"/>
    <mergeCell ref="AA648:AB648"/>
    <mergeCell ref="AC648:AD648"/>
    <mergeCell ref="B647:C647"/>
    <mergeCell ref="D647:F647"/>
    <mergeCell ref="G647:H647"/>
    <mergeCell ref="K647:L647"/>
    <mergeCell ref="M647:N647"/>
    <mergeCell ref="O647:P647"/>
    <mergeCell ref="Q647:R647"/>
    <mergeCell ref="S647:T647"/>
    <mergeCell ref="U647:V647"/>
    <mergeCell ref="W647:X647"/>
    <mergeCell ref="Y647:Z647"/>
    <mergeCell ref="AA647:AB647"/>
    <mergeCell ref="AC647:AD647"/>
    <mergeCell ref="AE647:AF647"/>
    <mergeCell ref="AG647:AH647"/>
    <mergeCell ref="AI647:AJ647"/>
    <mergeCell ref="AW645:AX645"/>
    <mergeCell ref="AY645:AZ645"/>
    <mergeCell ref="BA645:BB645"/>
    <mergeCell ref="BC645:BD645"/>
    <mergeCell ref="BE645:BF645"/>
    <mergeCell ref="BG645:BH645"/>
    <mergeCell ref="BI645:BJ645"/>
    <mergeCell ref="BK645:BL645"/>
    <mergeCell ref="BM645:BN645"/>
    <mergeCell ref="BO645:BQ645"/>
    <mergeCell ref="BS645:BT645"/>
    <mergeCell ref="BU645:CA645"/>
    <mergeCell ref="CB645:CH645"/>
    <mergeCell ref="B646:C646"/>
    <mergeCell ref="D646:F646"/>
    <mergeCell ref="G646:H646"/>
    <mergeCell ref="K646:L646"/>
    <mergeCell ref="M646:N646"/>
    <mergeCell ref="O646:P646"/>
    <mergeCell ref="Q646:R646"/>
    <mergeCell ref="S646:T646"/>
    <mergeCell ref="U646:V646"/>
    <mergeCell ref="W646:X646"/>
    <mergeCell ref="Y646:Z646"/>
    <mergeCell ref="AA646:AB646"/>
    <mergeCell ref="AC646:AD646"/>
    <mergeCell ref="AE646:AF646"/>
    <mergeCell ref="AG646:AH646"/>
    <mergeCell ref="AI646:AJ646"/>
    <mergeCell ref="AK646:AL646"/>
    <mergeCell ref="AM646:AN646"/>
    <mergeCell ref="AO646:AP646"/>
    <mergeCell ref="AK647:AL647"/>
    <mergeCell ref="AM647:AN647"/>
    <mergeCell ref="AO647:AP647"/>
    <mergeCell ref="AQ647:AR647"/>
    <mergeCell ref="AS647:AT647"/>
    <mergeCell ref="AU647:AV647"/>
    <mergeCell ref="AW647:AX647"/>
    <mergeCell ref="AY647:AZ647"/>
    <mergeCell ref="BA647:BB647"/>
    <mergeCell ref="BC647:BD647"/>
    <mergeCell ref="BE647:BF647"/>
    <mergeCell ref="BG647:BH647"/>
    <mergeCell ref="BI647:BJ647"/>
    <mergeCell ref="BK647:BL647"/>
    <mergeCell ref="BM647:BN647"/>
    <mergeCell ref="BO647:BQ647"/>
    <mergeCell ref="BC644:BD644"/>
    <mergeCell ref="BE644:BF644"/>
    <mergeCell ref="BG644:BH644"/>
    <mergeCell ref="BI644:BJ644"/>
    <mergeCell ref="BK644:BL644"/>
    <mergeCell ref="BM644:BN644"/>
    <mergeCell ref="BO644:BQ644"/>
    <mergeCell ref="BS644:BT644"/>
    <mergeCell ref="BU644:CA644"/>
    <mergeCell ref="CB644:CH644"/>
    <mergeCell ref="B645:C645"/>
    <mergeCell ref="D645:F645"/>
    <mergeCell ref="G645:H645"/>
    <mergeCell ref="K645:L645"/>
    <mergeCell ref="M645:N645"/>
    <mergeCell ref="O645:P645"/>
    <mergeCell ref="Q645:R645"/>
    <mergeCell ref="S645:T645"/>
    <mergeCell ref="U645:V645"/>
    <mergeCell ref="W645:X645"/>
    <mergeCell ref="Y645:Z645"/>
    <mergeCell ref="AA645:AB645"/>
    <mergeCell ref="AC645:AD645"/>
    <mergeCell ref="AE645:AF645"/>
    <mergeCell ref="AG645:AH645"/>
    <mergeCell ref="AI645:AJ645"/>
    <mergeCell ref="AK645:AL645"/>
    <mergeCell ref="AM645:AN645"/>
    <mergeCell ref="AO645:AP645"/>
    <mergeCell ref="AQ645:AR645"/>
    <mergeCell ref="AS645:AT645"/>
    <mergeCell ref="AU645:AV645"/>
    <mergeCell ref="BI643:BJ643"/>
    <mergeCell ref="BK643:BL643"/>
    <mergeCell ref="BM643:BN643"/>
    <mergeCell ref="BO643:BQ643"/>
    <mergeCell ref="BS643:BT643"/>
    <mergeCell ref="BU643:CA643"/>
    <mergeCell ref="CB643:CH643"/>
    <mergeCell ref="B644:C644"/>
    <mergeCell ref="D644:F644"/>
    <mergeCell ref="G644:H644"/>
    <mergeCell ref="K644:L644"/>
    <mergeCell ref="M644:N644"/>
    <mergeCell ref="O644:P644"/>
    <mergeCell ref="Q644:R644"/>
    <mergeCell ref="S644:T644"/>
    <mergeCell ref="U644:V644"/>
    <mergeCell ref="W644:X644"/>
    <mergeCell ref="Y644:Z644"/>
    <mergeCell ref="AA644:AB644"/>
    <mergeCell ref="AC644:AD644"/>
    <mergeCell ref="AE644:AF644"/>
    <mergeCell ref="AG644:AH644"/>
    <mergeCell ref="AI644:AJ644"/>
    <mergeCell ref="AK644:AL644"/>
    <mergeCell ref="AM644:AN644"/>
    <mergeCell ref="AO644:AP644"/>
    <mergeCell ref="AQ644:AR644"/>
    <mergeCell ref="AS644:AT644"/>
    <mergeCell ref="AU644:AV644"/>
    <mergeCell ref="AW644:AX644"/>
    <mergeCell ref="AY644:AZ644"/>
    <mergeCell ref="BA644:BB644"/>
    <mergeCell ref="BO642:BQ642"/>
    <mergeCell ref="BS642:BT642"/>
    <mergeCell ref="BU642:CA642"/>
    <mergeCell ref="CB642:CH642"/>
    <mergeCell ref="B643:C643"/>
    <mergeCell ref="D643:F643"/>
    <mergeCell ref="G643:H643"/>
    <mergeCell ref="K643:L643"/>
    <mergeCell ref="M643:N643"/>
    <mergeCell ref="O643:P643"/>
    <mergeCell ref="Q643:R643"/>
    <mergeCell ref="S643:T643"/>
    <mergeCell ref="U643:V643"/>
    <mergeCell ref="W643:X643"/>
    <mergeCell ref="Y643:Z643"/>
    <mergeCell ref="AA643:AB643"/>
    <mergeCell ref="AC643:AD643"/>
    <mergeCell ref="AE643:AF643"/>
    <mergeCell ref="AG643:AH643"/>
    <mergeCell ref="AI643:AJ643"/>
    <mergeCell ref="AK643:AL643"/>
    <mergeCell ref="AM643:AN643"/>
    <mergeCell ref="AO643:AP643"/>
    <mergeCell ref="AQ643:AR643"/>
    <mergeCell ref="AS643:AT643"/>
    <mergeCell ref="AU643:AV643"/>
    <mergeCell ref="AW643:AX643"/>
    <mergeCell ref="AY643:AZ643"/>
    <mergeCell ref="BA643:BB643"/>
    <mergeCell ref="BC643:BD643"/>
    <mergeCell ref="BE643:BF643"/>
    <mergeCell ref="BG643:BH643"/>
    <mergeCell ref="CB641:CH641"/>
    <mergeCell ref="B642:C642"/>
    <mergeCell ref="D642:F642"/>
    <mergeCell ref="G642:H642"/>
    <mergeCell ref="K642:L642"/>
    <mergeCell ref="M642:N642"/>
    <mergeCell ref="O642:P642"/>
    <mergeCell ref="Q642:R642"/>
    <mergeCell ref="S642:T642"/>
    <mergeCell ref="U642:V642"/>
    <mergeCell ref="W642:X642"/>
    <mergeCell ref="Y642:Z642"/>
    <mergeCell ref="AA642:AB642"/>
    <mergeCell ref="AC642:AD642"/>
    <mergeCell ref="AE642:AF642"/>
    <mergeCell ref="AG642:AH642"/>
    <mergeCell ref="AI642:AJ642"/>
    <mergeCell ref="AK642:AL642"/>
    <mergeCell ref="AM642:AN642"/>
    <mergeCell ref="AO642:AP642"/>
    <mergeCell ref="AQ642:AR642"/>
    <mergeCell ref="AS642:AT642"/>
    <mergeCell ref="AU642:AV642"/>
    <mergeCell ref="AW642:AX642"/>
    <mergeCell ref="AY642:AZ642"/>
    <mergeCell ref="BA642:BB642"/>
    <mergeCell ref="BC642:BD642"/>
    <mergeCell ref="BE642:BF642"/>
    <mergeCell ref="BG642:BH642"/>
    <mergeCell ref="BI642:BJ642"/>
    <mergeCell ref="BK642:BL642"/>
    <mergeCell ref="BM642:BN642"/>
    <mergeCell ref="AM641:AN641"/>
    <mergeCell ref="AO641:AP641"/>
    <mergeCell ref="AQ641:AR641"/>
    <mergeCell ref="AS641:AT641"/>
    <mergeCell ref="AU641:AV641"/>
    <mergeCell ref="AW641:AX641"/>
    <mergeCell ref="AY641:AZ641"/>
    <mergeCell ref="BA641:BB641"/>
    <mergeCell ref="BC641:BD641"/>
    <mergeCell ref="BE641:BF641"/>
    <mergeCell ref="BG641:BH641"/>
    <mergeCell ref="BI641:BJ641"/>
    <mergeCell ref="BK641:BL641"/>
    <mergeCell ref="BM641:BN641"/>
    <mergeCell ref="BO641:BQ641"/>
    <mergeCell ref="BS641:BT641"/>
    <mergeCell ref="BU641:CA641"/>
    <mergeCell ref="B641:C641"/>
    <mergeCell ref="D641:F641"/>
    <mergeCell ref="G641:H641"/>
    <mergeCell ref="K641:L641"/>
    <mergeCell ref="M641:N641"/>
    <mergeCell ref="O641:P641"/>
    <mergeCell ref="Q641:R641"/>
    <mergeCell ref="S641:T641"/>
    <mergeCell ref="U641:V641"/>
    <mergeCell ref="W641:X641"/>
    <mergeCell ref="Y641:Z641"/>
    <mergeCell ref="AA641:AB641"/>
    <mergeCell ref="AC641:AD641"/>
    <mergeCell ref="AE641:AF641"/>
    <mergeCell ref="AG641:AH641"/>
    <mergeCell ref="AI641:AJ641"/>
    <mergeCell ref="AK641:AL641"/>
    <mergeCell ref="CB640:CH640"/>
    <mergeCell ref="AU639:AV639"/>
    <mergeCell ref="AW639:AX639"/>
    <mergeCell ref="AY639:AZ639"/>
    <mergeCell ref="BA639:BB639"/>
    <mergeCell ref="BC639:BD639"/>
    <mergeCell ref="BE639:BF639"/>
    <mergeCell ref="BG639:BH639"/>
    <mergeCell ref="BI639:BJ639"/>
    <mergeCell ref="BK639:BL639"/>
    <mergeCell ref="BM639:BN639"/>
    <mergeCell ref="BO639:BQ639"/>
    <mergeCell ref="BS639:BT639"/>
    <mergeCell ref="BU639:CA639"/>
    <mergeCell ref="CB639:CH639"/>
    <mergeCell ref="B640:C640"/>
    <mergeCell ref="D640:F640"/>
    <mergeCell ref="G640:H640"/>
    <mergeCell ref="K640:L640"/>
    <mergeCell ref="M640:N640"/>
    <mergeCell ref="O640:P640"/>
    <mergeCell ref="Q640:R640"/>
    <mergeCell ref="S640:T640"/>
    <mergeCell ref="U640:V640"/>
    <mergeCell ref="W640:X640"/>
    <mergeCell ref="Y640:Z640"/>
    <mergeCell ref="AA640:AB640"/>
    <mergeCell ref="AC640:AD640"/>
    <mergeCell ref="AE640:AF640"/>
    <mergeCell ref="AG640:AH640"/>
    <mergeCell ref="AI640:AJ640"/>
    <mergeCell ref="AK640:AL640"/>
    <mergeCell ref="AM640:AN640"/>
    <mergeCell ref="S638:T638"/>
    <mergeCell ref="U638:V638"/>
    <mergeCell ref="W638:X638"/>
    <mergeCell ref="Y638:Z638"/>
    <mergeCell ref="AA638:AB638"/>
    <mergeCell ref="AC638:AD638"/>
    <mergeCell ref="AE638:AF638"/>
    <mergeCell ref="AG638:AH638"/>
    <mergeCell ref="AI638:AJ638"/>
    <mergeCell ref="AK638:AL638"/>
    <mergeCell ref="AM638:AN638"/>
    <mergeCell ref="AO638:AP638"/>
    <mergeCell ref="AQ638:AR638"/>
    <mergeCell ref="AS638:AT638"/>
    <mergeCell ref="AU638:AV638"/>
    <mergeCell ref="AW638:AX638"/>
    <mergeCell ref="AY638:AZ638"/>
    <mergeCell ref="AO640:AP640"/>
    <mergeCell ref="AQ640:AR640"/>
    <mergeCell ref="AS640:AT640"/>
    <mergeCell ref="AU640:AV640"/>
    <mergeCell ref="AW640:AX640"/>
    <mergeCell ref="AY640:AZ640"/>
    <mergeCell ref="BA640:BB640"/>
    <mergeCell ref="BC640:BD640"/>
    <mergeCell ref="BE640:BF640"/>
    <mergeCell ref="BG640:BH640"/>
    <mergeCell ref="BI640:BJ640"/>
    <mergeCell ref="BK640:BL640"/>
    <mergeCell ref="BM640:BN640"/>
    <mergeCell ref="BO640:BQ640"/>
    <mergeCell ref="BS640:BT640"/>
    <mergeCell ref="BU640:CA640"/>
    <mergeCell ref="AE636:AF636"/>
    <mergeCell ref="AG636:AH636"/>
    <mergeCell ref="AI636:AJ636"/>
    <mergeCell ref="AK636:AL636"/>
    <mergeCell ref="AM636:AN636"/>
    <mergeCell ref="AO636:AP636"/>
    <mergeCell ref="AQ636:AR636"/>
    <mergeCell ref="AS636:AT636"/>
    <mergeCell ref="AU636:AV636"/>
    <mergeCell ref="AW636:AX636"/>
    <mergeCell ref="AY636:AZ636"/>
    <mergeCell ref="BA636:BB636"/>
    <mergeCell ref="BC636:BD636"/>
    <mergeCell ref="BE636:BF636"/>
    <mergeCell ref="BG636:BH636"/>
    <mergeCell ref="BI636:BJ636"/>
    <mergeCell ref="BK636:BL636"/>
    <mergeCell ref="BA638:BB638"/>
    <mergeCell ref="BC638:BD638"/>
    <mergeCell ref="BE638:BF638"/>
    <mergeCell ref="BG638:BH638"/>
    <mergeCell ref="BI638:BJ638"/>
    <mergeCell ref="BK638:BL638"/>
    <mergeCell ref="BM638:BN638"/>
    <mergeCell ref="BO638:BQ638"/>
    <mergeCell ref="BS638:BT638"/>
    <mergeCell ref="BU638:CA638"/>
    <mergeCell ref="CB638:CH638"/>
    <mergeCell ref="B639:C639"/>
    <mergeCell ref="D639:F639"/>
    <mergeCell ref="G639:H639"/>
    <mergeCell ref="K639:L639"/>
    <mergeCell ref="M639:N639"/>
    <mergeCell ref="O639:P639"/>
    <mergeCell ref="Q639:R639"/>
    <mergeCell ref="S639:T639"/>
    <mergeCell ref="U639:V639"/>
    <mergeCell ref="W639:X639"/>
    <mergeCell ref="Y639:Z639"/>
    <mergeCell ref="AA639:AB639"/>
    <mergeCell ref="AC639:AD639"/>
    <mergeCell ref="AE639:AF639"/>
    <mergeCell ref="AG639:AH639"/>
    <mergeCell ref="AI639:AJ639"/>
    <mergeCell ref="AK639:AL639"/>
    <mergeCell ref="AM639:AN639"/>
    <mergeCell ref="AO639:AP639"/>
    <mergeCell ref="AQ639:AR639"/>
    <mergeCell ref="AS639:AT639"/>
    <mergeCell ref="BG637:BH637"/>
    <mergeCell ref="BI637:BJ637"/>
    <mergeCell ref="BK637:BL637"/>
    <mergeCell ref="BM637:BN637"/>
    <mergeCell ref="BO637:BQ637"/>
    <mergeCell ref="BS637:BT637"/>
    <mergeCell ref="BU637:CA637"/>
    <mergeCell ref="CB637:CH637"/>
    <mergeCell ref="B638:C638"/>
    <mergeCell ref="D638:F638"/>
    <mergeCell ref="G638:H638"/>
    <mergeCell ref="K638:L638"/>
    <mergeCell ref="M638:N638"/>
    <mergeCell ref="O638:P638"/>
    <mergeCell ref="Q638:R638"/>
    <mergeCell ref="BS635:BT635"/>
    <mergeCell ref="AQ634:AR634"/>
    <mergeCell ref="AS634:AT634"/>
    <mergeCell ref="AU634:AV634"/>
    <mergeCell ref="AW634:AX634"/>
    <mergeCell ref="AY634:AZ634"/>
    <mergeCell ref="BA634:BB634"/>
    <mergeCell ref="BC634:BD634"/>
    <mergeCell ref="BE634:BF634"/>
    <mergeCell ref="BG634:BH634"/>
    <mergeCell ref="BI634:BJ634"/>
    <mergeCell ref="BK634:BL634"/>
    <mergeCell ref="BM634:BN634"/>
    <mergeCell ref="BO634:BQ634"/>
    <mergeCell ref="BS634:BT634"/>
    <mergeCell ref="BU634:CA634"/>
    <mergeCell ref="CB634:CH634"/>
    <mergeCell ref="BM636:BN636"/>
    <mergeCell ref="BO636:BQ636"/>
    <mergeCell ref="BS636:BT636"/>
    <mergeCell ref="BU636:CA636"/>
    <mergeCell ref="CB636:CH636"/>
    <mergeCell ref="B637:C637"/>
    <mergeCell ref="D637:F637"/>
    <mergeCell ref="G637:H637"/>
    <mergeCell ref="K637:L637"/>
    <mergeCell ref="M637:N637"/>
    <mergeCell ref="O637:P637"/>
    <mergeCell ref="Q637:R637"/>
    <mergeCell ref="S637:T637"/>
    <mergeCell ref="U637:V637"/>
    <mergeCell ref="W637:X637"/>
    <mergeCell ref="Y637:Z637"/>
    <mergeCell ref="AA637:AB637"/>
    <mergeCell ref="AC637:AD637"/>
    <mergeCell ref="AE637:AF637"/>
    <mergeCell ref="AG637:AH637"/>
    <mergeCell ref="AI637:AJ637"/>
    <mergeCell ref="AK637:AL637"/>
    <mergeCell ref="AM637:AN637"/>
    <mergeCell ref="AO637:AP637"/>
    <mergeCell ref="AQ637:AR637"/>
    <mergeCell ref="AS637:AT637"/>
    <mergeCell ref="AU637:AV637"/>
    <mergeCell ref="AW637:AX637"/>
    <mergeCell ref="AY637:AZ637"/>
    <mergeCell ref="BA637:BB637"/>
    <mergeCell ref="BC637:BD637"/>
    <mergeCell ref="BE637:BF637"/>
    <mergeCell ref="BU635:CA635"/>
    <mergeCell ref="CB635:CH635"/>
    <mergeCell ref="B636:C636"/>
    <mergeCell ref="D636:F636"/>
    <mergeCell ref="G636:H636"/>
    <mergeCell ref="K636:L636"/>
    <mergeCell ref="M636:N636"/>
    <mergeCell ref="O636:P636"/>
    <mergeCell ref="Q636:R636"/>
    <mergeCell ref="S636:T636"/>
    <mergeCell ref="U636:V636"/>
    <mergeCell ref="W636:X636"/>
    <mergeCell ref="Y636:Z636"/>
    <mergeCell ref="AA636:AB636"/>
    <mergeCell ref="AC636:AD636"/>
    <mergeCell ref="B635:C635"/>
    <mergeCell ref="D635:F635"/>
    <mergeCell ref="G635:H635"/>
    <mergeCell ref="K635:L635"/>
    <mergeCell ref="M635:N635"/>
    <mergeCell ref="O635:P635"/>
    <mergeCell ref="Q635:R635"/>
    <mergeCell ref="S635:T635"/>
    <mergeCell ref="U635:V635"/>
    <mergeCell ref="W635:X635"/>
    <mergeCell ref="Y635:Z635"/>
    <mergeCell ref="AA635:AB635"/>
    <mergeCell ref="AC635:AD635"/>
    <mergeCell ref="AE635:AF635"/>
    <mergeCell ref="AG635:AH635"/>
    <mergeCell ref="AI635:AJ635"/>
    <mergeCell ref="AW633:AX633"/>
    <mergeCell ref="AY633:AZ633"/>
    <mergeCell ref="BA633:BB633"/>
    <mergeCell ref="BC633:BD633"/>
    <mergeCell ref="BE633:BF633"/>
    <mergeCell ref="BG633:BH633"/>
    <mergeCell ref="BI633:BJ633"/>
    <mergeCell ref="BK633:BL633"/>
    <mergeCell ref="BM633:BN633"/>
    <mergeCell ref="BO633:BQ633"/>
    <mergeCell ref="BS633:BT633"/>
    <mergeCell ref="BU633:CA633"/>
    <mergeCell ref="CB633:CH633"/>
    <mergeCell ref="B634:C634"/>
    <mergeCell ref="D634:F634"/>
    <mergeCell ref="G634:H634"/>
    <mergeCell ref="K634:L634"/>
    <mergeCell ref="M634:N634"/>
    <mergeCell ref="O634:P634"/>
    <mergeCell ref="Q634:R634"/>
    <mergeCell ref="S634:T634"/>
    <mergeCell ref="U634:V634"/>
    <mergeCell ref="W634:X634"/>
    <mergeCell ref="Y634:Z634"/>
    <mergeCell ref="AA634:AB634"/>
    <mergeCell ref="AC634:AD634"/>
    <mergeCell ref="AE634:AF634"/>
    <mergeCell ref="AG634:AH634"/>
    <mergeCell ref="AI634:AJ634"/>
    <mergeCell ref="AK634:AL634"/>
    <mergeCell ref="AM634:AN634"/>
    <mergeCell ref="AO634:AP634"/>
    <mergeCell ref="AK635:AL635"/>
    <mergeCell ref="AM635:AN635"/>
    <mergeCell ref="AO635:AP635"/>
    <mergeCell ref="AQ635:AR635"/>
    <mergeCell ref="AS635:AT635"/>
    <mergeCell ref="AU635:AV635"/>
    <mergeCell ref="AW635:AX635"/>
    <mergeCell ref="AY635:AZ635"/>
    <mergeCell ref="BA635:BB635"/>
    <mergeCell ref="BC635:BD635"/>
    <mergeCell ref="BE635:BF635"/>
    <mergeCell ref="BG635:BH635"/>
    <mergeCell ref="BI635:BJ635"/>
    <mergeCell ref="BK635:BL635"/>
    <mergeCell ref="BM635:BN635"/>
    <mergeCell ref="BO635:BQ635"/>
    <mergeCell ref="BC632:BD632"/>
    <mergeCell ref="BE632:BF632"/>
    <mergeCell ref="BG632:BH632"/>
    <mergeCell ref="BI632:BJ632"/>
    <mergeCell ref="BK632:BL632"/>
    <mergeCell ref="BM632:BN632"/>
    <mergeCell ref="BO632:BQ632"/>
    <mergeCell ref="BS632:BT632"/>
    <mergeCell ref="BU632:CA632"/>
    <mergeCell ref="CB632:CH632"/>
    <mergeCell ref="B633:C633"/>
    <mergeCell ref="D633:F633"/>
    <mergeCell ref="G633:H633"/>
    <mergeCell ref="K633:L633"/>
    <mergeCell ref="M633:N633"/>
    <mergeCell ref="O633:P633"/>
    <mergeCell ref="Q633:R633"/>
    <mergeCell ref="S633:T633"/>
    <mergeCell ref="U633:V633"/>
    <mergeCell ref="W633:X633"/>
    <mergeCell ref="Y633:Z633"/>
    <mergeCell ref="AA633:AB633"/>
    <mergeCell ref="AC633:AD633"/>
    <mergeCell ref="AE633:AF633"/>
    <mergeCell ref="AG633:AH633"/>
    <mergeCell ref="AI633:AJ633"/>
    <mergeCell ref="AK633:AL633"/>
    <mergeCell ref="AM633:AN633"/>
    <mergeCell ref="AO633:AP633"/>
    <mergeCell ref="AQ633:AR633"/>
    <mergeCell ref="AS633:AT633"/>
    <mergeCell ref="AU633:AV633"/>
    <mergeCell ref="BI631:BJ631"/>
    <mergeCell ref="BK631:BL631"/>
    <mergeCell ref="BM631:BN631"/>
    <mergeCell ref="BO631:BQ631"/>
    <mergeCell ref="BS631:BT631"/>
    <mergeCell ref="BU631:CA631"/>
    <mergeCell ref="CB631:CH631"/>
    <mergeCell ref="B632:C632"/>
    <mergeCell ref="D632:F632"/>
    <mergeCell ref="G632:H632"/>
    <mergeCell ref="K632:L632"/>
    <mergeCell ref="M632:N632"/>
    <mergeCell ref="O632:P632"/>
    <mergeCell ref="Q632:R632"/>
    <mergeCell ref="S632:T632"/>
    <mergeCell ref="U632:V632"/>
    <mergeCell ref="W632:X632"/>
    <mergeCell ref="Y632:Z632"/>
    <mergeCell ref="AA632:AB632"/>
    <mergeCell ref="AC632:AD632"/>
    <mergeCell ref="AE632:AF632"/>
    <mergeCell ref="AG632:AH632"/>
    <mergeCell ref="AI632:AJ632"/>
    <mergeCell ref="AK632:AL632"/>
    <mergeCell ref="AM632:AN632"/>
    <mergeCell ref="AO632:AP632"/>
    <mergeCell ref="AQ632:AR632"/>
    <mergeCell ref="AS632:AT632"/>
    <mergeCell ref="AU632:AV632"/>
    <mergeCell ref="AW632:AX632"/>
    <mergeCell ref="AY632:AZ632"/>
    <mergeCell ref="BA632:BB632"/>
    <mergeCell ref="BO630:BQ630"/>
    <mergeCell ref="BS630:BT630"/>
    <mergeCell ref="BU630:CA630"/>
    <mergeCell ref="CB630:CH630"/>
    <mergeCell ref="B631:C631"/>
    <mergeCell ref="D631:F631"/>
    <mergeCell ref="G631:H631"/>
    <mergeCell ref="K631:L631"/>
    <mergeCell ref="M631:N631"/>
    <mergeCell ref="O631:P631"/>
    <mergeCell ref="Q631:R631"/>
    <mergeCell ref="S631:T631"/>
    <mergeCell ref="U631:V631"/>
    <mergeCell ref="W631:X631"/>
    <mergeCell ref="Y631:Z631"/>
    <mergeCell ref="AA631:AB631"/>
    <mergeCell ref="AC631:AD631"/>
    <mergeCell ref="AE631:AF631"/>
    <mergeCell ref="AG631:AH631"/>
    <mergeCell ref="AI631:AJ631"/>
    <mergeCell ref="AK631:AL631"/>
    <mergeCell ref="AM631:AN631"/>
    <mergeCell ref="AO631:AP631"/>
    <mergeCell ref="AQ631:AR631"/>
    <mergeCell ref="AS631:AT631"/>
    <mergeCell ref="AU631:AV631"/>
    <mergeCell ref="AW631:AX631"/>
    <mergeCell ref="AY631:AZ631"/>
    <mergeCell ref="BA631:BB631"/>
    <mergeCell ref="BC631:BD631"/>
    <mergeCell ref="BE631:BF631"/>
    <mergeCell ref="BG631:BH631"/>
    <mergeCell ref="CB629:CH629"/>
    <mergeCell ref="B630:C630"/>
    <mergeCell ref="D630:F630"/>
    <mergeCell ref="G630:H630"/>
    <mergeCell ref="K630:L630"/>
    <mergeCell ref="M630:N630"/>
    <mergeCell ref="O630:P630"/>
    <mergeCell ref="Q630:R630"/>
    <mergeCell ref="S630:T630"/>
    <mergeCell ref="U630:V630"/>
    <mergeCell ref="W630:X630"/>
    <mergeCell ref="Y630:Z630"/>
    <mergeCell ref="AA630:AB630"/>
    <mergeCell ref="AC630:AD630"/>
    <mergeCell ref="AE630:AF630"/>
    <mergeCell ref="AG630:AH630"/>
    <mergeCell ref="AI630:AJ630"/>
    <mergeCell ref="AK630:AL630"/>
    <mergeCell ref="AM630:AN630"/>
    <mergeCell ref="AO630:AP630"/>
    <mergeCell ref="AQ630:AR630"/>
    <mergeCell ref="AS630:AT630"/>
    <mergeCell ref="AU630:AV630"/>
    <mergeCell ref="AW630:AX630"/>
    <mergeCell ref="AY630:AZ630"/>
    <mergeCell ref="BA630:BB630"/>
    <mergeCell ref="BC630:BD630"/>
    <mergeCell ref="BE630:BF630"/>
    <mergeCell ref="BG630:BH630"/>
    <mergeCell ref="BI630:BJ630"/>
    <mergeCell ref="BK630:BL630"/>
    <mergeCell ref="BM630:BN630"/>
    <mergeCell ref="AM629:AN629"/>
    <mergeCell ref="AO629:AP629"/>
    <mergeCell ref="AQ629:AR629"/>
    <mergeCell ref="AS629:AT629"/>
    <mergeCell ref="AU629:AV629"/>
    <mergeCell ref="AW629:AX629"/>
    <mergeCell ref="AY629:AZ629"/>
    <mergeCell ref="BA629:BB629"/>
    <mergeCell ref="BC629:BD629"/>
    <mergeCell ref="BE629:BF629"/>
    <mergeCell ref="BG629:BH629"/>
    <mergeCell ref="BI629:BJ629"/>
    <mergeCell ref="BK629:BL629"/>
    <mergeCell ref="BM629:BN629"/>
    <mergeCell ref="BO629:BQ629"/>
    <mergeCell ref="BS629:BT629"/>
    <mergeCell ref="BU629:CA629"/>
    <mergeCell ref="B629:C629"/>
    <mergeCell ref="D629:F629"/>
    <mergeCell ref="G629:H629"/>
    <mergeCell ref="K629:L629"/>
    <mergeCell ref="M629:N629"/>
    <mergeCell ref="O629:P629"/>
    <mergeCell ref="Q629:R629"/>
    <mergeCell ref="S629:T629"/>
    <mergeCell ref="U629:V629"/>
    <mergeCell ref="W629:X629"/>
    <mergeCell ref="Y629:Z629"/>
    <mergeCell ref="AA629:AB629"/>
    <mergeCell ref="AC629:AD629"/>
    <mergeCell ref="AE629:AF629"/>
    <mergeCell ref="AG629:AH629"/>
    <mergeCell ref="AI629:AJ629"/>
    <mergeCell ref="AK629:AL629"/>
    <mergeCell ref="CB628:CH628"/>
    <mergeCell ref="AU627:AV627"/>
    <mergeCell ref="AW627:AX627"/>
    <mergeCell ref="AY627:AZ627"/>
    <mergeCell ref="BA627:BB627"/>
    <mergeCell ref="BC627:BD627"/>
    <mergeCell ref="BE627:BF627"/>
    <mergeCell ref="BG627:BH627"/>
    <mergeCell ref="BI627:BJ627"/>
    <mergeCell ref="BK627:BL627"/>
    <mergeCell ref="BM627:BN627"/>
    <mergeCell ref="BO627:BQ627"/>
    <mergeCell ref="BS627:BT627"/>
    <mergeCell ref="BU627:CA627"/>
    <mergeCell ref="CB627:CH627"/>
    <mergeCell ref="B628:C628"/>
    <mergeCell ref="D628:F628"/>
    <mergeCell ref="G628:H628"/>
    <mergeCell ref="K628:L628"/>
    <mergeCell ref="M628:N628"/>
    <mergeCell ref="O628:P628"/>
    <mergeCell ref="Q628:R628"/>
    <mergeCell ref="S628:T628"/>
    <mergeCell ref="U628:V628"/>
    <mergeCell ref="W628:X628"/>
    <mergeCell ref="Y628:Z628"/>
    <mergeCell ref="AA628:AB628"/>
    <mergeCell ref="AC628:AD628"/>
    <mergeCell ref="AE628:AF628"/>
    <mergeCell ref="AG628:AH628"/>
    <mergeCell ref="AI628:AJ628"/>
    <mergeCell ref="AK628:AL628"/>
    <mergeCell ref="AM628:AN628"/>
    <mergeCell ref="S626:T626"/>
    <mergeCell ref="U626:V626"/>
    <mergeCell ref="W626:X626"/>
    <mergeCell ref="Y626:Z626"/>
    <mergeCell ref="AA626:AB626"/>
    <mergeCell ref="AC626:AD626"/>
    <mergeCell ref="AE626:AF626"/>
    <mergeCell ref="AG626:AH626"/>
    <mergeCell ref="AI626:AJ626"/>
    <mergeCell ref="AK626:AL626"/>
    <mergeCell ref="AM626:AN626"/>
    <mergeCell ref="AO626:AP626"/>
    <mergeCell ref="AQ626:AR626"/>
    <mergeCell ref="AS626:AT626"/>
    <mergeCell ref="AU626:AV626"/>
    <mergeCell ref="AW626:AX626"/>
    <mergeCell ref="AY626:AZ626"/>
    <mergeCell ref="AO628:AP628"/>
    <mergeCell ref="AQ628:AR628"/>
    <mergeCell ref="AS628:AT628"/>
    <mergeCell ref="AU628:AV628"/>
    <mergeCell ref="AW628:AX628"/>
    <mergeCell ref="AY628:AZ628"/>
    <mergeCell ref="BA628:BB628"/>
    <mergeCell ref="BC628:BD628"/>
    <mergeCell ref="BE628:BF628"/>
    <mergeCell ref="BG628:BH628"/>
    <mergeCell ref="BI628:BJ628"/>
    <mergeCell ref="BK628:BL628"/>
    <mergeCell ref="BM628:BN628"/>
    <mergeCell ref="BO628:BQ628"/>
    <mergeCell ref="BS628:BT628"/>
    <mergeCell ref="BU628:CA628"/>
    <mergeCell ref="AE624:AF624"/>
    <mergeCell ref="AG624:AH624"/>
    <mergeCell ref="AI624:AJ624"/>
    <mergeCell ref="AK624:AL624"/>
    <mergeCell ref="AM624:AN624"/>
    <mergeCell ref="AO624:AP624"/>
    <mergeCell ref="AQ624:AR624"/>
    <mergeCell ref="AS624:AT624"/>
    <mergeCell ref="AU624:AV624"/>
    <mergeCell ref="AW624:AX624"/>
    <mergeCell ref="AY624:AZ624"/>
    <mergeCell ref="BA624:BB624"/>
    <mergeCell ref="BC624:BD624"/>
    <mergeCell ref="BE624:BF624"/>
    <mergeCell ref="BG624:BH624"/>
    <mergeCell ref="BI624:BJ624"/>
    <mergeCell ref="BK624:BL624"/>
    <mergeCell ref="BA626:BB626"/>
    <mergeCell ref="BC626:BD626"/>
    <mergeCell ref="BE626:BF626"/>
    <mergeCell ref="BG626:BH626"/>
    <mergeCell ref="BI626:BJ626"/>
    <mergeCell ref="BK626:BL626"/>
    <mergeCell ref="BM626:BN626"/>
    <mergeCell ref="BO626:BQ626"/>
    <mergeCell ref="BS626:BT626"/>
    <mergeCell ref="BU626:CA626"/>
    <mergeCell ref="CB626:CH626"/>
    <mergeCell ref="B627:C627"/>
    <mergeCell ref="D627:F627"/>
    <mergeCell ref="G627:H627"/>
    <mergeCell ref="K627:L627"/>
    <mergeCell ref="M627:N627"/>
    <mergeCell ref="O627:P627"/>
    <mergeCell ref="Q627:R627"/>
    <mergeCell ref="S627:T627"/>
    <mergeCell ref="U627:V627"/>
    <mergeCell ref="W627:X627"/>
    <mergeCell ref="Y627:Z627"/>
    <mergeCell ref="AA627:AB627"/>
    <mergeCell ref="AC627:AD627"/>
    <mergeCell ref="AE627:AF627"/>
    <mergeCell ref="AG627:AH627"/>
    <mergeCell ref="AI627:AJ627"/>
    <mergeCell ref="AK627:AL627"/>
    <mergeCell ref="AM627:AN627"/>
    <mergeCell ref="AO627:AP627"/>
    <mergeCell ref="AQ627:AR627"/>
    <mergeCell ref="AS627:AT627"/>
    <mergeCell ref="BG625:BH625"/>
    <mergeCell ref="BI625:BJ625"/>
    <mergeCell ref="BK625:BL625"/>
    <mergeCell ref="BM625:BN625"/>
    <mergeCell ref="BO625:BQ625"/>
    <mergeCell ref="BS625:BT625"/>
    <mergeCell ref="BU625:CA625"/>
    <mergeCell ref="CB625:CH625"/>
    <mergeCell ref="B626:C626"/>
    <mergeCell ref="D626:F626"/>
    <mergeCell ref="G626:H626"/>
    <mergeCell ref="K626:L626"/>
    <mergeCell ref="M626:N626"/>
    <mergeCell ref="O626:P626"/>
    <mergeCell ref="Q626:R626"/>
    <mergeCell ref="BS623:BT623"/>
    <mergeCell ref="AQ622:AR622"/>
    <mergeCell ref="AS622:AT622"/>
    <mergeCell ref="AU622:AV622"/>
    <mergeCell ref="AW622:AX622"/>
    <mergeCell ref="AY622:AZ622"/>
    <mergeCell ref="BA622:BB622"/>
    <mergeCell ref="BC622:BD622"/>
    <mergeCell ref="BE622:BF622"/>
    <mergeCell ref="BG622:BH622"/>
    <mergeCell ref="BI622:BJ622"/>
    <mergeCell ref="BK622:BL622"/>
    <mergeCell ref="BM622:BN622"/>
    <mergeCell ref="BO622:BQ622"/>
    <mergeCell ref="BS622:BT622"/>
    <mergeCell ref="BU622:CA622"/>
    <mergeCell ref="CB622:CH622"/>
    <mergeCell ref="BM624:BN624"/>
    <mergeCell ref="BO624:BQ624"/>
    <mergeCell ref="BS624:BT624"/>
    <mergeCell ref="BU624:CA624"/>
    <mergeCell ref="CB624:CH624"/>
    <mergeCell ref="B625:C625"/>
    <mergeCell ref="D625:F625"/>
    <mergeCell ref="G625:H625"/>
    <mergeCell ref="K625:L625"/>
    <mergeCell ref="M625:N625"/>
    <mergeCell ref="O625:P625"/>
    <mergeCell ref="Q625:R625"/>
    <mergeCell ref="S625:T625"/>
    <mergeCell ref="U625:V625"/>
    <mergeCell ref="W625:X625"/>
    <mergeCell ref="Y625:Z625"/>
    <mergeCell ref="AA625:AB625"/>
    <mergeCell ref="AC625:AD625"/>
    <mergeCell ref="AE625:AF625"/>
    <mergeCell ref="AG625:AH625"/>
    <mergeCell ref="AI625:AJ625"/>
    <mergeCell ref="AK625:AL625"/>
    <mergeCell ref="AM625:AN625"/>
    <mergeCell ref="AO625:AP625"/>
    <mergeCell ref="AQ625:AR625"/>
    <mergeCell ref="AS625:AT625"/>
    <mergeCell ref="AU625:AV625"/>
    <mergeCell ref="AW625:AX625"/>
    <mergeCell ref="AY625:AZ625"/>
    <mergeCell ref="BA625:BB625"/>
    <mergeCell ref="BC625:BD625"/>
    <mergeCell ref="BE625:BF625"/>
    <mergeCell ref="BU623:CA623"/>
    <mergeCell ref="CB623:CH623"/>
    <mergeCell ref="B624:C624"/>
    <mergeCell ref="D624:F624"/>
    <mergeCell ref="G624:H624"/>
    <mergeCell ref="K624:L624"/>
    <mergeCell ref="M624:N624"/>
    <mergeCell ref="O624:P624"/>
    <mergeCell ref="Q624:R624"/>
    <mergeCell ref="S624:T624"/>
    <mergeCell ref="U624:V624"/>
    <mergeCell ref="W624:X624"/>
    <mergeCell ref="Y624:Z624"/>
    <mergeCell ref="AA624:AB624"/>
    <mergeCell ref="AC624:AD624"/>
    <mergeCell ref="B623:C623"/>
    <mergeCell ref="D623:F623"/>
    <mergeCell ref="G623:H623"/>
    <mergeCell ref="K623:L623"/>
    <mergeCell ref="M623:N623"/>
    <mergeCell ref="O623:P623"/>
    <mergeCell ref="Q623:R623"/>
    <mergeCell ref="S623:T623"/>
    <mergeCell ref="U623:V623"/>
    <mergeCell ref="W623:X623"/>
    <mergeCell ref="Y623:Z623"/>
    <mergeCell ref="AA623:AB623"/>
    <mergeCell ref="AC623:AD623"/>
    <mergeCell ref="AE623:AF623"/>
    <mergeCell ref="AG623:AH623"/>
    <mergeCell ref="AI623:AJ623"/>
    <mergeCell ref="AW621:AX621"/>
    <mergeCell ref="AY621:AZ621"/>
    <mergeCell ref="BA621:BB621"/>
    <mergeCell ref="BC621:BD621"/>
    <mergeCell ref="BE621:BF621"/>
    <mergeCell ref="BG621:BH621"/>
    <mergeCell ref="BI621:BJ621"/>
    <mergeCell ref="BK621:BL621"/>
    <mergeCell ref="BM621:BN621"/>
    <mergeCell ref="BO621:BQ621"/>
    <mergeCell ref="BS621:BT621"/>
    <mergeCell ref="BU621:CA621"/>
    <mergeCell ref="CB621:CH621"/>
    <mergeCell ref="B622:C622"/>
    <mergeCell ref="D622:F622"/>
    <mergeCell ref="G622:H622"/>
    <mergeCell ref="K622:L622"/>
    <mergeCell ref="M622:N622"/>
    <mergeCell ref="O622:P622"/>
    <mergeCell ref="Q622:R622"/>
    <mergeCell ref="S622:T622"/>
    <mergeCell ref="U622:V622"/>
    <mergeCell ref="W622:X622"/>
    <mergeCell ref="Y622:Z622"/>
    <mergeCell ref="AA622:AB622"/>
    <mergeCell ref="AC622:AD622"/>
    <mergeCell ref="AE622:AF622"/>
    <mergeCell ref="AG622:AH622"/>
    <mergeCell ref="AI622:AJ622"/>
    <mergeCell ref="AK622:AL622"/>
    <mergeCell ref="AM622:AN622"/>
    <mergeCell ref="AO622:AP622"/>
    <mergeCell ref="AK623:AL623"/>
    <mergeCell ref="AM623:AN623"/>
    <mergeCell ref="AO623:AP623"/>
    <mergeCell ref="AQ623:AR623"/>
    <mergeCell ref="AS623:AT623"/>
    <mergeCell ref="AU623:AV623"/>
    <mergeCell ref="AW623:AX623"/>
    <mergeCell ref="AY623:AZ623"/>
    <mergeCell ref="BA623:BB623"/>
    <mergeCell ref="BC623:BD623"/>
    <mergeCell ref="BE623:BF623"/>
    <mergeCell ref="BG623:BH623"/>
    <mergeCell ref="BI623:BJ623"/>
    <mergeCell ref="BK623:BL623"/>
    <mergeCell ref="BM623:BN623"/>
    <mergeCell ref="BO623:BQ623"/>
    <mergeCell ref="BC620:BD620"/>
    <mergeCell ref="BE620:BF620"/>
    <mergeCell ref="BG620:BH620"/>
    <mergeCell ref="BI620:BJ620"/>
    <mergeCell ref="BK620:BL620"/>
    <mergeCell ref="BM620:BN620"/>
    <mergeCell ref="BO620:BQ620"/>
    <mergeCell ref="BS620:BT620"/>
    <mergeCell ref="BU620:CA620"/>
    <mergeCell ref="CB620:CH620"/>
    <mergeCell ref="B621:C621"/>
    <mergeCell ref="D621:F621"/>
    <mergeCell ref="G621:H621"/>
    <mergeCell ref="K621:L621"/>
    <mergeCell ref="M621:N621"/>
    <mergeCell ref="O621:P621"/>
    <mergeCell ref="Q621:R621"/>
    <mergeCell ref="S621:T621"/>
    <mergeCell ref="U621:V621"/>
    <mergeCell ref="W621:X621"/>
    <mergeCell ref="Y621:Z621"/>
    <mergeCell ref="AA621:AB621"/>
    <mergeCell ref="AC621:AD621"/>
    <mergeCell ref="AE621:AF621"/>
    <mergeCell ref="AG621:AH621"/>
    <mergeCell ref="AI621:AJ621"/>
    <mergeCell ref="AK621:AL621"/>
    <mergeCell ref="AM621:AN621"/>
    <mergeCell ref="AO621:AP621"/>
    <mergeCell ref="AQ621:AR621"/>
    <mergeCell ref="AS621:AT621"/>
    <mergeCell ref="AU621:AV621"/>
    <mergeCell ref="BI619:BJ619"/>
    <mergeCell ref="BK619:BL619"/>
    <mergeCell ref="BM619:BN619"/>
    <mergeCell ref="BO619:BQ619"/>
    <mergeCell ref="BS619:BT619"/>
    <mergeCell ref="BU619:CA619"/>
    <mergeCell ref="CB619:CH619"/>
    <mergeCell ref="B620:C620"/>
    <mergeCell ref="D620:F620"/>
    <mergeCell ref="G620:H620"/>
    <mergeCell ref="K620:L620"/>
    <mergeCell ref="M620:N620"/>
    <mergeCell ref="O620:P620"/>
    <mergeCell ref="Q620:R620"/>
    <mergeCell ref="S620:T620"/>
    <mergeCell ref="U620:V620"/>
    <mergeCell ref="W620:X620"/>
    <mergeCell ref="Y620:Z620"/>
    <mergeCell ref="AA620:AB620"/>
    <mergeCell ref="AC620:AD620"/>
    <mergeCell ref="AE620:AF620"/>
    <mergeCell ref="AG620:AH620"/>
    <mergeCell ref="AI620:AJ620"/>
    <mergeCell ref="AK620:AL620"/>
    <mergeCell ref="AM620:AN620"/>
    <mergeCell ref="AO620:AP620"/>
    <mergeCell ref="AQ620:AR620"/>
    <mergeCell ref="AS620:AT620"/>
    <mergeCell ref="AU620:AV620"/>
    <mergeCell ref="AW620:AX620"/>
    <mergeCell ref="AY620:AZ620"/>
    <mergeCell ref="BA620:BB620"/>
    <mergeCell ref="BO618:BQ618"/>
    <mergeCell ref="BS618:BT618"/>
    <mergeCell ref="BU618:CA618"/>
    <mergeCell ref="CB618:CH618"/>
    <mergeCell ref="B619:C619"/>
    <mergeCell ref="D619:F619"/>
    <mergeCell ref="G619:H619"/>
    <mergeCell ref="K619:L619"/>
    <mergeCell ref="M619:N619"/>
    <mergeCell ref="O619:P619"/>
    <mergeCell ref="Q619:R619"/>
    <mergeCell ref="S619:T619"/>
    <mergeCell ref="U619:V619"/>
    <mergeCell ref="W619:X619"/>
    <mergeCell ref="Y619:Z619"/>
    <mergeCell ref="AA619:AB619"/>
    <mergeCell ref="AC619:AD619"/>
    <mergeCell ref="AE619:AF619"/>
    <mergeCell ref="AG619:AH619"/>
    <mergeCell ref="AI619:AJ619"/>
    <mergeCell ref="AK619:AL619"/>
    <mergeCell ref="AM619:AN619"/>
    <mergeCell ref="AO619:AP619"/>
    <mergeCell ref="AQ619:AR619"/>
    <mergeCell ref="AS619:AT619"/>
    <mergeCell ref="AU619:AV619"/>
    <mergeCell ref="AW619:AX619"/>
    <mergeCell ref="AY619:AZ619"/>
    <mergeCell ref="BA619:BB619"/>
    <mergeCell ref="BC619:BD619"/>
    <mergeCell ref="BE619:BF619"/>
    <mergeCell ref="BG619:BH619"/>
    <mergeCell ref="CB617:CH617"/>
    <mergeCell ref="B618:C618"/>
    <mergeCell ref="D618:F618"/>
    <mergeCell ref="G618:H618"/>
    <mergeCell ref="K618:L618"/>
    <mergeCell ref="M618:N618"/>
    <mergeCell ref="O618:P618"/>
    <mergeCell ref="Q618:R618"/>
    <mergeCell ref="S618:T618"/>
    <mergeCell ref="U618:V618"/>
    <mergeCell ref="W618:X618"/>
    <mergeCell ref="Y618:Z618"/>
    <mergeCell ref="AA618:AB618"/>
    <mergeCell ref="AC618:AD618"/>
    <mergeCell ref="AE618:AF618"/>
    <mergeCell ref="AG618:AH618"/>
    <mergeCell ref="AI618:AJ618"/>
    <mergeCell ref="AK618:AL618"/>
    <mergeCell ref="AM618:AN618"/>
    <mergeCell ref="AO618:AP618"/>
    <mergeCell ref="AQ618:AR618"/>
    <mergeCell ref="AS618:AT618"/>
    <mergeCell ref="AU618:AV618"/>
    <mergeCell ref="AW618:AX618"/>
    <mergeCell ref="AY618:AZ618"/>
    <mergeCell ref="BA618:BB618"/>
    <mergeCell ref="BC618:BD618"/>
    <mergeCell ref="BE618:BF618"/>
    <mergeCell ref="BG618:BH618"/>
    <mergeCell ref="BI618:BJ618"/>
    <mergeCell ref="BK618:BL618"/>
    <mergeCell ref="BM618:BN618"/>
    <mergeCell ref="AM617:AN617"/>
    <mergeCell ref="AO617:AP617"/>
    <mergeCell ref="AQ617:AR617"/>
    <mergeCell ref="AS617:AT617"/>
    <mergeCell ref="AU617:AV617"/>
    <mergeCell ref="AW617:AX617"/>
    <mergeCell ref="AY617:AZ617"/>
    <mergeCell ref="BA617:BB617"/>
    <mergeCell ref="BC617:BD617"/>
    <mergeCell ref="BE617:BF617"/>
    <mergeCell ref="BG617:BH617"/>
    <mergeCell ref="BI617:BJ617"/>
    <mergeCell ref="BK617:BL617"/>
    <mergeCell ref="BM617:BN617"/>
    <mergeCell ref="BO617:BQ617"/>
    <mergeCell ref="BS617:BT617"/>
    <mergeCell ref="BU617:CA617"/>
    <mergeCell ref="B617:C617"/>
    <mergeCell ref="D617:F617"/>
    <mergeCell ref="G617:H617"/>
    <mergeCell ref="K617:L617"/>
    <mergeCell ref="M617:N617"/>
    <mergeCell ref="O617:P617"/>
    <mergeCell ref="Q617:R617"/>
    <mergeCell ref="S617:T617"/>
    <mergeCell ref="U617:V617"/>
    <mergeCell ref="W617:X617"/>
    <mergeCell ref="Y617:Z617"/>
    <mergeCell ref="AA617:AB617"/>
    <mergeCell ref="AC617:AD617"/>
    <mergeCell ref="AE617:AF617"/>
    <mergeCell ref="AG617:AH617"/>
    <mergeCell ref="AI617:AJ617"/>
    <mergeCell ref="AK617:AL617"/>
    <mergeCell ref="CB616:CH616"/>
    <mergeCell ref="AU615:AV615"/>
    <mergeCell ref="AW615:AX615"/>
    <mergeCell ref="AY615:AZ615"/>
    <mergeCell ref="BA615:BB615"/>
    <mergeCell ref="BC615:BD615"/>
    <mergeCell ref="BE615:BF615"/>
    <mergeCell ref="BG615:BH615"/>
    <mergeCell ref="BI615:BJ615"/>
    <mergeCell ref="BK615:BL615"/>
    <mergeCell ref="BM615:BN615"/>
    <mergeCell ref="BO615:BQ615"/>
    <mergeCell ref="BS615:BT615"/>
    <mergeCell ref="BU615:CA615"/>
    <mergeCell ref="CB615:CH615"/>
    <mergeCell ref="B616:C616"/>
    <mergeCell ref="D616:F616"/>
    <mergeCell ref="G616:H616"/>
    <mergeCell ref="K616:L616"/>
    <mergeCell ref="M616:N616"/>
    <mergeCell ref="O616:P616"/>
    <mergeCell ref="Q616:R616"/>
    <mergeCell ref="S616:T616"/>
    <mergeCell ref="U616:V616"/>
    <mergeCell ref="W616:X616"/>
    <mergeCell ref="Y616:Z616"/>
    <mergeCell ref="AA616:AB616"/>
    <mergeCell ref="AC616:AD616"/>
    <mergeCell ref="AE616:AF616"/>
    <mergeCell ref="AG616:AH616"/>
    <mergeCell ref="AI616:AJ616"/>
    <mergeCell ref="AK616:AL616"/>
    <mergeCell ref="AM616:AN616"/>
    <mergeCell ref="S614:T614"/>
    <mergeCell ref="U614:V614"/>
    <mergeCell ref="W614:X614"/>
    <mergeCell ref="Y614:Z614"/>
    <mergeCell ref="AA614:AB614"/>
    <mergeCell ref="AC614:AD614"/>
    <mergeCell ref="AE614:AF614"/>
    <mergeCell ref="AG614:AH614"/>
    <mergeCell ref="AI614:AJ614"/>
    <mergeCell ref="AK614:AL614"/>
    <mergeCell ref="AM614:AN614"/>
    <mergeCell ref="AO614:AP614"/>
    <mergeCell ref="AQ614:AR614"/>
    <mergeCell ref="AS614:AT614"/>
    <mergeCell ref="AU614:AV614"/>
    <mergeCell ref="AW614:AX614"/>
    <mergeCell ref="AY614:AZ614"/>
    <mergeCell ref="AO616:AP616"/>
    <mergeCell ref="AQ616:AR616"/>
    <mergeCell ref="AS616:AT616"/>
    <mergeCell ref="AU616:AV616"/>
    <mergeCell ref="AW616:AX616"/>
    <mergeCell ref="AY616:AZ616"/>
    <mergeCell ref="BA616:BB616"/>
    <mergeCell ref="BC616:BD616"/>
    <mergeCell ref="BE616:BF616"/>
    <mergeCell ref="BG616:BH616"/>
    <mergeCell ref="BI616:BJ616"/>
    <mergeCell ref="BK616:BL616"/>
    <mergeCell ref="BM616:BN616"/>
    <mergeCell ref="BO616:BQ616"/>
    <mergeCell ref="BS616:BT616"/>
    <mergeCell ref="BU616:CA616"/>
    <mergeCell ref="AE612:AF612"/>
    <mergeCell ref="AG612:AH612"/>
    <mergeCell ref="AI612:AJ612"/>
    <mergeCell ref="AK612:AL612"/>
    <mergeCell ref="AM612:AN612"/>
    <mergeCell ref="AO612:AP612"/>
    <mergeCell ref="AQ612:AR612"/>
    <mergeCell ref="AS612:AT612"/>
    <mergeCell ref="AU612:AV612"/>
    <mergeCell ref="AW612:AX612"/>
    <mergeCell ref="AY612:AZ612"/>
    <mergeCell ref="BA612:BB612"/>
    <mergeCell ref="BC612:BD612"/>
    <mergeCell ref="BE612:BF612"/>
    <mergeCell ref="BG612:BH612"/>
    <mergeCell ref="BI612:BJ612"/>
    <mergeCell ref="BK612:BL612"/>
    <mergeCell ref="BA614:BB614"/>
    <mergeCell ref="BC614:BD614"/>
    <mergeCell ref="BE614:BF614"/>
    <mergeCell ref="BG614:BH614"/>
    <mergeCell ref="BI614:BJ614"/>
    <mergeCell ref="BK614:BL614"/>
    <mergeCell ref="BM614:BN614"/>
    <mergeCell ref="BO614:BQ614"/>
    <mergeCell ref="BS614:BT614"/>
    <mergeCell ref="BU614:CA614"/>
    <mergeCell ref="CB614:CH614"/>
    <mergeCell ref="B615:C615"/>
    <mergeCell ref="D615:F615"/>
    <mergeCell ref="G615:H615"/>
    <mergeCell ref="K615:L615"/>
    <mergeCell ref="M615:N615"/>
    <mergeCell ref="O615:P615"/>
    <mergeCell ref="Q615:R615"/>
    <mergeCell ref="S615:T615"/>
    <mergeCell ref="U615:V615"/>
    <mergeCell ref="W615:X615"/>
    <mergeCell ref="Y615:Z615"/>
    <mergeCell ref="AA615:AB615"/>
    <mergeCell ref="AC615:AD615"/>
    <mergeCell ref="AE615:AF615"/>
    <mergeCell ref="AG615:AH615"/>
    <mergeCell ref="AI615:AJ615"/>
    <mergeCell ref="AK615:AL615"/>
    <mergeCell ref="AM615:AN615"/>
    <mergeCell ref="AO615:AP615"/>
    <mergeCell ref="AQ615:AR615"/>
    <mergeCell ref="AS615:AT615"/>
    <mergeCell ref="BG613:BH613"/>
    <mergeCell ref="BI613:BJ613"/>
    <mergeCell ref="BK613:BL613"/>
    <mergeCell ref="BM613:BN613"/>
    <mergeCell ref="BO613:BQ613"/>
    <mergeCell ref="BS613:BT613"/>
    <mergeCell ref="BU613:CA613"/>
    <mergeCell ref="CB613:CH613"/>
    <mergeCell ref="B614:C614"/>
    <mergeCell ref="D614:F614"/>
    <mergeCell ref="G614:H614"/>
    <mergeCell ref="K614:L614"/>
    <mergeCell ref="M614:N614"/>
    <mergeCell ref="O614:P614"/>
    <mergeCell ref="Q614:R614"/>
    <mergeCell ref="BS611:BT611"/>
    <mergeCell ref="AQ610:AR610"/>
    <mergeCell ref="AS610:AT610"/>
    <mergeCell ref="AU610:AV610"/>
    <mergeCell ref="AW610:AX610"/>
    <mergeCell ref="AY610:AZ610"/>
    <mergeCell ref="BA610:BB610"/>
    <mergeCell ref="BC610:BD610"/>
    <mergeCell ref="BE610:BF610"/>
    <mergeCell ref="BG610:BH610"/>
    <mergeCell ref="BI610:BJ610"/>
    <mergeCell ref="BK610:BL610"/>
    <mergeCell ref="BM610:BN610"/>
    <mergeCell ref="BO610:BQ610"/>
    <mergeCell ref="BS610:BT610"/>
    <mergeCell ref="BU610:CA610"/>
    <mergeCell ref="CB610:CH610"/>
    <mergeCell ref="BM612:BN612"/>
    <mergeCell ref="BO612:BQ612"/>
    <mergeCell ref="BS612:BT612"/>
    <mergeCell ref="BU612:CA612"/>
    <mergeCell ref="CB612:CH612"/>
    <mergeCell ref="B613:C613"/>
    <mergeCell ref="D613:F613"/>
    <mergeCell ref="G613:H613"/>
    <mergeCell ref="K613:L613"/>
    <mergeCell ref="M613:N613"/>
    <mergeCell ref="O613:P613"/>
    <mergeCell ref="Q613:R613"/>
    <mergeCell ref="S613:T613"/>
    <mergeCell ref="U613:V613"/>
    <mergeCell ref="W613:X613"/>
    <mergeCell ref="Y613:Z613"/>
    <mergeCell ref="AA613:AB613"/>
    <mergeCell ref="AC613:AD613"/>
    <mergeCell ref="AE613:AF613"/>
    <mergeCell ref="AG613:AH613"/>
    <mergeCell ref="AI613:AJ613"/>
    <mergeCell ref="AK613:AL613"/>
    <mergeCell ref="AM613:AN613"/>
    <mergeCell ref="AO613:AP613"/>
    <mergeCell ref="AQ613:AR613"/>
    <mergeCell ref="AS613:AT613"/>
    <mergeCell ref="AU613:AV613"/>
    <mergeCell ref="AW613:AX613"/>
    <mergeCell ref="AY613:AZ613"/>
    <mergeCell ref="BA613:BB613"/>
    <mergeCell ref="BC613:BD613"/>
    <mergeCell ref="BE613:BF613"/>
    <mergeCell ref="BU611:CA611"/>
    <mergeCell ref="CB611:CH611"/>
    <mergeCell ref="B612:C612"/>
    <mergeCell ref="D612:F612"/>
    <mergeCell ref="G612:H612"/>
    <mergeCell ref="K612:L612"/>
    <mergeCell ref="M612:N612"/>
    <mergeCell ref="O612:P612"/>
    <mergeCell ref="Q612:R612"/>
    <mergeCell ref="S612:T612"/>
    <mergeCell ref="U612:V612"/>
    <mergeCell ref="W612:X612"/>
    <mergeCell ref="Y612:Z612"/>
    <mergeCell ref="AA612:AB612"/>
    <mergeCell ref="AC612:AD612"/>
    <mergeCell ref="B611:C611"/>
    <mergeCell ref="D611:F611"/>
    <mergeCell ref="G611:H611"/>
    <mergeCell ref="K611:L611"/>
    <mergeCell ref="M611:N611"/>
    <mergeCell ref="O611:P611"/>
    <mergeCell ref="Q611:R611"/>
    <mergeCell ref="S611:T611"/>
    <mergeCell ref="U611:V611"/>
    <mergeCell ref="W611:X611"/>
    <mergeCell ref="Y611:Z611"/>
    <mergeCell ref="AA611:AB611"/>
    <mergeCell ref="AC611:AD611"/>
    <mergeCell ref="AE611:AF611"/>
    <mergeCell ref="AG611:AH611"/>
    <mergeCell ref="AI611:AJ611"/>
    <mergeCell ref="AW609:AX609"/>
    <mergeCell ref="AY609:AZ609"/>
    <mergeCell ref="BA609:BB609"/>
    <mergeCell ref="BC609:BD609"/>
    <mergeCell ref="BE609:BF609"/>
    <mergeCell ref="BG609:BH609"/>
    <mergeCell ref="BI609:BJ609"/>
    <mergeCell ref="BK609:BL609"/>
    <mergeCell ref="BM609:BN609"/>
    <mergeCell ref="BO609:BQ609"/>
    <mergeCell ref="BS609:BT609"/>
    <mergeCell ref="BU609:CA609"/>
    <mergeCell ref="CB609:CH609"/>
    <mergeCell ref="B610:C610"/>
    <mergeCell ref="D610:F610"/>
    <mergeCell ref="G610:H610"/>
    <mergeCell ref="K610:L610"/>
    <mergeCell ref="M610:N610"/>
    <mergeCell ref="O610:P610"/>
    <mergeCell ref="Q610:R610"/>
    <mergeCell ref="S610:T610"/>
    <mergeCell ref="U610:V610"/>
    <mergeCell ref="W610:X610"/>
    <mergeCell ref="Y610:Z610"/>
    <mergeCell ref="AA610:AB610"/>
    <mergeCell ref="AC610:AD610"/>
    <mergeCell ref="AE610:AF610"/>
    <mergeCell ref="AG610:AH610"/>
    <mergeCell ref="AI610:AJ610"/>
    <mergeCell ref="AK610:AL610"/>
    <mergeCell ref="AM610:AN610"/>
    <mergeCell ref="AO610:AP610"/>
    <mergeCell ref="AK611:AL611"/>
    <mergeCell ref="AM611:AN611"/>
    <mergeCell ref="AO611:AP611"/>
    <mergeCell ref="AQ611:AR611"/>
    <mergeCell ref="AS611:AT611"/>
    <mergeCell ref="AU611:AV611"/>
    <mergeCell ref="AW611:AX611"/>
    <mergeCell ref="AY611:AZ611"/>
    <mergeCell ref="BA611:BB611"/>
    <mergeCell ref="BC611:BD611"/>
    <mergeCell ref="BE611:BF611"/>
    <mergeCell ref="BG611:BH611"/>
    <mergeCell ref="BI611:BJ611"/>
    <mergeCell ref="BK611:BL611"/>
    <mergeCell ref="BM611:BN611"/>
    <mergeCell ref="BO611:BQ611"/>
    <mergeCell ref="BC608:BD608"/>
    <mergeCell ref="BE608:BF608"/>
    <mergeCell ref="BG608:BH608"/>
    <mergeCell ref="BI608:BJ608"/>
    <mergeCell ref="BK608:BL608"/>
    <mergeCell ref="BM608:BN608"/>
    <mergeCell ref="BO608:BQ608"/>
    <mergeCell ref="BS608:BT608"/>
    <mergeCell ref="BU608:CA608"/>
    <mergeCell ref="CB608:CH608"/>
    <mergeCell ref="B609:C609"/>
    <mergeCell ref="D609:F609"/>
    <mergeCell ref="G609:H609"/>
    <mergeCell ref="K609:L609"/>
    <mergeCell ref="M609:N609"/>
    <mergeCell ref="O609:P609"/>
    <mergeCell ref="Q609:R609"/>
    <mergeCell ref="S609:T609"/>
    <mergeCell ref="U609:V609"/>
    <mergeCell ref="W609:X609"/>
    <mergeCell ref="Y609:Z609"/>
    <mergeCell ref="AA609:AB609"/>
    <mergeCell ref="AC609:AD609"/>
    <mergeCell ref="AE609:AF609"/>
    <mergeCell ref="AG609:AH609"/>
    <mergeCell ref="AI609:AJ609"/>
    <mergeCell ref="AK609:AL609"/>
    <mergeCell ref="AM609:AN609"/>
    <mergeCell ref="AO609:AP609"/>
    <mergeCell ref="AQ609:AR609"/>
    <mergeCell ref="AS609:AT609"/>
    <mergeCell ref="AU609:AV609"/>
    <mergeCell ref="BI607:BJ607"/>
    <mergeCell ref="BK607:BL607"/>
    <mergeCell ref="BM607:BN607"/>
    <mergeCell ref="BO607:BQ607"/>
    <mergeCell ref="BS607:BT607"/>
    <mergeCell ref="BU607:CA607"/>
    <mergeCell ref="CB607:CH607"/>
    <mergeCell ref="B608:C608"/>
    <mergeCell ref="D608:F608"/>
    <mergeCell ref="G608:H608"/>
    <mergeCell ref="K608:L608"/>
    <mergeCell ref="M608:N608"/>
    <mergeCell ref="O608:P608"/>
    <mergeCell ref="Q608:R608"/>
    <mergeCell ref="S608:T608"/>
    <mergeCell ref="U608:V608"/>
    <mergeCell ref="W608:X608"/>
    <mergeCell ref="Y608:Z608"/>
    <mergeCell ref="AA608:AB608"/>
    <mergeCell ref="AC608:AD608"/>
    <mergeCell ref="AE608:AF608"/>
    <mergeCell ref="AG608:AH608"/>
    <mergeCell ref="AI608:AJ608"/>
    <mergeCell ref="AK608:AL608"/>
    <mergeCell ref="AM608:AN608"/>
    <mergeCell ref="AO608:AP608"/>
    <mergeCell ref="AQ608:AR608"/>
    <mergeCell ref="AS608:AT608"/>
    <mergeCell ref="AU608:AV608"/>
    <mergeCell ref="AW608:AX608"/>
    <mergeCell ref="AY608:AZ608"/>
    <mergeCell ref="BA608:BB608"/>
    <mergeCell ref="BO606:BQ606"/>
    <mergeCell ref="BS606:BT606"/>
    <mergeCell ref="BU606:CA606"/>
    <mergeCell ref="CB606:CH606"/>
    <mergeCell ref="B607:C607"/>
    <mergeCell ref="D607:F607"/>
    <mergeCell ref="G607:H607"/>
    <mergeCell ref="K607:L607"/>
    <mergeCell ref="M607:N607"/>
    <mergeCell ref="O607:P607"/>
    <mergeCell ref="Q607:R607"/>
    <mergeCell ref="S607:T607"/>
    <mergeCell ref="U607:V607"/>
    <mergeCell ref="W607:X607"/>
    <mergeCell ref="Y607:Z607"/>
    <mergeCell ref="AA607:AB607"/>
    <mergeCell ref="AC607:AD607"/>
    <mergeCell ref="AE607:AF607"/>
    <mergeCell ref="AG607:AH607"/>
    <mergeCell ref="AI607:AJ607"/>
    <mergeCell ref="AK607:AL607"/>
    <mergeCell ref="AM607:AN607"/>
    <mergeCell ref="AO607:AP607"/>
    <mergeCell ref="AQ607:AR607"/>
    <mergeCell ref="AS607:AT607"/>
    <mergeCell ref="AU607:AV607"/>
    <mergeCell ref="AW607:AX607"/>
    <mergeCell ref="AY607:AZ607"/>
    <mergeCell ref="BA607:BB607"/>
    <mergeCell ref="BC607:BD607"/>
    <mergeCell ref="BE607:BF607"/>
    <mergeCell ref="BG607:BH607"/>
    <mergeCell ref="CB605:CH605"/>
    <mergeCell ref="B606:C606"/>
    <mergeCell ref="D606:F606"/>
    <mergeCell ref="G606:H606"/>
    <mergeCell ref="K606:L606"/>
    <mergeCell ref="M606:N606"/>
    <mergeCell ref="O606:P606"/>
    <mergeCell ref="Q606:R606"/>
    <mergeCell ref="S606:T606"/>
    <mergeCell ref="U606:V606"/>
    <mergeCell ref="W606:X606"/>
    <mergeCell ref="Y606:Z606"/>
    <mergeCell ref="AA606:AB606"/>
    <mergeCell ref="AC606:AD606"/>
    <mergeCell ref="AE606:AF606"/>
    <mergeCell ref="AG606:AH606"/>
    <mergeCell ref="AI606:AJ606"/>
    <mergeCell ref="AK606:AL606"/>
    <mergeCell ref="AM606:AN606"/>
    <mergeCell ref="AO606:AP606"/>
    <mergeCell ref="AQ606:AR606"/>
    <mergeCell ref="AS606:AT606"/>
    <mergeCell ref="AU606:AV606"/>
    <mergeCell ref="AW606:AX606"/>
    <mergeCell ref="AY606:AZ606"/>
    <mergeCell ref="BA606:BB606"/>
    <mergeCell ref="BC606:BD606"/>
    <mergeCell ref="BE606:BF606"/>
    <mergeCell ref="BG606:BH606"/>
    <mergeCell ref="BI606:BJ606"/>
    <mergeCell ref="BK606:BL606"/>
    <mergeCell ref="BM606:BN606"/>
    <mergeCell ref="AM605:AN605"/>
    <mergeCell ref="AO605:AP605"/>
    <mergeCell ref="AQ605:AR605"/>
    <mergeCell ref="AS605:AT605"/>
    <mergeCell ref="AU605:AV605"/>
    <mergeCell ref="AW605:AX605"/>
    <mergeCell ref="AY605:AZ605"/>
    <mergeCell ref="BA605:BB605"/>
    <mergeCell ref="BC605:BD605"/>
    <mergeCell ref="BE605:BF605"/>
    <mergeCell ref="BG605:BH605"/>
    <mergeCell ref="BI605:BJ605"/>
    <mergeCell ref="BK605:BL605"/>
    <mergeCell ref="BM605:BN605"/>
    <mergeCell ref="BO605:BQ605"/>
    <mergeCell ref="BS605:BT605"/>
    <mergeCell ref="BU605:CA605"/>
    <mergeCell ref="B605:C605"/>
    <mergeCell ref="D605:F605"/>
    <mergeCell ref="G605:H605"/>
    <mergeCell ref="K605:L605"/>
    <mergeCell ref="M605:N605"/>
    <mergeCell ref="O605:P605"/>
    <mergeCell ref="Q605:R605"/>
    <mergeCell ref="S605:T605"/>
    <mergeCell ref="U605:V605"/>
    <mergeCell ref="W605:X605"/>
    <mergeCell ref="Y605:Z605"/>
    <mergeCell ref="AA605:AB605"/>
    <mergeCell ref="AC605:AD605"/>
    <mergeCell ref="AE605:AF605"/>
    <mergeCell ref="AG605:AH605"/>
    <mergeCell ref="AI605:AJ605"/>
    <mergeCell ref="AK605:AL605"/>
    <mergeCell ref="CB604:CH604"/>
    <mergeCell ref="AU603:AV603"/>
    <mergeCell ref="AW603:AX603"/>
    <mergeCell ref="AY603:AZ603"/>
    <mergeCell ref="BA603:BB603"/>
    <mergeCell ref="BC603:BD603"/>
    <mergeCell ref="BE603:BF603"/>
    <mergeCell ref="BG603:BH603"/>
    <mergeCell ref="BI603:BJ603"/>
    <mergeCell ref="BK603:BL603"/>
    <mergeCell ref="BM603:BN603"/>
    <mergeCell ref="BO603:BQ603"/>
    <mergeCell ref="BS603:BT603"/>
    <mergeCell ref="BU603:CA603"/>
    <mergeCell ref="CB603:CH603"/>
    <mergeCell ref="B604:C604"/>
    <mergeCell ref="D604:F604"/>
    <mergeCell ref="G604:H604"/>
    <mergeCell ref="K604:L604"/>
    <mergeCell ref="M604:N604"/>
    <mergeCell ref="O604:P604"/>
    <mergeCell ref="Q604:R604"/>
    <mergeCell ref="S604:T604"/>
    <mergeCell ref="U604:V604"/>
    <mergeCell ref="W604:X604"/>
    <mergeCell ref="Y604:Z604"/>
    <mergeCell ref="AA604:AB604"/>
    <mergeCell ref="AC604:AD604"/>
    <mergeCell ref="AE604:AF604"/>
    <mergeCell ref="AG604:AH604"/>
    <mergeCell ref="AI604:AJ604"/>
    <mergeCell ref="AK604:AL604"/>
    <mergeCell ref="AM604:AN604"/>
    <mergeCell ref="S602:T602"/>
    <mergeCell ref="U602:V602"/>
    <mergeCell ref="W602:X602"/>
    <mergeCell ref="Y602:Z602"/>
    <mergeCell ref="AA602:AB602"/>
    <mergeCell ref="AC602:AD602"/>
    <mergeCell ref="AE602:AF602"/>
    <mergeCell ref="AG602:AH602"/>
    <mergeCell ref="AI602:AJ602"/>
    <mergeCell ref="AK602:AL602"/>
    <mergeCell ref="AM602:AN602"/>
    <mergeCell ref="AO602:AP602"/>
    <mergeCell ref="AQ602:AR602"/>
    <mergeCell ref="AS602:AT602"/>
    <mergeCell ref="AU602:AV602"/>
    <mergeCell ref="AW602:AX602"/>
    <mergeCell ref="AY602:AZ602"/>
    <mergeCell ref="AO604:AP604"/>
    <mergeCell ref="AQ604:AR604"/>
    <mergeCell ref="AS604:AT604"/>
    <mergeCell ref="AU604:AV604"/>
    <mergeCell ref="AW604:AX604"/>
    <mergeCell ref="AY604:AZ604"/>
    <mergeCell ref="BA604:BB604"/>
    <mergeCell ref="BC604:BD604"/>
    <mergeCell ref="BE604:BF604"/>
    <mergeCell ref="BG604:BH604"/>
    <mergeCell ref="BI604:BJ604"/>
    <mergeCell ref="BK604:BL604"/>
    <mergeCell ref="BM604:BN604"/>
    <mergeCell ref="BO604:BQ604"/>
    <mergeCell ref="BS604:BT604"/>
    <mergeCell ref="BU604:CA604"/>
    <mergeCell ref="AE600:AF600"/>
    <mergeCell ref="AG600:AH600"/>
    <mergeCell ref="AI600:AJ600"/>
    <mergeCell ref="AK600:AL600"/>
    <mergeCell ref="AM600:AN600"/>
    <mergeCell ref="AO600:AP600"/>
    <mergeCell ref="AQ600:AR600"/>
    <mergeCell ref="AS600:AT600"/>
    <mergeCell ref="AU600:AV600"/>
    <mergeCell ref="AW600:AX600"/>
    <mergeCell ref="AY600:AZ600"/>
    <mergeCell ref="BA600:BB600"/>
    <mergeCell ref="BC600:BD600"/>
    <mergeCell ref="BE600:BF600"/>
    <mergeCell ref="BG600:BH600"/>
    <mergeCell ref="BI600:BJ600"/>
    <mergeCell ref="BK600:BL600"/>
    <mergeCell ref="BA602:BB602"/>
    <mergeCell ref="BC602:BD602"/>
    <mergeCell ref="BE602:BF602"/>
    <mergeCell ref="BG602:BH602"/>
    <mergeCell ref="BI602:BJ602"/>
    <mergeCell ref="BK602:BL602"/>
    <mergeCell ref="BM602:BN602"/>
    <mergeCell ref="BO602:BQ602"/>
    <mergeCell ref="BS602:BT602"/>
    <mergeCell ref="BU602:CA602"/>
    <mergeCell ref="CB602:CH602"/>
    <mergeCell ref="B603:C603"/>
    <mergeCell ref="D603:F603"/>
    <mergeCell ref="G603:H603"/>
    <mergeCell ref="K603:L603"/>
    <mergeCell ref="M603:N603"/>
    <mergeCell ref="O603:P603"/>
    <mergeCell ref="Q603:R603"/>
    <mergeCell ref="S603:T603"/>
    <mergeCell ref="U603:V603"/>
    <mergeCell ref="W603:X603"/>
    <mergeCell ref="Y603:Z603"/>
    <mergeCell ref="AA603:AB603"/>
    <mergeCell ref="AC603:AD603"/>
    <mergeCell ref="AE603:AF603"/>
    <mergeCell ref="AG603:AH603"/>
    <mergeCell ref="AI603:AJ603"/>
    <mergeCell ref="AK603:AL603"/>
    <mergeCell ref="AM603:AN603"/>
    <mergeCell ref="AO603:AP603"/>
    <mergeCell ref="AQ603:AR603"/>
    <mergeCell ref="AS603:AT603"/>
    <mergeCell ref="BG601:BH601"/>
    <mergeCell ref="BI601:BJ601"/>
    <mergeCell ref="BK601:BL601"/>
    <mergeCell ref="BM601:BN601"/>
    <mergeCell ref="BO601:BQ601"/>
    <mergeCell ref="BS601:BT601"/>
    <mergeCell ref="BU601:CA601"/>
    <mergeCell ref="CB601:CH601"/>
    <mergeCell ref="B602:C602"/>
    <mergeCell ref="D602:F602"/>
    <mergeCell ref="G602:H602"/>
    <mergeCell ref="K602:L602"/>
    <mergeCell ref="M602:N602"/>
    <mergeCell ref="O602:P602"/>
    <mergeCell ref="Q602:R602"/>
    <mergeCell ref="BS599:BT599"/>
    <mergeCell ref="AQ598:AR598"/>
    <mergeCell ref="AS598:AT598"/>
    <mergeCell ref="AU598:AV598"/>
    <mergeCell ref="AW598:AX598"/>
    <mergeCell ref="AY598:AZ598"/>
    <mergeCell ref="BA598:BB598"/>
    <mergeCell ref="BC598:BD598"/>
    <mergeCell ref="BE598:BF598"/>
    <mergeCell ref="BG598:BH598"/>
    <mergeCell ref="BI598:BJ598"/>
    <mergeCell ref="BK598:BL598"/>
    <mergeCell ref="BM598:BN598"/>
    <mergeCell ref="BO598:BQ598"/>
    <mergeCell ref="BS598:BT598"/>
    <mergeCell ref="BU598:CA598"/>
    <mergeCell ref="CB598:CH598"/>
    <mergeCell ref="BM600:BN600"/>
    <mergeCell ref="BO600:BQ600"/>
    <mergeCell ref="BS600:BT600"/>
    <mergeCell ref="BU600:CA600"/>
    <mergeCell ref="CB600:CH600"/>
    <mergeCell ref="B601:C601"/>
    <mergeCell ref="D601:F601"/>
    <mergeCell ref="G601:H601"/>
    <mergeCell ref="K601:L601"/>
    <mergeCell ref="M601:N601"/>
    <mergeCell ref="O601:P601"/>
    <mergeCell ref="Q601:R601"/>
    <mergeCell ref="S601:T601"/>
    <mergeCell ref="U601:V601"/>
    <mergeCell ref="W601:X601"/>
    <mergeCell ref="Y601:Z601"/>
    <mergeCell ref="AA601:AB601"/>
    <mergeCell ref="AC601:AD601"/>
    <mergeCell ref="AE601:AF601"/>
    <mergeCell ref="AG601:AH601"/>
    <mergeCell ref="AI601:AJ601"/>
    <mergeCell ref="AK601:AL601"/>
    <mergeCell ref="AM601:AN601"/>
    <mergeCell ref="AO601:AP601"/>
    <mergeCell ref="AQ601:AR601"/>
    <mergeCell ref="AS601:AT601"/>
    <mergeCell ref="AU601:AV601"/>
    <mergeCell ref="AW601:AX601"/>
    <mergeCell ref="AY601:AZ601"/>
    <mergeCell ref="BA601:BB601"/>
    <mergeCell ref="BC601:BD601"/>
    <mergeCell ref="BE601:BF601"/>
    <mergeCell ref="BU599:CA599"/>
    <mergeCell ref="CB599:CH599"/>
    <mergeCell ref="B600:C600"/>
    <mergeCell ref="D600:F600"/>
    <mergeCell ref="G600:H600"/>
    <mergeCell ref="K600:L600"/>
    <mergeCell ref="M600:N600"/>
    <mergeCell ref="O600:P600"/>
    <mergeCell ref="Q600:R600"/>
    <mergeCell ref="S600:T600"/>
    <mergeCell ref="U600:V600"/>
    <mergeCell ref="W600:X600"/>
    <mergeCell ref="Y600:Z600"/>
    <mergeCell ref="AA600:AB600"/>
    <mergeCell ref="AC600:AD600"/>
    <mergeCell ref="B599:C599"/>
    <mergeCell ref="D599:F599"/>
    <mergeCell ref="G599:H599"/>
    <mergeCell ref="K599:L599"/>
    <mergeCell ref="M599:N599"/>
    <mergeCell ref="O599:P599"/>
    <mergeCell ref="Q599:R599"/>
    <mergeCell ref="S599:T599"/>
    <mergeCell ref="U599:V599"/>
    <mergeCell ref="W599:X599"/>
    <mergeCell ref="Y599:Z599"/>
    <mergeCell ref="AA599:AB599"/>
    <mergeCell ref="AC599:AD599"/>
    <mergeCell ref="AE599:AF599"/>
    <mergeCell ref="AG599:AH599"/>
    <mergeCell ref="AI599:AJ599"/>
    <mergeCell ref="AW597:AX597"/>
    <mergeCell ref="AY597:AZ597"/>
    <mergeCell ref="BA597:BB597"/>
    <mergeCell ref="BC597:BD597"/>
    <mergeCell ref="BE597:BF597"/>
    <mergeCell ref="BG597:BH597"/>
    <mergeCell ref="BI597:BJ597"/>
    <mergeCell ref="BK597:BL597"/>
    <mergeCell ref="BM597:BN597"/>
    <mergeCell ref="BO597:BQ597"/>
    <mergeCell ref="BS597:BT597"/>
    <mergeCell ref="BU597:CA597"/>
    <mergeCell ref="CB597:CH597"/>
    <mergeCell ref="B598:C598"/>
    <mergeCell ref="D598:F598"/>
    <mergeCell ref="G598:H598"/>
    <mergeCell ref="K598:L598"/>
    <mergeCell ref="M598:N598"/>
    <mergeCell ref="O598:P598"/>
    <mergeCell ref="Q598:R598"/>
    <mergeCell ref="S598:T598"/>
    <mergeCell ref="U598:V598"/>
    <mergeCell ref="W598:X598"/>
    <mergeCell ref="Y598:Z598"/>
    <mergeCell ref="AA598:AB598"/>
    <mergeCell ref="AC598:AD598"/>
    <mergeCell ref="AE598:AF598"/>
    <mergeCell ref="AG598:AH598"/>
    <mergeCell ref="AI598:AJ598"/>
    <mergeCell ref="AK598:AL598"/>
    <mergeCell ref="AM598:AN598"/>
    <mergeCell ref="AO598:AP598"/>
    <mergeCell ref="AK599:AL599"/>
    <mergeCell ref="AM599:AN599"/>
    <mergeCell ref="AO599:AP599"/>
    <mergeCell ref="AQ599:AR599"/>
    <mergeCell ref="AS599:AT599"/>
    <mergeCell ref="AU599:AV599"/>
    <mergeCell ref="AW599:AX599"/>
    <mergeCell ref="AY599:AZ599"/>
    <mergeCell ref="BA599:BB599"/>
    <mergeCell ref="BC599:BD599"/>
    <mergeCell ref="BE599:BF599"/>
    <mergeCell ref="BG599:BH599"/>
    <mergeCell ref="BI599:BJ599"/>
    <mergeCell ref="BK599:BL599"/>
    <mergeCell ref="BM599:BN599"/>
    <mergeCell ref="BO599:BQ599"/>
    <mergeCell ref="BC596:BD596"/>
    <mergeCell ref="BE596:BF596"/>
    <mergeCell ref="BG596:BH596"/>
    <mergeCell ref="BI596:BJ596"/>
    <mergeCell ref="BK596:BL596"/>
    <mergeCell ref="BM596:BN596"/>
    <mergeCell ref="BO596:BQ596"/>
    <mergeCell ref="BS596:BT596"/>
    <mergeCell ref="BU596:CA596"/>
    <mergeCell ref="CB596:CH596"/>
    <mergeCell ref="B597:C597"/>
    <mergeCell ref="D597:F597"/>
    <mergeCell ref="G597:H597"/>
    <mergeCell ref="K597:L597"/>
    <mergeCell ref="M597:N597"/>
    <mergeCell ref="O597:P597"/>
    <mergeCell ref="Q597:R597"/>
    <mergeCell ref="S597:T597"/>
    <mergeCell ref="U597:V597"/>
    <mergeCell ref="W597:X597"/>
    <mergeCell ref="Y597:Z597"/>
    <mergeCell ref="AA597:AB597"/>
    <mergeCell ref="AC597:AD597"/>
    <mergeCell ref="AE597:AF597"/>
    <mergeCell ref="AG597:AH597"/>
    <mergeCell ref="AI597:AJ597"/>
    <mergeCell ref="AK597:AL597"/>
    <mergeCell ref="AM597:AN597"/>
    <mergeCell ref="AO597:AP597"/>
    <mergeCell ref="AQ597:AR597"/>
    <mergeCell ref="AS597:AT597"/>
    <mergeCell ref="AU597:AV597"/>
    <mergeCell ref="BI595:BJ595"/>
    <mergeCell ref="BK595:BL595"/>
    <mergeCell ref="BM595:BN595"/>
    <mergeCell ref="BO595:BQ595"/>
    <mergeCell ref="BS595:BT595"/>
    <mergeCell ref="BU595:CA595"/>
    <mergeCell ref="CB595:CH595"/>
    <mergeCell ref="B596:C596"/>
    <mergeCell ref="D596:F596"/>
    <mergeCell ref="G596:H596"/>
    <mergeCell ref="K596:L596"/>
    <mergeCell ref="M596:N596"/>
    <mergeCell ref="O596:P596"/>
    <mergeCell ref="Q596:R596"/>
    <mergeCell ref="S596:T596"/>
    <mergeCell ref="U596:V596"/>
    <mergeCell ref="W596:X596"/>
    <mergeCell ref="Y596:Z596"/>
    <mergeCell ref="AA596:AB596"/>
    <mergeCell ref="AC596:AD596"/>
    <mergeCell ref="AE596:AF596"/>
    <mergeCell ref="AG596:AH596"/>
    <mergeCell ref="AI596:AJ596"/>
    <mergeCell ref="AK596:AL596"/>
    <mergeCell ref="AM596:AN596"/>
    <mergeCell ref="AO596:AP596"/>
    <mergeCell ref="AQ596:AR596"/>
    <mergeCell ref="AS596:AT596"/>
    <mergeCell ref="AU596:AV596"/>
    <mergeCell ref="AW596:AX596"/>
    <mergeCell ref="AY596:AZ596"/>
    <mergeCell ref="BA596:BB596"/>
    <mergeCell ref="BO594:BQ594"/>
    <mergeCell ref="BS594:BT594"/>
    <mergeCell ref="BU594:CA594"/>
    <mergeCell ref="CB594:CH594"/>
    <mergeCell ref="B595:C595"/>
    <mergeCell ref="D595:F595"/>
    <mergeCell ref="G595:H595"/>
    <mergeCell ref="K595:L595"/>
    <mergeCell ref="M595:N595"/>
    <mergeCell ref="O595:P595"/>
    <mergeCell ref="Q595:R595"/>
    <mergeCell ref="S595:T595"/>
    <mergeCell ref="U595:V595"/>
    <mergeCell ref="W595:X595"/>
    <mergeCell ref="Y595:Z595"/>
    <mergeCell ref="AA595:AB595"/>
    <mergeCell ref="AC595:AD595"/>
    <mergeCell ref="AE595:AF595"/>
    <mergeCell ref="AG595:AH595"/>
    <mergeCell ref="AI595:AJ595"/>
    <mergeCell ref="AK595:AL595"/>
    <mergeCell ref="AM595:AN595"/>
    <mergeCell ref="AO595:AP595"/>
    <mergeCell ref="AQ595:AR595"/>
    <mergeCell ref="AS595:AT595"/>
    <mergeCell ref="AU595:AV595"/>
    <mergeCell ref="AW595:AX595"/>
    <mergeCell ref="AY595:AZ595"/>
    <mergeCell ref="BA595:BB595"/>
    <mergeCell ref="BC595:BD595"/>
    <mergeCell ref="BE595:BF595"/>
    <mergeCell ref="BG595:BH595"/>
    <mergeCell ref="CB593:CH593"/>
    <mergeCell ref="B594:C594"/>
    <mergeCell ref="D594:F594"/>
    <mergeCell ref="G594:H594"/>
    <mergeCell ref="K594:L594"/>
    <mergeCell ref="M594:N594"/>
    <mergeCell ref="O594:P594"/>
    <mergeCell ref="Q594:R594"/>
    <mergeCell ref="S594:T594"/>
    <mergeCell ref="U594:V594"/>
    <mergeCell ref="W594:X594"/>
    <mergeCell ref="Y594:Z594"/>
    <mergeCell ref="AA594:AB594"/>
    <mergeCell ref="AC594:AD594"/>
    <mergeCell ref="AE594:AF594"/>
    <mergeCell ref="AG594:AH594"/>
    <mergeCell ref="AI594:AJ594"/>
    <mergeCell ref="AK594:AL594"/>
    <mergeCell ref="AM594:AN594"/>
    <mergeCell ref="AO594:AP594"/>
    <mergeCell ref="AQ594:AR594"/>
    <mergeCell ref="AS594:AT594"/>
    <mergeCell ref="AU594:AV594"/>
    <mergeCell ref="AW594:AX594"/>
    <mergeCell ref="AY594:AZ594"/>
    <mergeCell ref="BA594:BB594"/>
    <mergeCell ref="BC594:BD594"/>
    <mergeCell ref="BE594:BF594"/>
    <mergeCell ref="BG594:BH594"/>
    <mergeCell ref="BI594:BJ594"/>
    <mergeCell ref="BK594:BL594"/>
    <mergeCell ref="BM594:BN594"/>
    <mergeCell ref="AM593:AN593"/>
    <mergeCell ref="AO593:AP593"/>
    <mergeCell ref="AQ593:AR593"/>
    <mergeCell ref="AS593:AT593"/>
    <mergeCell ref="AU593:AV593"/>
    <mergeCell ref="AW593:AX593"/>
    <mergeCell ref="AY593:AZ593"/>
    <mergeCell ref="BA593:BB593"/>
    <mergeCell ref="BC593:BD593"/>
    <mergeCell ref="BE593:BF593"/>
    <mergeCell ref="BG593:BH593"/>
    <mergeCell ref="BI593:BJ593"/>
    <mergeCell ref="BK593:BL593"/>
    <mergeCell ref="BM593:BN593"/>
    <mergeCell ref="BO593:BQ593"/>
    <mergeCell ref="BS593:BT593"/>
    <mergeCell ref="BU593:CA593"/>
    <mergeCell ref="B593:C593"/>
    <mergeCell ref="D593:F593"/>
    <mergeCell ref="G593:H593"/>
    <mergeCell ref="K593:L593"/>
    <mergeCell ref="M593:N593"/>
    <mergeCell ref="O593:P593"/>
    <mergeCell ref="Q593:R593"/>
    <mergeCell ref="S593:T593"/>
    <mergeCell ref="U593:V593"/>
    <mergeCell ref="W593:X593"/>
    <mergeCell ref="Y593:Z593"/>
    <mergeCell ref="AA593:AB593"/>
    <mergeCell ref="AC593:AD593"/>
    <mergeCell ref="AE593:AF593"/>
    <mergeCell ref="AG593:AH593"/>
    <mergeCell ref="AI593:AJ593"/>
    <mergeCell ref="AK593:AL593"/>
    <mergeCell ref="CB592:CH592"/>
    <mergeCell ref="AU591:AV591"/>
    <mergeCell ref="AW591:AX591"/>
    <mergeCell ref="AY591:AZ591"/>
    <mergeCell ref="BA591:BB591"/>
    <mergeCell ref="BC591:BD591"/>
    <mergeCell ref="BE591:BF591"/>
    <mergeCell ref="BG591:BH591"/>
    <mergeCell ref="BI591:BJ591"/>
    <mergeCell ref="BK591:BL591"/>
    <mergeCell ref="BM591:BN591"/>
    <mergeCell ref="BO591:BQ591"/>
    <mergeCell ref="BS591:BT591"/>
    <mergeCell ref="BU591:CA591"/>
    <mergeCell ref="CB591:CH591"/>
    <mergeCell ref="B592:C592"/>
    <mergeCell ref="D592:F592"/>
    <mergeCell ref="G592:H592"/>
    <mergeCell ref="K592:L592"/>
    <mergeCell ref="M592:N592"/>
    <mergeCell ref="O592:P592"/>
    <mergeCell ref="Q592:R592"/>
    <mergeCell ref="S592:T592"/>
    <mergeCell ref="U592:V592"/>
    <mergeCell ref="W592:X592"/>
    <mergeCell ref="Y592:Z592"/>
    <mergeCell ref="AA592:AB592"/>
    <mergeCell ref="AC592:AD592"/>
    <mergeCell ref="AE592:AF592"/>
    <mergeCell ref="AG592:AH592"/>
    <mergeCell ref="AI592:AJ592"/>
    <mergeCell ref="AK592:AL592"/>
    <mergeCell ref="AM592:AN592"/>
    <mergeCell ref="S590:T590"/>
    <mergeCell ref="U590:V590"/>
    <mergeCell ref="W590:X590"/>
    <mergeCell ref="Y590:Z590"/>
    <mergeCell ref="AA590:AB590"/>
    <mergeCell ref="AC590:AD590"/>
    <mergeCell ref="AE590:AF590"/>
    <mergeCell ref="AG590:AH590"/>
    <mergeCell ref="AI590:AJ590"/>
    <mergeCell ref="AK590:AL590"/>
    <mergeCell ref="AM590:AN590"/>
    <mergeCell ref="AO590:AP590"/>
    <mergeCell ref="AQ590:AR590"/>
    <mergeCell ref="AS590:AT590"/>
    <mergeCell ref="AU590:AV590"/>
    <mergeCell ref="AW590:AX590"/>
    <mergeCell ref="AY590:AZ590"/>
    <mergeCell ref="AO592:AP592"/>
    <mergeCell ref="AQ592:AR592"/>
    <mergeCell ref="AS592:AT592"/>
    <mergeCell ref="AU592:AV592"/>
    <mergeCell ref="AW592:AX592"/>
    <mergeCell ref="AY592:AZ592"/>
    <mergeCell ref="BA592:BB592"/>
    <mergeCell ref="BC592:BD592"/>
    <mergeCell ref="BE592:BF592"/>
    <mergeCell ref="BG592:BH592"/>
    <mergeCell ref="BI592:BJ592"/>
    <mergeCell ref="BK592:BL592"/>
    <mergeCell ref="BM592:BN592"/>
    <mergeCell ref="BO592:BQ592"/>
    <mergeCell ref="BS592:BT592"/>
    <mergeCell ref="BU592:CA592"/>
    <mergeCell ref="AE588:AF588"/>
    <mergeCell ref="AG588:AH588"/>
    <mergeCell ref="AI588:AJ588"/>
    <mergeCell ref="AK588:AL588"/>
    <mergeCell ref="AM588:AN588"/>
    <mergeCell ref="AO588:AP588"/>
    <mergeCell ref="AQ588:AR588"/>
    <mergeCell ref="AS588:AT588"/>
    <mergeCell ref="AU588:AV588"/>
    <mergeCell ref="AW588:AX588"/>
    <mergeCell ref="AY588:AZ588"/>
    <mergeCell ref="BA588:BB588"/>
    <mergeCell ref="BC588:BD588"/>
    <mergeCell ref="BE588:BF588"/>
    <mergeCell ref="BG588:BH588"/>
    <mergeCell ref="BI588:BJ588"/>
    <mergeCell ref="BK588:BL588"/>
    <mergeCell ref="BA590:BB590"/>
    <mergeCell ref="BC590:BD590"/>
    <mergeCell ref="BE590:BF590"/>
    <mergeCell ref="BG590:BH590"/>
    <mergeCell ref="BI590:BJ590"/>
    <mergeCell ref="BK590:BL590"/>
    <mergeCell ref="BM590:BN590"/>
    <mergeCell ref="BO590:BQ590"/>
    <mergeCell ref="BS590:BT590"/>
    <mergeCell ref="BU590:CA590"/>
    <mergeCell ref="CB590:CH590"/>
    <mergeCell ref="B591:C591"/>
    <mergeCell ref="D591:F591"/>
    <mergeCell ref="G591:H591"/>
    <mergeCell ref="K591:L591"/>
    <mergeCell ref="M591:N591"/>
    <mergeCell ref="O591:P591"/>
    <mergeCell ref="Q591:R591"/>
    <mergeCell ref="S591:T591"/>
    <mergeCell ref="U591:V591"/>
    <mergeCell ref="W591:X591"/>
    <mergeCell ref="Y591:Z591"/>
    <mergeCell ref="AA591:AB591"/>
    <mergeCell ref="AC591:AD591"/>
    <mergeCell ref="AE591:AF591"/>
    <mergeCell ref="AG591:AH591"/>
    <mergeCell ref="AI591:AJ591"/>
    <mergeCell ref="AK591:AL591"/>
    <mergeCell ref="AM591:AN591"/>
    <mergeCell ref="AO591:AP591"/>
    <mergeCell ref="AQ591:AR591"/>
    <mergeCell ref="AS591:AT591"/>
    <mergeCell ref="BG589:BH589"/>
    <mergeCell ref="BI589:BJ589"/>
    <mergeCell ref="BK589:BL589"/>
    <mergeCell ref="BM589:BN589"/>
    <mergeCell ref="BO589:BQ589"/>
    <mergeCell ref="BS589:BT589"/>
    <mergeCell ref="BU589:CA589"/>
    <mergeCell ref="CB589:CH589"/>
    <mergeCell ref="B590:C590"/>
    <mergeCell ref="D590:F590"/>
    <mergeCell ref="G590:H590"/>
    <mergeCell ref="K590:L590"/>
    <mergeCell ref="M590:N590"/>
    <mergeCell ref="O590:P590"/>
    <mergeCell ref="Q590:R590"/>
    <mergeCell ref="BS587:BT587"/>
    <mergeCell ref="AQ586:AR586"/>
    <mergeCell ref="AS586:AT586"/>
    <mergeCell ref="AU586:AV586"/>
    <mergeCell ref="AW586:AX586"/>
    <mergeCell ref="AY586:AZ586"/>
    <mergeCell ref="BA586:BB586"/>
    <mergeCell ref="BC586:BD586"/>
    <mergeCell ref="BE586:BF586"/>
    <mergeCell ref="BG586:BH586"/>
    <mergeCell ref="BI586:BJ586"/>
    <mergeCell ref="BK586:BL586"/>
    <mergeCell ref="BM586:BN586"/>
    <mergeCell ref="BO586:BQ586"/>
    <mergeCell ref="BS586:BT586"/>
    <mergeCell ref="BU586:CA586"/>
    <mergeCell ref="CB586:CH586"/>
    <mergeCell ref="BM588:BN588"/>
    <mergeCell ref="BO588:BQ588"/>
    <mergeCell ref="BS588:BT588"/>
    <mergeCell ref="BU588:CA588"/>
    <mergeCell ref="CB588:CH588"/>
    <mergeCell ref="B589:C589"/>
    <mergeCell ref="D589:F589"/>
    <mergeCell ref="G589:H589"/>
    <mergeCell ref="K589:L589"/>
    <mergeCell ref="M589:N589"/>
    <mergeCell ref="O589:P589"/>
    <mergeCell ref="Q589:R589"/>
    <mergeCell ref="S589:T589"/>
    <mergeCell ref="U589:V589"/>
    <mergeCell ref="W589:X589"/>
    <mergeCell ref="Y589:Z589"/>
    <mergeCell ref="AA589:AB589"/>
    <mergeCell ref="AC589:AD589"/>
    <mergeCell ref="AE589:AF589"/>
    <mergeCell ref="AG589:AH589"/>
    <mergeCell ref="AI589:AJ589"/>
    <mergeCell ref="AK589:AL589"/>
    <mergeCell ref="AM589:AN589"/>
    <mergeCell ref="AO589:AP589"/>
    <mergeCell ref="AQ589:AR589"/>
    <mergeCell ref="AS589:AT589"/>
    <mergeCell ref="AU589:AV589"/>
    <mergeCell ref="AW589:AX589"/>
    <mergeCell ref="AY589:AZ589"/>
    <mergeCell ref="BA589:BB589"/>
    <mergeCell ref="BC589:BD589"/>
    <mergeCell ref="BE589:BF589"/>
    <mergeCell ref="BU587:CA587"/>
    <mergeCell ref="CB587:CH587"/>
    <mergeCell ref="B588:C588"/>
    <mergeCell ref="D588:F588"/>
    <mergeCell ref="G588:H588"/>
    <mergeCell ref="K588:L588"/>
    <mergeCell ref="M588:N588"/>
    <mergeCell ref="O588:P588"/>
    <mergeCell ref="Q588:R588"/>
    <mergeCell ref="S588:T588"/>
    <mergeCell ref="U588:V588"/>
    <mergeCell ref="W588:X588"/>
    <mergeCell ref="Y588:Z588"/>
    <mergeCell ref="AA588:AB588"/>
    <mergeCell ref="AC588:AD588"/>
    <mergeCell ref="B587:C587"/>
    <mergeCell ref="D587:F587"/>
    <mergeCell ref="G587:H587"/>
    <mergeCell ref="K587:L587"/>
    <mergeCell ref="M587:N587"/>
    <mergeCell ref="O587:P587"/>
    <mergeCell ref="Q587:R587"/>
    <mergeCell ref="S587:T587"/>
    <mergeCell ref="U587:V587"/>
    <mergeCell ref="W587:X587"/>
    <mergeCell ref="Y587:Z587"/>
    <mergeCell ref="AA587:AB587"/>
    <mergeCell ref="AC587:AD587"/>
    <mergeCell ref="AE587:AF587"/>
    <mergeCell ref="AG587:AH587"/>
    <mergeCell ref="AI587:AJ587"/>
    <mergeCell ref="AW585:AX585"/>
    <mergeCell ref="AY585:AZ585"/>
    <mergeCell ref="BA585:BB585"/>
    <mergeCell ref="BC585:BD585"/>
    <mergeCell ref="BE585:BF585"/>
    <mergeCell ref="BG585:BH585"/>
    <mergeCell ref="BI585:BJ585"/>
    <mergeCell ref="BK585:BL585"/>
    <mergeCell ref="BM585:BN585"/>
    <mergeCell ref="BO585:BQ585"/>
    <mergeCell ref="BS585:BT585"/>
    <mergeCell ref="BU585:CA585"/>
    <mergeCell ref="CB585:CH585"/>
    <mergeCell ref="B586:C586"/>
    <mergeCell ref="D586:F586"/>
    <mergeCell ref="G586:H586"/>
    <mergeCell ref="K586:L586"/>
    <mergeCell ref="M586:N586"/>
    <mergeCell ref="O586:P586"/>
    <mergeCell ref="Q586:R586"/>
    <mergeCell ref="S586:T586"/>
    <mergeCell ref="U586:V586"/>
    <mergeCell ref="W586:X586"/>
    <mergeCell ref="Y586:Z586"/>
    <mergeCell ref="AA586:AB586"/>
    <mergeCell ref="AC586:AD586"/>
    <mergeCell ref="AE586:AF586"/>
    <mergeCell ref="AG586:AH586"/>
    <mergeCell ref="AI586:AJ586"/>
    <mergeCell ref="AK586:AL586"/>
    <mergeCell ref="AM586:AN586"/>
    <mergeCell ref="AO586:AP586"/>
    <mergeCell ref="AK587:AL587"/>
    <mergeCell ref="AM587:AN587"/>
    <mergeCell ref="AO587:AP587"/>
    <mergeCell ref="AQ587:AR587"/>
    <mergeCell ref="AS587:AT587"/>
    <mergeCell ref="AU587:AV587"/>
    <mergeCell ref="AW587:AX587"/>
    <mergeCell ref="AY587:AZ587"/>
    <mergeCell ref="BA587:BB587"/>
    <mergeCell ref="BC587:BD587"/>
    <mergeCell ref="BE587:BF587"/>
    <mergeCell ref="BG587:BH587"/>
    <mergeCell ref="BI587:BJ587"/>
    <mergeCell ref="BK587:BL587"/>
    <mergeCell ref="BM587:BN587"/>
    <mergeCell ref="BO587:BQ587"/>
    <mergeCell ref="BC584:BD584"/>
    <mergeCell ref="BE584:BF584"/>
    <mergeCell ref="BG584:BH584"/>
    <mergeCell ref="BI584:BJ584"/>
    <mergeCell ref="BK584:BL584"/>
    <mergeCell ref="BM584:BN584"/>
    <mergeCell ref="BO584:BQ584"/>
    <mergeCell ref="BS584:BT584"/>
    <mergeCell ref="BU584:CA584"/>
    <mergeCell ref="CB584:CH584"/>
    <mergeCell ref="B585:C585"/>
    <mergeCell ref="D585:F585"/>
    <mergeCell ref="G585:H585"/>
    <mergeCell ref="K585:L585"/>
    <mergeCell ref="M585:N585"/>
    <mergeCell ref="O585:P585"/>
    <mergeCell ref="Q585:R585"/>
    <mergeCell ref="S585:T585"/>
    <mergeCell ref="U585:V585"/>
    <mergeCell ref="W585:X585"/>
    <mergeCell ref="Y585:Z585"/>
    <mergeCell ref="AA585:AB585"/>
    <mergeCell ref="AC585:AD585"/>
    <mergeCell ref="AE585:AF585"/>
    <mergeCell ref="AG585:AH585"/>
    <mergeCell ref="AI585:AJ585"/>
    <mergeCell ref="AK585:AL585"/>
    <mergeCell ref="AM585:AN585"/>
    <mergeCell ref="AO585:AP585"/>
    <mergeCell ref="AQ585:AR585"/>
    <mergeCell ref="AS585:AT585"/>
    <mergeCell ref="AU585:AV585"/>
    <mergeCell ref="BI583:BJ583"/>
    <mergeCell ref="BK583:BL583"/>
    <mergeCell ref="BM583:BN583"/>
    <mergeCell ref="BO583:BQ583"/>
    <mergeCell ref="BS583:BT583"/>
    <mergeCell ref="BU583:CA583"/>
    <mergeCell ref="CB583:CH583"/>
    <mergeCell ref="B584:C584"/>
    <mergeCell ref="D584:F584"/>
    <mergeCell ref="G584:H584"/>
    <mergeCell ref="K584:L584"/>
    <mergeCell ref="M584:N584"/>
    <mergeCell ref="O584:P584"/>
    <mergeCell ref="Q584:R584"/>
    <mergeCell ref="S584:T584"/>
    <mergeCell ref="U584:V584"/>
    <mergeCell ref="W584:X584"/>
    <mergeCell ref="Y584:Z584"/>
    <mergeCell ref="AA584:AB584"/>
    <mergeCell ref="AC584:AD584"/>
    <mergeCell ref="AE584:AF584"/>
    <mergeCell ref="AG584:AH584"/>
    <mergeCell ref="AI584:AJ584"/>
    <mergeCell ref="AK584:AL584"/>
    <mergeCell ref="AM584:AN584"/>
    <mergeCell ref="AO584:AP584"/>
    <mergeCell ref="AQ584:AR584"/>
    <mergeCell ref="AS584:AT584"/>
    <mergeCell ref="AU584:AV584"/>
    <mergeCell ref="AW584:AX584"/>
    <mergeCell ref="AY584:AZ584"/>
    <mergeCell ref="BA584:BB584"/>
    <mergeCell ref="BO582:BQ582"/>
    <mergeCell ref="BS582:BT582"/>
    <mergeCell ref="BU582:CA582"/>
    <mergeCell ref="CB582:CH582"/>
    <mergeCell ref="B583:C583"/>
    <mergeCell ref="D583:F583"/>
    <mergeCell ref="G583:H583"/>
    <mergeCell ref="K583:L583"/>
    <mergeCell ref="M583:N583"/>
    <mergeCell ref="O583:P583"/>
    <mergeCell ref="Q583:R583"/>
    <mergeCell ref="S583:T583"/>
    <mergeCell ref="U583:V583"/>
    <mergeCell ref="W583:X583"/>
    <mergeCell ref="Y583:Z583"/>
    <mergeCell ref="AA583:AB583"/>
    <mergeCell ref="AC583:AD583"/>
    <mergeCell ref="AE583:AF583"/>
    <mergeCell ref="AG583:AH583"/>
    <mergeCell ref="AI583:AJ583"/>
    <mergeCell ref="AK583:AL583"/>
    <mergeCell ref="AM583:AN583"/>
    <mergeCell ref="AO583:AP583"/>
    <mergeCell ref="AQ583:AR583"/>
    <mergeCell ref="AS583:AT583"/>
    <mergeCell ref="AU583:AV583"/>
    <mergeCell ref="AW583:AX583"/>
    <mergeCell ref="AY583:AZ583"/>
    <mergeCell ref="BA583:BB583"/>
    <mergeCell ref="BC583:BD583"/>
    <mergeCell ref="BE583:BF583"/>
    <mergeCell ref="BG583:BH583"/>
    <mergeCell ref="CB581:CH581"/>
    <mergeCell ref="B582:C582"/>
    <mergeCell ref="D582:F582"/>
    <mergeCell ref="G582:H582"/>
    <mergeCell ref="K582:L582"/>
    <mergeCell ref="M582:N582"/>
    <mergeCell ref="O582:P582"/>
    <mergeCell ref="Q582:R582"/>
    <mergeCell ref="S582:T582"/>
    <mergeCell ref="U582:V582"/>
    <mergeCell ref="W582:X582"/>
    <mergeCell ref="Y582:Z582"/>
    <mergeCell ref="AA582:AB582"/>
    <mergeCell ref="AC582:AD582"/>
    <mergeCell ref="AE582:AF582"/>
    <mergeCell ref="AG582:AH582"/>
    <mergeCell ref="AI582:AJ582"/>
    <mergeCell ref="AK582:AL582"/>
    <mergeCell ref="AM582:AN582"/>
    <mergeCell ref="AO582:AP582"/>
    <mergeCell ref="AQ582:AR582"/>
    <mergeCell ref="AS582:AT582"/>
    <mergeCell ref="AU582:AV582"/>
    <mergeCell ref="AW582:AX582"/>
    <mergeCell ref="AY582:AZ582"/>
    <mergeCell ref="BA582:BB582"/>
    <mergeCell ref="BC582:BD582"/>
    <mergeCell ref="BE582:BF582"/>
    <mergeCell ref="BG582:BH582"/>
    <mergeCell ref="BI582:BJ582"/>
    <mergeCell ref="BK582:BL582"/>
    <mergeCell ref="BM582:BN582"/>
    <mergeCell ref="AM581:AN581"/>
    <mergeCell ref="AO581:AP581"/>
    <mergeCell ref="AQ581:AR581"/>
    <mergeCell ref="AS581:AT581"/>
    <mergeCell ref="AU581:AV581"/>
    <mergeCell ref="AW581:AX581"/>
    <mergeCell ref="AY581:AZ581"/>
    <mergeCell ref="BA581:BB581"/>
    <mergeCell ref="BC581:BD581"/>
    <mergeCell ref="BE581:BF581"/>
    <mergeCell ref="BG581:BH581"/>
    <mergeCell ref="BI581:BJ581"/>
    <mergeCell ref="BK581:BL581"/>
    <mergeCell ref="BM581:BN581"/>
    <mergeCell ref="BO581:BQ581"/>
    <mergeCell ref="BS581:BT581"/>
    <mergeCell ref="BU581:CA581"/>
    <mergeCell ref="B581:C581"/>
    <mergeCell ref="D581:F581"/>
    <mergeCell ref="G581:H581"/>
    <mergeCell ref="K581:L581"/>
    <mergeCell ref="M581:N581"/>
    <mergeCell ref="O581:P581"/>
    <mergeCell ref="Q581:R581"/>
    <mergeCell ref="S581:T581"/>
    <mergeCell ref="U581:V581"/>
    <mergeCell ref="W581:X581"/>
    <mergeCell ref="Y581:Z581"/>
    <mergeCell ref="AA581:AB581"/>
    <mergeCell ref="AC581:AD581"/>
    <mergeCell ref="AE581:AF581"/>
    <mergeCell ref="AG581:AH581"/>
    <mergeCell ref="AI581:AJ581"/>
    <mergeCell ref="AK581:AL581"/>
    <mergeCell ref="CB580:CH580"/>
    <mergeCell ref="AU579:AV579"/>
    <mergeCell ref="AW579:AX579"/>
    <mergeCell ref="AY579:AZ579"/>
    <mergeCell ref="BA579:BB579"/>
    <mergeCell ref="BC579:BD579"/>
    <mergeCell ref="BE579:BF579"/>
    <mergeCell ref="BG579:BH579"/>
    <mergeCell ref="BI579:BJ579"/>
    <mergeCell ref="BK579:BL579"/>
    <mergeCell ref="BM579:BN579"/>
    <mergeCell ref="BO579:BQ579"/>
    <mergeCell ref="BS579:BT579"/>
    <mergeCell ref="BU579:CA579"/>
    <mergeCell ref="CB579:CH579"/>
    <mergeCell ref="B580:C580"/>
    <mergeCell ref="D580:F580"/>
    <mergeCell ref="G580:H580"/>
    <mergeCell ref="K580:L580"/>
    <mergeCell ref="M580:N580"/>
    <mergeCell ref="O580:P580"/>
    <mergeCell ref="Q580:R580"/>
    <mergeCell ref="S580:T580"/>
    <mergeCell ref="U580:V580"/>
    <mergeCell ref="W580:X580"/>
    <mergeCell ref="Y580:Z580"/>
    <mergeCell ref="AA580:AB580"/>
    <mergeCell ref="AC580:AD580"/>
    <mergeCell ref="AE580:AF580"/>
    <mergeCell ref="AG580:AH580"/>
    <mergeCell ref="AI580:AJ580"/>
    <mergeCell ref="AK580:AL580"/>
    <mergeCell ref="AM580:AN580"/>
    <mergeCell ref="S578:T578"/>
    <mergeCell ref="U578:V578"/>
    <mergeCell ref="W578:X578"/>
    <mergeCell ref="Y578:Z578"/>
    <mergeCell ref="AA578:AB578"/>
    <mergeCell ref="AC578:AD578"/>
    <mergeCell ref="AE578:AF578"/>
    <mergeCell ref="AG578:AH578"/>
    <mergeCell ref="AI578:AJ578"/>
    <mergeCell ref="AK578:AL578"/>
    <mergeCell ref="AM578:AN578"/>
    <mergeCell ref="AO578:AP578"/>
    <mergeCell ref="AQ578:AR578"/>
    <mergeCell ref="AS578:AT578"/>
    <mergeCell ref="AU578:AV578"/>
    <mergeCell ref="AW578:AX578"/>
    <mergeCell ref="AY578:AZ578"/>
    <mergeCell ref="AO580:AP580"/>
    <mergeCell ref="AQ580:AR580"/>
    <mergeCell ref="AS580:AT580"/>
    <mergeCell ref="AU580:AV580"/>
    <mergeCell ref="AW580:AX580"/>
    <mergeCell ref="AY580:AZ580"/>
    <mergeCell ref="BA580:BB580"/>
    <mergeCell ref="BC580:BD580"/>
    <mergeCell ref="BE580:BF580"/>
    <mergeCell ref="BG580:BH580"/>
    <mergeCell ref="BI580:BJ580"/>
    <mergeCell ref="BK580:BL580"/>
    <mergeCell ref="BM580:BN580"/>
    <mergeCell ref="BO580:BQ580"/>
    <mergeCell ref="BS580:BT580"/>
    <mergeCell ref="BU580:CA580"/>
    <mergeCell ref="AE576:AF576"/>
    <mergeCell ref="AG576:AH576"/>
    <mergeCell ref="AI576:AJ576"/>
    <mergeCell ref="AK576:AL576"/>
    <mergeCell ref="AM576:AN576"/>
    <mergeCell ref="AO576:AP576"/>
    <mergeCell ref="AQ576:AR576"/>
    <mergeCell ref="AS576:AT576"/>
    <mergeCell ref="AU576:AV576"/>
    <mergeCell ref="AW576:AX576"/>
    <mergeCell ref="AY576:AZ576"/>
    <mergeCell ref="BA576:BB576"/>
    <mergeCell ref="BC576:BD576"/>
    <mergeCell ref="BE576:BF576"/>
    <mergeCell ref="BG576:BH576"/>
    <mergeCell ref="BI576:BJ576"/>
    <mergeCell ref="BK576:BL576"/>
    <mergeCell ref="BA578:BB578"/>
    <mergeCell ref="BC578:BD578"/>
    <mergeCell ref="BE578:BF578"/>
    <mergeCell ref="BG578:BH578"/>
    <mergeCell ref="BI578:BJ578"/>
    <mergeCell ref="BK578:BL578"/>
    <mergeCell ref="BM578:BN578"/>
    <mergeCell ref="BO578:BQ578"/>
    <mergeCell ref="BS578:BT578"/>
    <mergeCell ref="BU578:CA578"/>
    <mergeCell ref="CB578:CH578"/>
    <mergeCell ref="B579:C579"/>
    <mergeCell ref="D579:F579"/>
    <mergeCell ref="G579:H579"/>
    <mergeCell ref="K579:L579"/>
    <mergeCell ref="M579:N579"/>
    <mergeCell ref="O579:P579"/>
    <mergeCell ref="Q579:R579"/>
    <mergeCell ref="S579:T579"/>
    <mergeCell ref="U579:V579"/>
    <mergeCell ref="W579:X579"/>
    <mergeCell ref="Y579:Z579"/>
    <mergeCell ref="AA579:AB579"/>
    <mergeCell ref="AC579:AD579"/>
    <mergeCell ref="AE579:AF579"/>
    <mergeCell ref="AG579:AH579"/>
    <mergeCell ref="AI579:AJ579"/>
    <mergeCell ref="AK579:AL579"/>
    <mergeCell ref="AM579:AN579"/>
    <mergeCell ref="AO579:AP579"/>
    <mergeCell ref="AQ579:AR579"/>
    <mergeCell ref="AS579:AT579"/>
    <mergeCell ref="BG577:BH577"/>
    <mergeCell ref="BI577:BJ577"/>
    <mergeCell ref="BK577:BL577"/>
    <mergeCell ref="BM577:BN577"/>
    <mergeCell ref="BO577:BQ577"/>
    <mergeCell ref="BS577:BT577"/>
    <mergeCell ref="BU577:CA577"/>
    <mergeCell ref="CB577:CH577"/>
    <mergeCell ref="B578:C578"/>
    <mergeCell ref="D578:F578"/>
    <mergeCell ref="G578:H578"/>
    <mergeCell ref="K578:L578"/>
    <mergeCell ref="M578:N578"/>
    <mergeCell ref="O578:P578"/>
    <mergeCell ref="Q578:R578"/>
    <mergeCell ref="BS575:BT575"/>
    <mergeCell ref="AQ574:AR574"/>
    <mergeCell ref="AS574:AT574"/>
    <mergeCell ref="AU574:AV574"/>
    <mergeCell ref="AW574:AX574"/>
    <mergeCell ref="AY574:AZ574"/>
    <mergeCell ref="BA574:BB574"/>
    <mergeCell ref="BC574:BD574"/>
    <mergeCell ref="BE574:BF574"/>
    <mergeCell ref="BG574:BH574"/>
    <mergeCell ref="BI574:BJ574"/>
    <mergeCell ref="BK574:BL574"/>
    <mergeCell ref="BM574:BN574"/>
    <mergeCell ref="BO574:BQ574"/>
    <mergeCell ref="BS574:BT574"/>
    <mergeCell ref="BU574:CA574"/>
    <mergeCell ref="CB574:CH574"/>
    <mergeCell ref="BM576:BN576"/>
    <mergeCell ref="BO576:BQ576"/>
    <mergeCell ref="BS576:BT576"/>
    <mergeCell ref="BU576:CA576"/>
    <mergeCell ref="CB576:CH576"/>
    <mergeCell ref="B577:C577"/>
    <mergeCell ref="D577:F577"/>
    <mergeCell ref="G577:H577"/>
    <mergeCell ref="K577:L577"/>
    <mergeCell ref="M577:N577"/>
    <mergeCell ref="O577:P577"/>
    <mergeCell ref="Q577:R577"/>
    <mergeCell ref="S577:T577"/>
    <mergeCell ref="U577:V577"/>
    <mergeCell ref="W577:X577"/>
    <mergeCell ref="Y577:Z577"/>
    <mergeCell ref="AA577:AB577"/>
    <mergeCell ref="AC577:AD577"/>
    <mergeCell ref="AE577:AF577"/>
    <mergeCell ref="AG577:AH577"/>
    <mergeCell ref="AI577:AJ577"/>
    <mergeCell ref="AK577:AL577"/>
    <mergeCell ref="AM577:AN577"/>
    <mergeCell ref="AO577:AP577"/>
    <mergeCell ref="AQ577:AR577"/>
    <mergeCell ref="AS577:AT577"/>
    <mergeCell ref="AU577:AV577"/>
    <mergeCell ref="AW577:AX577"/>
    <mergeCell ref="AY577:AZ577"/>
    <mergeCell ref="BA577:BB577"/>
    <mergeCell ref="BC577:BD577"/>
    <mergeCell ref="BE577:BF577"/>
    <mergeCell ref="BU575:CA575"/>
    <mergeCell ref="CB575:CH575"/>
    <mergeCell ref="B576:C576"/>
    <mergeCell ref="D576:F576"/>
    <mergeCell ref="G576:H576"/>
    <mergeCell ref="K576:L576"/>
    <mergeCell ref="M576:N576"/>
    <mergeCell ref="O576:P576"/>
    <mergeCell ref="Q576:R576"/>
    <mergeCell ref="S576:T576"/>
    <mergeCell ref="U576:V576"/>
    <mergeCell ref="W576:X576"/>
    <mergeCell ref="Y576:Z576"/>
    <mergeCell ref="AA576:AB576"/>
    <mergeCell ref="AC576:AD576"/>
    <mergeCell ref="B575:C575"/>
    <mergeCell ref="D575:F575"/>
    <mergeCell ref="G575:H575"/>
    <mergeCell ref="K575:L575"/>
    <mergeCell ref="M575:N575"/>
    <mergeCell ref="O575:P575"/>
    <mergeCell ref="Q575:R575"/>
    <mergeCell ref="S575:T575"/>
    <mergeCell ref="U575:V575"/>
    <mergeCell ref="W575:X575"/>
    <mergeCell ref="Y575:Z575"/>
    <mergeCell ref="AA575:AB575"/>
    <mergeCell ref="AC575:AD575"/>
    <mergeCell ref="AE575:AF575"/>
    <mergeCell ref="AG575:AH575"/>
    <mergeCell ref="AI575:AJ575"/>
    <mergeCell ref="AW573:AX573"/>
    <mergeCell ref="AY573:AZ573"/>
    <mergeCell ref="BA573:BB573"/>
    <mergeCell ref="BC573:BD573"/>
    <mergeCell ref="BE573:BF573"/>
    <mergeCell ref="BG573:BH573"/>
    <mergeCell ref="BI573:BJ573"/>
    <mergeCell ref="BK573:BL573"/>
    <mergeCell ref="BM573:BN573"/>
    <mergeCell ref="BO573:BQ573"/>
    <mergeCell ref="BS573:BT573"/>
    <mergeCell ref="BU573:CA573"/>
    <mergeCell ref="CB573:CH573"/>
    <mergeCell ref="B574:C574"/>
    <mergeCell ref="D574:F574"/>
    <mergeCell ref="G574:H574"/>
    <mergeCell ref="K574:L574"/>
    <mergeCell ref="M574:N574"/>
    <mergeCell ref="O574:P574"/>
    <mergeCell ref="Q574:R574"/>
    <mergeCell ref="S574:T574"/>
    <mergeCell ref="U574:V574"/>
    <mergeCell ref="W574:X574"/>
    <mergeCell ref="Y574:Z574"/>
    <mergeCell ref="AA574:AB574"/>
    <mergeCell ref="AC574:AD574"/>
    <mergeCell ref="AE574:AF574"/>
    <mergeCell ref="AG574:AH574"/>
    <mergeCell ref="AI574:AJ574"/>
    <mergeCell ref="AK574:AL574"/>
    <mergeCell ref="AM574:AN574"/>
    <mergeCell ref="AO574:AP574"/>
    <mergeCell ref="AK575:AL575"/>
    <mergeCell ref="AM575:AN575"/>
    <mergeCell ref="AO575:AP575"/>
    <mergeCell ref="AQ575:AR575"/>
    <mergeCell ref="AS575:AT575"/>
    <mergeCell ref="AU575:AV575"/>
    <mergeCell ref="AW575:AX575"/>
    <mergeCell ref="AY575:AZ575"/>
    <mergeCell ref="BA575:BB575"/>
    <mergeCell ref="BC575:BD575"/>
    <mergeCell ref="BE575:BF575"/>
    <mergeCell ref="BG575:BH575"/>
    <mergeCell ref="BI575:BJ575"/>
    <mergeCell ref="BK575:BL575"/>
    <mergeCell ref="BM575:BN575"/>
    <mergeCell ref="BO575:BQ575"/>
    <mergeCell ref="BC572:BD572"/>
    <mergeCell ref="BE572:BF572"/>
    <mergeCell ref="BG572:BH572"/>
    <mergeCell ref="BI572:BJ572"/>
    <mergeCell ref="BK572:BL572"/>
    <mergeCell ref="BM572:BN572"/>
    <mergeCell ref="BO572:BQ572"/>
    <mergeCell ref="BS572:BT572"/>
    <mergeCell ref="BU572:CA572"/>
    <mergeCell ref="CB572:CH572"/>
    <mergeCell ref="B573:C573"/>
    <mergeCell ref="D573:F573"/>
    <mergeCell ref="G573:H573"/>
    <mergeCell ref="K573:L573"/>
    <mergeCell ref="M573:N573"/>
    <mergeCell ref="O573:P573"/>
    <mergeCell ref="Q573:R573"/>
    <mergeCell ref="S573:T573"/>
    <mergeCell ref="U573:V573"/>
    <mergeCell ref="W573:X573"/>
    <mergeCell ref="Y573:Z573"/>
    <mergeCell ref="AA573:AB573"/>
    <mergeCell ref="AC573:AD573"/>
    <mergeCell ref="AE573:AF573"/>
    <mergeCell ref="AG573:AH573"/>
    <mergeCell ref="AI573:AJ573"/>
    <mergeCell ref="AK573:AL573"/>
    <mergeCell ref="AM573:AN573"/>
    <mergeCell ref="AO573:AP573"/>
    <mergeCell ref="AQ573:AR573"/>
    <mergeCell ref="AS573:AT573"/>
    <mergeCell ref="AU573:AV573"/>
    <mergeCell ref="BI571:BJ571"/>
    <mergeCell ref="BK571:BL571"/>
    <mergeCell ref="BM571:BN571"/>
    <mergeCell ref="BO571:BQ571"/>
    <mergeCell ref="BS571:BT571"/>
    <mergeCell ref="BU571:CA571"/>
    <mergeCell ref="CB571:CH571"/>
    <mergeCell ref="B572:C572"/>
    <mergeCell ref="D572:F572"/>
    <mergeCell ref="G572:H572"/>
    <mergeCell ref="K572:L572"/>
    <mergeCell ref="M572:N572"/>
    <mergeCell ref="O572:P572"/>
    <mergeCell ref="Q572:R572"/>
    <mergeCell ref="S572:T572"/>
    <mergeCell ref="U572:V572"/>
    <mergeCell ref="W572:X572"/>
    <mergeCell ref="Y572:Z572"/>
    <mergeCell ref="AA572:AB572"/>
    <mergeCell ref="AC572:AD572"/>
    <mergeCell ref="AE572:AF572"/>
    <mergeCell ref="AG572:AH572"/>
    <mergeCell ref="AI572:AJ572"/>
    <mergeCell ref="AK572:AL572"/>
    <mergeCell ref="AM572:AN572"/>
    <mergeCell ref="AO572:AP572"/>
    <mergeCell ref="AQ572:AR572"/>
    <mergeCell ref="AS572:AT572"/>
    <mergeCell ref="AU572:AV572"/>
    <mergeCell ref="AW572:AX572"/>
    <mergeCell ref="AY572:AZ572"/>
    <mergeCell ref="BA572:BB572"/>
    <mergeCell ref="BO570:BQ570"/>
    <mergeCell ref="BS570:BT570"/>
    <mergeCell ref="BU570:CA570"/>
    <mergeCell ref="CB570:CH570"/>
    <mergeCell ref="B571:C571"/>
    <mergeCell ref="D571:F571"/>
    <mergeCell ref="G571:H571"/>
    <mergeCell ref="K571:L571"/>
    <mergeCell ref="M571:N571"/>
    <mergeCell ref="O571:P571"/>
    <mergeCell ref="Q571:R571"/>
    <mergeCell ref="S571:T571"/>
    <mergeCell ref="U571:V571"/>
    <mergeCell ref="W571:X571"/>
    <mergeCell ref="Y571:Z571"/>
    <mergeCell ref="AA571:AB571"/>
    <mergeCell ref="AC571:AD571"/>
    <mergeCell ref="AE571:AF571"/>
    <mergeCell ref="AG571:AH571"/>
    <mergeCell ref="AI571:AJ571"/>
    <mergeCell ref="AK571:AL571"/>
    <mergeCell ref="AM571:AN571"/>
    <mergeCell ref="AO571:AP571"/>
    <mergeCell ref="AQ571:AR571"/>
    <mergeCell ref="AS571:AT571"/>
    <mergeCell ref="AU571:AV571"/>
    <mergeCell ref="AW571:AX571"/>
    <mergeCell ref="AY571:AZ571"/>
    <mergeCell ref="BA571:BB571"/>
    <mergeCell ref="BC571:BD571"/>
    <mergeCell ref="BE571:BF571"/>
    <mergeCell ref="BG571:BH571"/>
    <mergeCell ref="CB569:CH569"/>
    <mergeCell ref="B570:C570"/>
    <mergeCell ref="D570:F570"/>
    <mergeCell ref="G570:H570"/>
    <mergeCell ref="K570:L570"/>
    <mergeCell ref="M570:N570"/>
    <mergeCell ref="O570:P570"/>
    <mergeCell ref="Q570:R570"/>
    <mergeCell ref="S570:T570"/>
    <mergeCell ref="U570:V570"/>
    <mergeCell ref="W570:X570"/>
    <mergeCell ref="Y570:Z570"/>
    <mergeCell ref="AA570:AB570"/>
    <mergeCell ref="AC570:AD570"/>
    <mergeCell ref="AE570:AF570"/>
    <mergeCell ref="AG570:AH570"/>
    <mergeCell ref="AI570:AJ570"/>
    <mergeCell ref="AK570:AL570"/>
    <mergeCell ref="AM570:AN570"/>
    <mergeCell ref="AO570:AP570"/>
    <mergeCell ref="AQ570:AR570"/>
    <mergeCell ref="AS570:AT570"/>
    <mergeCell ref="AU570:AV570"/>
    <mergeCell ref="AW570:AX570"/>
    <mergeCell ref="AY570:AZ570"/>
    <mergeCell ref="BA570:BB570"/>
    <mergeCell ref="BC570:BD570"/>
    <mergeCell ref="BE570:BF570"/>
    <mergeCell ref="BG570:BH570"/>
    <mergeCell ref="BI570:BJ570"/>
    <mergeCell ref="BK570:BL570"/>
    <mergeCell ref="BM570:BN570"/>
    <mergeCell ref="AM569:AN569"/>
    <mergeCell ref="AO569:AP569"/>
    <mergeCell ref="AQ569:AR569"/>
    <mergeCell ref="AS569:AT569"/>
    <mergeCell ref="AU569:AV569"/>
    <mergeCell ref="AW569:AX569"/>
    <mergeCell ref="AY569:AZ569"/>
    <mergeCell ref="BA569:BB569"/>
    <mergeCell ref="BC569:BD569"/>
    <mergeCell ref="BE569:BF569"/>
    <mergeCell ref="BG569:BH569"/>
    <mergeCell ref="BI569:BJ569"/>
    <mergeCell ref="BK569:BL569"/>
    <mergeCell ref="BM569:BN569"/>
    <mergeCell ref="BO569:BQ569"/>
    <mergeCell ref="BS569:BT569"/>
    <mergeCell ref="BU569:CA569"/>
    <mergeCell ref="B569:C569"/>
    <mergeCell ref="D569:F569"/>
    <mergeCell ref="G569:H569"/>
    <mergeCell ref="K569:L569"/>
    <mergeCell ref="M569:N569"/>
    <mergeCell ref="O569:P569"/>
    <mergeCell ref="Q569:R569"/>
    <mergeCell ref="S569:T569"/>
    <mergeCell ref="U569:V569"/>
    <mergeCell ref="W569:X569"/>
    <mergeCell ref="Y569:Z569"/>
    <mergeCell ref="AA569:AB569"/>
    <mergeCell ref="AC569:AD569"/>
    <mergeCell ref="AE569:AF569"/>
    <mergeCell ref="AG569:AH569"/>
    <mergeCell ref="AI569:AJ569"/>
    <mergeCell ref="AK569:AL569"/>
    <mergeCell ref="CB568:CH568"/>
    <mergeCell ref="AU567:AV567"/>
    <mergeCell ref="AW567:AX567"/>
    <mergeCell ref="AY567:AZ567"/>
    <mergeCell ref="BA567:BB567"/>
    <mergeCell ref="BC567:BD567"/>
    <mergeCell ref="BE567:BF567"/>
    <mergeCell ref="BG567:BH567"/>
    <mergeCell ref="BI567:BJ567"/>
    <mergeCell ref="BK567:BL567"/>
    <mergeCell ref="BM567:BN567"/>
    <mergeCell ref="BO567:BQ567"/>
    <mergeCell ref="BS567:BT567"/>
    <mergeCell ref="BU567:CA567"/>
    <mergeCell ref="CB567:CH567"/>
    <mergeCell ref="B568:C568"/>
    <mergeCell ref="D568:F568"/>
    <mergeCell ref="G568:H568"/>
    <mergeCell ref="K568:L568"/>
    <mergeCell ref="M568:N568"/>
    <mergeCell ref="O568:P568"/>
    <mergeCell ref="Q568:R568"/>
    <mergeCell ref="S568:T568"/>
    <mergeCell ref="U568:V568"/>
    <mergeCell ref="W568:X568"/>
    <mergeCell ref="Y568:Z568"/>
    <mergeCell ref="AA568:AB568"/>
    <mergeCell ref="AC568:AD568"/>
    <mergeCell ref="AE568:AF568"/>
    <mergeCell ref="AG568:AH568"/>
    <mergeCell ref="AI568:AJ568"/>
    <mergeCell ref="AK568:AL568"/>
    <mergeCell ref="AM568:AN568"/>
    <mergeCell ref="S566:T566"/>
    <mergeCell ref="U566:V566"/>
    <mergeCell ref="W566:X566"/>
    <mergeCell ref="Y566:Z566"/>
    <mergeCell ref="AA566:AB566"/>
    <mergeCell ref="AC566:AD566"/>
    <mergeCell ref="AE566:AF566"/>
    <mergeCell ref="AG566:AH566"/>
    <mergeCell ref="AI566:AJ566"/>
    <mergeCell ref="AK566:AL566"/>
    <mergeCell ref="AM566:AN566"/>
    <mergeCell ref="AO566:AP566"/>
    <mergeCell ref="AQ566:AR566"/>
    <mergeCell ref="AS566:AT566"/>
    <mergeCell ref="AU566:AV566"/>
    <mergeCell ref="AW566:AX566"/>
    <mergeCell ref="AY566:AZ566"/>
    <mergeCell ref="AO568:AP568"/>
    <mergeCell ref="AQ568:AR568"/>
    <mergeCell ref="AS568:AT568"/>
    <mergeCell ref="AU568:AV568"/>
    <mergeCell ref="AW568:AX568"/>
    <mergeCell ref="AY568:AZ568"/>
    <mergeCell ref="BA568:BB568"/>
    <mergeCell ref="BC568:BD568"/>
    <mergeCell ref="BE568:BF568"/>
    <mergeCell ref="BG568:BH568"/>
    <mergeCell ref="BI568:BJ568"/>
    <mergeCell ref="BK568:BL568"/>
    <mergeCell ref="BM568:BN568"/>
    <mergeCell ref="BO568:BQ568"/>
    <mergeCell ref="BS568:BT568"/>
    <mergeCell ref="BU568:CA568"/>
    <mergeCell ref="AE564:AF564"/>
    <mergeCell ref="AG564:AH564"/>
    <mergeCell ref="AI564:AJ564"/>
    <mergeCell ref="AK564:AL564"/>
    <mergeCell ref="AM564:AN564"/>
    <mergeCell ref="AO564:AP564"/>
    <mergeCell ref="AQ564:AR564"/>
    <mergeCell ref="AS564:AT564"/>
    <mergeCell ref="AU564:AV564"/>
    <mergeCell ref="AW564:AX564"/>
    <mergeCell ref="AY564:AZ564"/>
    <mergeCell ref="BA564:BB564"/>
    <mergeCell ref="BC564:BD564"/>
    <mergeCell ref="BE564:BF564"/>
    <mergeCell ref="BG564:BH564"/>
    <mergeCell ref="BI564:BJ564"/>
    <mergeCell ref="BK564:BL564"/>
    <mergeCell ref="BA566:BB566"/>
    <mergeCell ref="BC566:BD566"/>
    <mergeCell ref="BE566:BF566"/>
    <mergeCell ref="BG566:BH566"/>
    <mergeCell ref="BI566:BJ566"/>
    <mergeCell ref="BK566:BL566"/>
    <mergeCell ref="BM566:BN566"/>
    <mergeCell ref="BO566:BQ566"/>
    <mergeCell ref="BS566:BT566"/>
    <mergeCell ref="BU566:CA566"/>
    <mergeCell ref="CB566:CH566"/>
    <mergeCell ref="B567:C567"/>
    <mergeCell ref="D567:F567"/>
    <mergeCell ref="G567:H567"/>
    <mergeCell ref="K567:L567"/>
    <mergeCell ref="M567:N567"/>
    <mergeCell ref="O567:P567"/>
    <mergeCell ref="Q567:R567"/>
    <mergeCell ref="S567:T567"/>
    <mergeCell ref="U567:V567"/>
    <mergeCell ref="W567:X567"/>
    <mergeCell ref="Y567:Z567"/>
    <mergeCell ref="AA567:AB567"/>
    <mergeCell ref="AC567:AD567"/>
    <mergeCell ref="AE567:AF567"/>
    <mergeCell ref="AG567:AH567"/>
    <mergeCell ref="AI567:AJ567"/>
    <mergeCell ref="AK567:AL567"/>
    <mergeCell ref="AM567:AN567"/>
    <mergeCell ref="AO567:AP567"/>
    <mergeCell ref="AQ567:AR567"/>
    <mergeCell ref="AS567:AT567"/>
    <mergeCell ref="BG565:BH565"/>
    <mergeCell ref="BI565:BJ565"/>
    <mergeCell ref="BK565:BL565"/>
    <mergeCell ref="BM565:BN565"/>
    <mergeCell ref="BO565:BQ565"/>
    <mergeCell ref="BS565:BT565"/>
    <mergeCell ref="BU565:CA565"/>
    <mergeCell ref="CB565:CH565"/>
    <mergeCell ref="B566:C566"/>
    <mergeCell ref="D566:F566"/>
    <mergeCell ref="G566:H566"/>
    <mergeCell ref="K566:L566"/>
    <mergeCell ref="M566:N566"/>
    <mergeCell ref="O566:P566"/>
    <mergeCell ref="Q566:R566"/>
    <mergeCell ref="BS563:BT563"/>
    <mergeCell ref="AQ562:AR562"/>
    <mergeCell ref="AS562:AT562"/>
    <mergeCell ref="AU562:AV562"/>
    <mergeCell ref="AW562:AX562"/>
    <mergeCell ref="AY562:AZ562"/>
    <mergeCell ref="BA562:BB562"/>
    <mergeCell ref="BC562:BD562"/>
    <mergeCell ref="BE562:BF562"/>
    <mergeCell ref="BG562:BH562"/>
    <mergeCell ref="BI562:BJ562"/>
    <mergeCell ref="BK562:BL562"/>
    <mergeCell ref="BM562:BN562"/>
    <mergeCell ref="BO562:BQ562"/>
    <mergeCell ref="BS562:BT562"/>
    <mergeCell ref="BU562:CA562"/>
    <mergeCell ref="CB562:CH562"/>
    <mergeCell ref="BM564:BN564"/>
    <mergeCell ref="BO564:BQ564"/>
    <mergeCell ref="BS564:BT564"/>
    <mergeCell ref="BU564:CA564"/>
    <mergeCell ref="CB564:CH564"/>
    <mergeCell ref="B565:C565"/>
    <mergeCell ref="D565:F565"/>
    <mergeCell ref="G565:H565"/>
    <mergeCell ref="K565:L565"/>
    <mergeCell ref="M565:N565"/>
    <mergeCell ref="O565:P565"/>
    <mergeCell ref="Q565:R565"/>
    <mergeCell ref="S565:T565"/>
    <mergeCell ref="U565:V565"/>
    <mergeCell ref="W565:X565"/>
    <mergeCell ref="Y565:Z565"/>
    <mergeCell ref="AA565:AB565"/>
    <mergeCell ref="AC565:AD565"/>
    <mergeCell ref="AE565:AF565"/>
    <mergeCell ref="AG565:AH565"/>
    <mergeCell ref="AI565:AJ565"/>
    <mergeCell ref="AK565:AL565"/>
    <mergeCell ref="AM565:AN565"/>
    <mergeCell ref="AO565:AP565"/>
    <mergeCell ref="AQ565:AR565"/>
    <mergeCell ref="AS565:AT565"/>
    <mergeCell ref="AU565:AV565"/>
    <mergeCell ref="AW565:AX565"/>
    <mergeCell ref="AY565:AZ565"/>
    <mergeCell ref="BA565:BB565"/>
    <mergeCell ref="BC565:BD565"/>
    <mergeCell ref="BE565:BF565"/>
    <mergeCell ref="BU563:CA563"/>
    <mergeCell ref="CB563:CH563"/>
    <mergeCell ref="B564:C564"/>
    <mergeCell ref="D564:F564"/>
    <mergeCell ref="G564:H564"/>
    <mergeCell ref="K564:L564"/>
    <mergeCell ref="M564:N564"/>
    <mergeCell ref="O564:P564"/>
    <mergeCell ref="Q564:R564"/>
    <mergeCell ref="S564:T564"/>
    <mergeCell ref="U564:V564"/>
    <mergeCell ref="W564:X564"/>
    <mergeCell ref="Y564:Z564"/>
    <mergeCell ref="AA564:AB564"/>
    <mergeCell ref="AC564:AD564"/>
    <mergeCell ref="B563:C563"/>
    <mergeCell ref="D563:F563"/>
    <mergeCell ref="G563:H563"/>
    <mergeCell ref="K563:L563"/>
    <mergeCell ref="M563:N563"/>
    <mergeCell ref="O563:P563"/>
    <mergeCell ref="Q563:R563"/>
    <mergeCell ref="S563:T563"/>
    <mergeCell ref="U563:V563"/>
    <mergeCell ref="W563:X563"/>
    <mergeCell ref="Y563:Z563"/>
    <mergeCell ref="AA563:AB563"/>
    <mergeCell ref="AC563:AD563"/>
    <mergeCell ref="AE563:AF563"/>
    <mergeCell ref="AG563:AH563"/>
    <mergeCell ref="AI563:AJ563"/>
    <mergeCell ref="AW561:AX561"/>
    <mergeCell ref="AY561:AZ561"/>
    <mergeCell ref="BA561:BB561"/>
    <mergeCell ref="BC561:BD561"/>
    <mergeCell ref="BE561:BF561"/>
    <mergeCell ref="BG561:BH561"/>
    <mergeCell ref="BI561:BJ561"/>
    <mergeCell ref="BK561:BL561"/>
    <mergeCell ref="BM561:BN561"/>
    <mergeCell ref="BO561:BQ561"/>
    <mergeCell ref="BS561:BT561"/>
    <mergeCell ref="BU561:CA561"/>
    <mergeCell ref="CB561:CH561"/>
    <mergeCell ref="B562:C562"/>
    <mergeCell ref="D562:F562"/>
    <mergeCell ref="G562:H562"/>
    <mergeCell ref="K562:L562"/>
    <mergeCell ref="M562:N562"/>
    <mergeCell ref="O562:P562"/>
    <mergeCell ref="Q562:R562"/>
    <mergeCell ref="S562:T562"/>
    <mergeCell ref="U562:V562"/>
    <mergeCell ref="W562:X562"/>
    <mergeCell ref="Y562:Z562"/>
    <mergeCell ref="AA562:AB562"/>
    <mergeCell ref="AC562:AD562"/>
    <mergeCell ref="AE562:AF562"/>
    <mergeCell ref="AG562:AH562"/>
    <mergeCell ref="AI562:AJ562"/>
    <mergeCell ref="AK562:AL562"/>
    <mergeCell ref="AM562:AN562"/>
    <mergeCell ref="AO562:AP562"/>
    <mergeCell ref="AK563:AL563"/>
    <mergeCell ref="AM563:AN563"/>
    <mergeCell ref="AO563:AP563"/>
    <mergeCell ref="AQ563:AR563"/>
    <mergeCell ref="AS563:AT563"/>
    <mergeCell ref="AU563:AV563"/>
    <mergeCell ref="AW563:AX563"/>
    <mergeCell ref="AY563:AZ563"/>
    <mergeCell ref="BA563:BB563"/>
    <mergeCell ref="BC563:BD563"/>
    <mergeCell ref="BE563:BF563"/>
    <mergeCell ref="BG563:BH563"/>
    <mergeCell ref="BI563:BJ563"/>
    <mergeCell ref="BK563:BL563"/>
    <mergeCell ref="BM563:BN563"/>
    <mergeCell ref="BO563:BQ563"/>
    <mergeCell ref="BC560:BD560"/>
    <mergeCell ref="BE560:BF560"/>
    <mergeCell ref="BG560:BH560"/>
    <mergeCell ref="BI560:BJ560"/>
    <mergeCell ref="BK560:BL560"/>
    <mergeCell ref="BM560:BN560"/>
    <mergeCell ref="BO560:BQ560"/>
    <mergeCell ref="BS560:BT560"/>
    <mergeCell ref="BU560:CA560"/>
    <mergeCell ref="CB560:CH560"/>
    <mergeCell ref="B561:C561"/>
    <mergeCell ref="D561:F561"/>
    <mergeCell ref="G561:H561"/>
    <mergeCell ref="K561:L561"/>
    <mergeCell ref="M561:N561"/>
    <mergeCell ref="O561:P561"/>
    <mergeCell ref="Q561:R561"/>
    <mergeCell ref="S561:T561"/>
    <mergeCell ref="U561:V561"/>
    <mergeCell ref="W561:X561"/>
    <mergeCell ref="Y561:Z561"/>
    <mergeCell ref="AA561:AB561"/>
    <mergeCell ref="AC561:AD561"/>
    <mergeCell ref="AE561:AF561"/>
    <mergeCell ref="AG561:AH561"/>
    <mergeCell ref="AI561:AJ561"/>
    <mergeCell ref="AK561:AL561"/>
    <mergeCell ref="AM561:AN561"/>
    <mergeCell ref="AO561:AP561"/>
    <mergeCell ref="AQ561:AR561"/>
    <mergeCell ref="AS561:AT561"/>
    <mergeCell ref="AU561:AV561"/>
    <mergeCell ref="BI559:BJ559"/>
    <mergeCell ref="BK559:BL559"/>
    <mergeCell ref="BM559:BN559"/>
    <mergeCell ref="BO559:BQ559"/>
    <mergeCell ref="BS559:BT559"/>
    <mergeCell ref="BU559:CA559"/>
    <mergeCell ref="CB559:CH559"/>
    <mergeCell ref="B560:C560"/>
    <mergeCell ref="D560:F560"/>
    <mergeCell ref="G560:H560"/>
    <mergeCell ref="K560:L560"/>
    <mergeCell ref="M560:N560"/>
    <mergeCell ref="O560:P560"/>
    <mergeCell ref="Q560:R560"/>
    <mergeCell ref="S560:T560"/>
    <mergeCell ref="U560:V560"/>
    <mergeCell ref="W560:X560"/>
    <mergeCell ref="Y560:Z560"/>
    <mergeCell ref="AA560:AB560"/>
    <mergeCell ref="AC560:AD560"/>
    <mergeCell ref="AE560:AF560"/>
    <mergeCell ref="AG560:AH560"/>
    <mergeCell ref="AI560:AJ560"/>
    <mergeCell ref="AK560:AL560"/>
    <mergeCell ref="AM560:AN560"/>
    <mergeCell ref="AO560:AP560"/>
    <mergeCell ref="AQ560:AR560"/>
    <mergeCell ref="AS560:AT560"/>
    <mergeCell ref="AU560:AV560"/>
    <mergeCell ref="AW560:AX560"/>
    <mergeCell ref="AY560:AZ560"/>
    <mergeCell ref="BA560:BB560"/>
    <mergeCell ref="BO558:BQ558"/>
    <mergeCell ref="BS558:BT558"/>
    <mergeCell ref="BU558:CA558"/>
    <mergeCell ref="CB558:CH558"/>
    <mergeCell ref="B559:C559"/>
    <mergeCell ref="D559:F559"/>
    <mergeCell ref="G559:H559"/>
    <mergeCell ref="K559:L559"/>
    <mergeCell ref="M559:N559"/>
    <mergeCell ref="O559:P559"/>
    <mergeCell ref="Q559:R559"/>
    <mergeCell ref="S559:T559"/>
    <mergeCell ref="U559:V559"/>
    <mergeCell ref="W559:X559"/>
    <mergeCell ref="Y559:Z559"/>
    <mergeCell ref="AA559:AB559"/>
    <mergeCell ref="AC559:AD559"/>
    <mergeCell ref="AE559:AF559"/>
    <mergeCell ref="AG559:AH559"/>
    <mergeCell ref="AI559:AJ559"/>
    <mergeCell ref="AK559:AL559"/>
    <mergeCell ref="AM559:AN559"/>
    <mergeCell ref="AO559:AP559"/>
    <mergeCell ref="AQ559:AR559"/>
    <mergeCell ref="AS559:AT559"/>
    <mergeCell ref="AU559:AV559"/>
    <mergeCell ref="AW559:AX559"/>
    <mergeCell ref="AY559:AZ559"/>
    <mergeCell ref="BA559:BB559"/>
    <mergeCell ref="BC559:BD559"/>
    <mergeCell ref="BE559:BF559"/>
    <mergeCell ref="BG559:BH559"/>
    <mergeCell ref="CB557:CH557"/>
    <mergeCell ref="B558:C558"/>
    <mergeCell ref="D558:F558"/>
    <mergeCell ref="G558:H558"/>
    <mergeCell ref="K558:L558"/>
    <mergeCell ref="M558:N558"/>
    <mergeCell ref="O558:P558"/>
    <mergeCell ref="Q558:R558"/>
    <mergeCell ref="S558:T558"/>
    <mergeCell ref="U558:V558"/>
    <mergeCell ref="W558:X558"/>
    <mergeCell ref="Y558:Z558"/>
    <mergeCell ref="AA558:AB558"/>
    <mergeCell ref="AC558:AD558"/>
    <mergeCell ref="AE558:AF558"/>
    <mergeCell ref="AG558:AH558"/>
    <mergeCell ref="AI558:AJ558"/>
    <mergeCell ref="AK558:AL558"/>
    <mergeCell ref="AM558:AN558"/>
    <mergeCell ref="AO558:AP558"/>
    <mergeCell ref="AQ558:AR558"/>
    <mergeCell ref="AS558:AT558"/>
    <mergeCell ref="AU558:AV558"/>
    <mergeCell ref="AW558:AX558"/>
    <mergeCell ref="AY558:AZ558"/>
    <mergeCell ref="BA558:BB558"/>
    <mergeCell ref="BC558:BD558"/>
    <mergeCell ref="BE558:BF558"/>
    <mergeCell ref="BG558:BH558"/>
    <mergeCell ref="BI558:BJ558"/>
    <mergeCell ref="BK558:BL558"/>
    <mergeCell ref="BM558:BN558"/>
    <mergeCell ref="AM557:AN557"/>
    <mergeCell ref="AO557:AP557"/>
    <mergeCell ref="AQ557:AR557"/>
    <mergeCell ref="AS557:AT557"/>
    <mergeCell ref="AU557:AV557"/>
    <mergeCell ref="AW557:AX557"/>
    <mergeCell ref="AY557:AZ557"/>
    <mergeCell ref="BA557:BB557"/>
    <mergeCell ref="BC557:BD557"/>
    <mergeCell ref="BE557:BF557"/>
    <mergeCell ref="BG557:BH557"/>
    <mergeCell ref="BI557:BJ557"/>
    <mergeCell ref="BK557:BL557"/>
    <mergeCell ref="BM557:BN557"/>
    <mergeCell ref="BO557:BQ557"/>
    <mergeCell ref="BS557:BT557"/>
    <mergeCell ref="BU557:CA557"/>
    <mergeCell ref="B557:C557"/>
    <mergeCell ref="D557:F557"/>
    <mergeCell ref="G557:H557"/>
    <mergeCell ref="K557:L557"/>
    <mergeCell ref="M557:N557"/>
    <mergeCell ref="O557:P557"/>
    <mergeCell ref="Q557:R557"/>
    <mergeCell ref="S557:T557"/>
    <mergeCell ref="U557:V557"/>
    <mergeCell ref="W557:X557"/>
    <mergeCell ref="Y557:Z557"/>
    <mergeCell ref="AA557:AB557"/>
    <mergeCell ref="AC557:AD557"/>
    <mergeCell ref="AE557:AF557"/>
    <mergeCell ref="AG557:AH557"/>
    <mergeCell ref="AI557:AJ557"/>
    <mergeCell ref="AK557:AL557"/>
    <mergeCell ref="CB556:CH556"/>
    <mergeCell ref="AU555:AV555"/>
    <mergeCell ref="AW555:AX555"/>
    <mergeCell ref="AY555:AZ555"/>
    <mergeCell ref="BA555:BB555"/>
    <mergeCell ref="BC555:BD555"/>
    <mergeCell ref="BE555:BF555"/>
    <mergeCell ref="BG555:BH555"/>
    <mergeCell ref="BI555:BJ555"/>
    <mergeCell ref="BK555:BL555"/>
    <mergeCell ref="BM555:BN555"/>
    <mergeCell ref="BO555:BQ555"/>
    <mergeCell ref="BS555:BT555"/>
    <mergeCell ref="BU555:CA555"/>
    <mergeCell ref="CB555:CH555"/>
    <mergeCell ref="B556:C556"/>
    <mergeCell ref="D556:F556"/>
    <mergeCell ref="G556:H556"/>
    <mergeCell ref="K556:L556"/>
    <mergeCell ref="M556:N556"/>
    <mergeCell ref="O556:P556"/>
    <mergeCell ref="Q556:R556"/>
    <mergeCell ref="S556:T556"/>
    <mergeCell ref="U556:V556"/>
    <mergeCell ref="W556:X556"/>
    <mergeCell ref="Y556:Z556"/>
    <mergeCell ref="AA556:AB556"/>
    <mergeCell ref="AC556:AD556"/>
    <mergeCell ref="AE556:AF556"/>
    <mergeCell ref="AG556:AH556"/>
    <mergeCell ref="AI556:AJ556"/>
    <mergeCell ref="AK556:AL556"/>
    <mergeCell ref="AM556:AN556"/>
    <mergeCell ref="S554:T554"/>
    <mergeCell ref="U554:V554"/>
    <mergeCell ref="W554:X554"/>
    <mergeCell ref="Y554:Z554"/>
    <mergeCell ref="AA554:AB554"/>
    <mergeCell ref="AC554:AD554"/>
    <mergeCell ref="AE554:AF554"/>
    <mergeCell ref="AG554:AH554"/>
    <mergeCell ref="AI554:AJ554"/>
    <mergeCell ref="AK554:AL554"/>
    <mergeCell ref="AM554:AN554"/>
    <mergeCell ref="AO554:AP554"/>
    <mergeCell ref="AQ554:AR554"/>
    <mergeCell ref="AS554:AT554"/>
    <mergeCell ref="AU554:AV554"/>
    <mergeCell ref="AW554:AX554"/>
    <mergeCell ref="AY554:AZ554"/>
    <mergeCell ref="AO556:AP556"/>
    <mergeCell ref="AQ556:AR556"/>
    <mergeCell ref="AS556:AT556"/>
    <mergeCell ref="AU556:AV556"/>
    <mergeCell ref="AW556:AX556"/>
    <mergeCell ref="AY556:AZ556"/>
    <mergeCell ref="BA556:BB556"/>
    <mergeCell ref="BC556:BD556"/>
    <mergeCell ref="BE556:BF556"/>
    <mergeCell ref="BG556:BH556"/>
    <mergeCell ref="BI556:BJ556"/>
    <mergeCell ref="BK556:BL556"/>
    <mergeCell ref="BM556:BN556"/>
    <mergeCell ref="BO556:BQ556"/>
    <mergeCell ref="BS556:BT556"/>
    <mergeCell ref="BU556:CA556"/>
    <mergeCell ref="AE552:AF552"/>
    <mergeCell ref="AG552:AH552"/>
    <mergeCell ref="AI552:AJ552"/>
    <mergeCell ref="AK552:AL552"/>
    <mergeCell ref="AM552:AN552"/>
    <mergeCell ref="AO552:AP552"/>
    <mergeCell ref="AQ552:AR552"/>
    <mergeCell ref="AS552:AT552"/>
    <mergeCell ref="AU552:AV552"/>
    <mergeCell ref="AW552:AX552"/>
    <mergeCell ref="AY552:AZ552"/>
    <mergeCell ref="BA552:BB552"/>
    <mergeCell ref="BC552:BD552"/>
    <mergeCell ref="BE552:BF552"/>
    <mergeCell ref="BG552:BH552"/>
    <mergeCell ref="BI552:BJ552"/>
    <mergeCell ref="BK552:BL552"/>
    <mergeCell ref="BA554:BB554"/>
    <mergeCell ref="BC554:BD554"/>
    <mergeCell ref="BE554:BF554"/>
    <mergeCell ref="BG554:BH554"/>
    <mergeCell ref="BI554:BJ554"/>
    <mergeCell ref="BK554:BL554"/>
    <mergeCell ref="BM554:BN554"/>
    <mergeCell ref="BO554:BQ554"/>
    <mergeCell ref="BS554:BT554"/>
    <mergeCell ref="BU554:CA554"/>
    <mergeCell ref="CB554:CH554"/>
    <mergeCell ref="B555:C555"/>
    <mergeCell ref="D555:F555"/>
    <mergeCell ref="G555:H555"/>
    <mergeCell ref="K555:L555"/>
    <mergeCell ref="M555:N555"/>
    <mergeCell ref="O555:P555"/>
    <mergeCell ref="Q555:R555"/>
    <mergeCell ref="S555:T555"/>
    <mergeCell ref="U555:V555"/>
    <mergeCell ref="W555:X555"/>
    <mergeCell ref="Y555:Z555"/>
    <mergeCell ref="AA555:AB555"/>
    <mergeCell ref="AC555:AD555"/>
    <mergeCell ref="AE555:AF555"/>
    <mergeCell ref="AG555:AH555"/>
    <mergeCell ref="AI555:AJ555"/>
    <mergeCell ref="AK555:AL555"/>
    <mergeCell ref="AM555:AN555"/>
    <mergeCell ref="AO555:AP555"/>
    <mergeCell ref="AQ555:AR555"/>
    <mergeCell ref="AS555:AT555"/>
    <mergeCell ref="BG553:BH553"/>
    <mergeCell ref="BI553:BJ553"/>
    <mergeCell ref="BK553:BL553"/>
    <mergeCell ref="BM553:BN553"/>
    <mergeCell ref="BO553:BQ553"/>
    <mergeCell ref="BS553:BT553"/>
    <mergeCell ref="BU553:CA553"/>
    <mergeCell ref="CB553:CH553"/>
    <mergeCell ref="B554:C554"/>
    <mergeCell ref="D554:F554"/>
    <mergeCell ref="G554:H554"/>
    <mergeCell ref="K554:L554"/>
    <mergeCell ref="M554:N554"/>
    <mergeCell ref="O554:P554"/>
    <mergeCell ref="Q554:R554"/>
    <mergeCell ref="BS551:BT551"/>
    <mergeCell ref="AQ550:AR550"/>
    <mergeCell ref="AS550:AT550"/>
    <mergeCell ref="AU550:AV550"/>
    <mergeCell ref="AW550:AX550"/>
    <mergeCell ref="AY550:AZ550"/>
    <mergeCell ref="BA550:BB550"/>
    <mergeCell ref="BC550:BD550"/>
    <mergeCell ref="BE550:BF550"/>
    <mergeCell ref="BG550:BH550"/>
    <mergeCell ref="BI550:BJ550"/>
    <mergeCell ref="BK550:BL550"/>
    <mergeCell ref="BM550:BN550"/>
    <mergeCell ref="BO550:BQ550"/>
    <mergeCell ref="BS550:BT550"/>
    <mergeCell ref="BU550:CA550"/>
    <mergeCell ref="CB550:CH550"/>
    <mergeCell ref="BM552:BN552"/>
    <mergeCell ref="BO552:BQ552"/>
    <mergeCell ref="BS552:BT552"/>
    <mergeCell ref="BU552:CA552"/>
    <mergeCell ref="CB552:CH552"/>
    <mergeCell ref="B553:C553"/>
    <mergeCell ref="D553:F553"/>
    <mergeCell ref="G553:H553"/>
    <mergeCell ref="K553:L553"/>
    <mergeCell ref="M553:N553"/>
    <mergeCell ref="O553:P553"/>
    <mergeCell ref="Q553:R553"/>
    <mergeCell ref="S553:T553"/>
    <mergeCell ref="U553:V553"/>
    <mergeCell ref="W553:X553"/>
    <mergeCell ref="Y553:Z553"/>
    <mergeCell ref="AA553:AB553"/>
    <mergeCell ref="AC553:AD553"/>
    <mergeCell ref="AE553:AF553"/>
    <mergeCell ref="AG553:AH553"/>
    <mergeCell ref="AI553:AJ553"/>
    <mergeCell ref="AK553:AL553"/>
    <mergeCell ref="AM553:AN553"/>
    <mergeCell ref="AO553:AP553"/>
    <mergeCell ref="AQ553:AR553"/>
    <mergeCell ref="AS553:AT553"/>
    <mergeCell ref="AU553:AV553"/>
    <mergeCell ref="AW553:AX553"/>
    <mergeCell ref="AY553:AZ553"/>
    <mergeCell ref="BA553:BB553"/>
    <mergeCell ref="BC553:BD553"/>
    <mergeCell ref="BE553:BF553"/>
    <mergeCell ref="BU551:CA551"/>
    <mergeCell ref="CB551:CH551"/>
    <mergeCell ref="B552:C552"/>
    <mergeCell ref="D552:F552"/>
    <mergeCell ref="G552:H552"/>
    <mergeCell ref="K552:L552"/>
    <mergeCell ref="M552:N552"/>
    <mergeCell ref="O552:P552"/>
    <mergeCell ref="Q552:R552"/>
    <mergeCell ref="S552:T552"/>
    <mergeCell ref="U552:V552"/>
    <mergeCell ref="W552:X552"/>
    <mergeCell ref="Y552:Z552"/>
    <mergeCell ref="AA552:AB552"/>
    <mergeCell ref="AC552:AD552"/>
    <mergeCell ref="B551:C551"/>
    <mergeCell ref="D551:F551"/>
    <mergeCell ref="G551:H551"/>
    <mergeCell ref="K551:L551"/>
    <mergeCell ref="M551:N551"/>
    <mergeCell ref="O551:P551"/>
    <mergeCell ref="Q551:R551"/>
    <mergeCell ref="S551:T551"/>
    <mergeCell ref="U551:V551"/>
    <mergeCell ref="W551:X551"/>
    <mergeCell ref="Y551:Z551"/>
    <mergeCell ref="AA551:AB551"/>
    <mergeCell ref="AC551:AD551"/>
    <mergeCell ref="AE551:AF551"/>
    <mergeCell ref="AG551:AH551"/>
    <mergeCell ref="AI551:AJ551"/>
    <mergeCell ref="AW549:AX549"/>
    <mergeCell ref="AY549:AZ549"/>
    <mergeCell ref="BA549:BB549"/>
    <mergeCell ref="BC549:BD549"/>
    <mergeCell ref="BE549:BF549"/>
    <mergeCell ref="BG549:BH549"/>
    <mergeCell ref="BI549:BJ549"/>
    <mergeCell ref="BK549:BL549"/>
    <mergeCell ref="BM549:BN549"/>
    <mergeCell ref="BO549:BQ549"/>
    <mergeCell ref="BS549:BT549"/>
    <mergeCell ref="BU549:CA549"/>
    <mergeCell ref="CB549:CH549"/>
    <mergeCell ref="B550:C550"/>
    <mergeCell ref="D550:F550"/>
    <mergeCell ref="G550:H550"/>
    <mergeCell ref="K550:L550"/>
    <mergeCell ref="M550:N550"/>
    <mergeCell ref="O550:P550"/>
    <mergeCell ref="Q550:R550"/>
    <mergeCell ref="S550:T550"/>
    <mergeCell ref="U550:V550"/>
    <mergeCell ref="W550:X550"/>
    <mergeCell ref="Y550:Z550"/>
    <mergeCell ref="AA550:AB550"/>
    <mergeCell ref="AC550:AD550"/>
    <mergeCell ref="AE550:AF550"/>
    <mergeCell ref="AG550:AH550"/>
    <mergeCell ref="AI550:AJ550"/>
    <mergeCell ref="AK550:AL550"/>
    <mergeCell ref="AM550:AN550"/>
    <mergeCell ref="AO550:AP550"/>
    <mergeCell ref="AK551:AL551"/>
    <mergeCell ref="AM551:AN551"/>
    <mergeCell ref="AO551:AP551"/>
    <mergeCell ref="AQ551:AR551"/>
    <mergeCell ref="AS551:AT551"/>
    <mergeCell ref="AU551:AV551"/>
    <mergeCell ref="AW551:AX551"/>
    <mergeCell ref="AY551:AZ551"/>
    <mergeCell ref="BA551:BB551"/>
    <mergeCell ref="BC551:BD551"/>
    <mergeCell ref="BE551:BF551"/>
    <mergeCell ref="BG551:BH551"/>
    <mergeCell ref="BI551:BJ551"/>
    <mergeCell ref="BK551:BL551"/>
    <mergeCell ref="BM551:BN551"/>
    <mergeCell ref="BO551:BQ551"/>
    <mergeCell ref="BC548:BD548"/>
    <mergeCell ref="BE548:BF548"/>
    <mergeCell ref="BG548:BH548"/>
    <mergeCell ref="BI548:BJ548"/>
    <mergeCell ref="BK548:BL548"/>
    <mergeCell ref="BM548:BN548"/>
    <mergeCell ref="BO548:BQ548"/>
    <mergeCell ref="BS548:BT548"/>
    <mergeCell ref="BU548:CA548"/>
    <mergeCell ref="CB548:CH548"/>
    <mergeCell ref="B549:C549"/>
    <mergeCell ref="D549:F549"/>
    <mergeCell ref="G549:H549"/>
    <mergeCell ref="K549:L549"/>
    <mergeCell ref="M549:N549"/>
    <mergeCell ref="O549:P549"/>
    <mergeCell ref="Q549:R549"/>
    <mergeCell ref="S549:T549"/>
    <mergeCell ref="U549:V549"/>
    <mergeCell ref="W549:X549"/>
    <mergeCell ref="Y549:Z549"/>
    <mergeCell ref="AA549:AB549"/>
    <mergeCell ref="AC549:AD549"/>
    <mergeCell ref="AE549:AF549"/>
    <mergeCell ref="AG549:AH549"/>
    <mergeCell ref="AI549:AJ549"/>
    <mergeCell ref="AK549:AL549"/>
    <mergeCell ref="AM549:AN549"/>
    <mergeCell ref="AO549:AP549"/>
    <mergeCell ref="AQ549:AR549"/>
    <mergeCell ref="AS549:AT549"/>
    <mergeCell ref="AU549:AV549"/>
    <mergeCell ref="BI547:BJ547"/>
    <mergeCell ref="BK547:BL547"/>
    <mergeCell ref="BM547:BN547"/>
    <mergeCell ref="BO547:BQ547"/>
    <mergeCell ref="BS547:BT547"/>
    <mergeCell ref="BU547:CA547"/>
    <mergeCell ref="CB547:CH547"/>
    <mergeCell ref="B548:C548"/>
    <mergeCell ref="D548:F548"/>
    <mergeCell ref="G548:H548"/>
    <mergeCell ref="K548:L548"/>
    <mergeCell ref="M548:N548"/>
    <mergeCell ref="O548:P548"/>
    <mergeCell ref="Q548:R548"/>
    <mergeCell ref="S548:T548"/>
    <mergeCell ref="U548:V548"/>
    <mergeCell ref="W548:X548"/>
    <mergeCell ref="Y548:Z548"/>
    <mergeCell ref="AA548:AB548"/>
    <mergeCell ref="AC548:AD548"/>
    <mergeCell ref="AE548:AF548"/>
    <mergeCell ref="AG548:AH548"/>
    <mergeCell ref="AI548:AJ548"/>
    <mergeCell ref="AK548:AL548"/>
    <mergeCell ref="AM548:AN548"/>
    <mergeCell ref="AO548:AP548"/>
    <mergeCell ref="AQ548:AR548"/>
    <mergeCell ref="AS548:AT548"/>
    <mergeCell ref="AU548:AV548"/>
    <mergeCell ref="AW548:AX548"/>
    <mergeCell ref="AY548:AZ548"/>
    <mergeCell ref="BA548:BB548"/>
    <mergeCell ref="BO546:BQ546"/>
    <mergeCell ref="BS546:BT546"/>
    <mergeCell ref="BU546:CA546"/>
    <mergeCell ref="CB546:CH546"/>
    <mergeCell ref="B547:C547"/>
    <mergeCell ref="D547:F547"/>
    <mergeCell ref="G547:H547"/>
    <mergeCell ref="K547:L547"/>
    <mergeCell ref="M547:N547"/>
    <mergeCell ref="O547:P547"/>
    <mergeCell ref="Q547:R547"/>
    <mergeCell ref="S547:T547"/>
    <mergeCell ref="U547:V547"/>
    <mergeCell ref="W547:X547"/>
    <mergeCell ref="Y547:Z547"/>
    <mergeCell ref="AA547:AB547"/>
    <mergeCell ref="AC547:AD547"/>
    <mergeCell ref="AE547:AF547"/>
    <mergeCell ref="AG547:AH547"/>
    <mergeCell ref="AI547:AJ547"/>
    <mergeCell ref="AK547:AL547"/>
    <mergeCell ref="AM547:AN547"/>
    <mergeCell ref="AO547:AP547"/>
    <mergeCell ref="AQ547:AR547"/>
    <mergeCell ref="AS547:AT547"/>
    <mergeCell ref="AU547:AV547"/>
    <mergeCell ref="AW547:AX547"/>
    <mergeCell ref="AY547:AZ547"/>
    <mergeCell ref="BA547:BB547"/>
    <mergeCell ref="BC547:BD547"/>
    <mergeCell ref="BE547:BF547"/>
    <mergeCell ref="BG547:BH547"/>
    <mergeCell ref="CB545:CH545"/>
    <mergeCell ref="B546:C546"/>
    <mergeCell ref="D546:F546"/>
    <mergeCell ref="G546:H546"/>
    <mergeCell ref="K546:L546"/>
    <mergeCell ref="M546:N546"/>
    <mergeCell ref="O546:P546"/>
    <mergeCell ref="Q546:R546"/>
    <mergeCell ref="S546:T546"/>
    <mergeCell ref="U546:V546"/>
    <mergeCell ref="W546:X546"/>
    <mergeCell ref="Y546:Z546"/>
    <mergeCell ref="AA546:AB546"/>
    <mergeCell ref="AC546:AD546"/>
    <mergeCell ref="AE546:AF546"/>
    <mergeCell ref="AG546:AH546"/>
    <mergeCell ref="AI546:AJ546"/>
    <mergeCell ref="AK546:AL546"/>
    <mergeCell ref="AM546:AN546"/>
    <mergeCell ref="AO546:AP546"/>
    <mergeCell ref="AQ546:AR546"/>
    <mergeCell ref="AS546:AT546"/>
    <mergeCell ref="AU546:AV546"/>
    <mergeCell ref="AW546:AX546"/>
    <mergeCell ref="AY546:AZ546"/>
    <mergeCell ref="BA546:BB546"/>
    <mergeCell ref="BC546:BD546"/>
    <mergeCell ref="BE546:BF546"/>
    <mergeCell ref="BG546:BH546"/>
    <mergeCell ref="BI546:BJ546"/>
    <mergeCell ref="BK546:BL546"/>
    <mergeCell ref="BM546:BN546"/>
    <mergeCell ref="AM545:AN545"/>
    <mergeCell ref="AO545:AP545"/>
    <mergeCell ref="AQ545:AR545"/>
    <mergeCell ref="AS545:AT545"/>
    <mergeCell ref="AU545:AV545"/>
    <mergeCell ref="AW545:AX545"/>
    <mergeCell ref="AY545:AZ545"/>
    <mergeCell ref="BA545:BB545"/>
    <mergeCell ref="BC545:BD545"/>
    <mergeCell ref="BE545:BF545"/>
    <mergeCell ref="BG545:BH545"/>
    <mergeCell ref="BI545:BJ545"/>
    <mergeCell ref="BK545:BL545"/>
    <mergeCell ref="BM545:BN545"/>
    <mergeCell ref="BO545:BQ545"/>
    <mergeCell ref="BS545:BT545"/>
    <mergeCell ref="BU545:CA545"/>
    <mergeCell ref="B545:C545"/>
    <mergeCell ref="D545:F545"/>
    <mergeCell ref="G545:H545"/>
    <mergeCell ref="K545:L545"/>
    <mergeCell ref="M545:N545"/>
    <mergeCell ref="O545:P545"/>
    <mergeCell ref="Q545:R545"/>
    <mergeCell ref="S545:T545"/>
    <mergeCell ref="U545:V545"/>
    <mergeCell ref="W545:X545"/>
    <mergeCell ref="Y545:Z545"/>
    <mergeCell ref="AA545:AB545"/>
    <mergeCell ref="AC545:AD545"/>
    <mergeCell ref="AE545:AF545"/>
    <mergeCell ref="AG545:AH545"/>
    <mergeCell ref="AI545:AJ545"/>
    <mergeCell ref="AK545:AL545"/>
    <mergeCell ref="CB544:CH544"/>
    <mergeCell ref="AU543:AV543"/>
    <mergeCell ref="AW543:AX543"/>
    <mergeCell ref="AY543:AZ543"/>
    <mergeCell ref="BA543:BB543"/>
    <mergeCell ref="BC543:BD543"/>
    <mergeCell ref="BE543:BF543"/>
    <mergeCell ref="BG543:BH543"/>
    <mergeCell ref="BI543:BJ543"/>
    <mergeCell ref="BK543:BL543"/>
    <mergeCell ref="BM543:BN543"/>
    <mergeCell ref="BO543:BQ543"/>
    <mergeCell ref="BS543:BT543"/>
    <mergeCell ref="BU543:CA543"/>
    <mergeCell ref="CB543:CH543"/>
    <mergeCell ref="B544:C544"/>
    <mergeCell ref="D544:F544"/>
    <mergeCell ref="G544:H544"/>
    <mergeCell ref="K544:L544"/>
    <mergeCell ref="M544:N544"/>
    <mergeCell ref="O544:P544"/>
    <mergeCell ref="Q544:R544"/>
    <mergeCell ref="S544:T544"/>
    <mergeCell ref="U544:V544"/>
    <mergeCell ref="W544:X544"/>
    <mergeCell ref="Y544:Z544"/>
    <mergeCell ref="AA544:AB544"/>
    <mergeCell ref="AC544:AD544"/>
    <mergeCell ref="AE544:AF544"/>
    <mergeCell ref="AG544:AH544"/>
    <mergeCell ref="AI544:AJ544"/>
    <mergeCell ref="AK544:AL544"/>
    <mergeCell ref="AM544:AN544"/>
    <mergeCell ref="S542:T542"/>
    <mergeCell ref="U542:V542"/>
    <mergeCell ref="W542:X542"/>
    <mergeCell ref="Y542:Z542"/>
    <mergeCell ref="AA542:AB542"/>
    <mergeCell ref="AC542:AD542"/>
    <mergeCell ref="AE542:AF542"/>
    <mergeCell ref="AG542:AH542"/>
    <mergeCell ref="AI542:AJ542"/>
    <mergeCell ref="AK542:AL542"/>
    <mergeCell ref="AM542:AN542"/>
    <mergeCell ref="AO542:AP542"/>
    <mergeCell ref="AQ542:AR542"/>
    <mergeCell ref="AS542:AT542"/>
    <mergeCell ref="AU542:AV542"/>
    <mergeCell ref="AW542:AX542"/>
    <mergeCell ref="AY542:AZ542"/>
    <mergeCell ref="AO544:AP544"/>
    <mergeCell ref="AQ544:AR544"/>
    <mergeCell ref="AS544:AT544"/>
    <mergeCell ref="AU544:AV544"/>
    <mergeCell ref="AW544:AX544"/>
    <mergeCell ref="AY544:AZ544"/>
    <mergeCell ref="BA544:BB544"/>
    <mergeCell ref="BC544:BD544"/>
    <mergeCell ref="BE544:BF544"/>
    <mergeCell ref="BG544:BH544"/>
    <mergeCell ref="BI544:BJ544"/>
    <mergeCell ref="BK544:BL544"/>
    <mergeCell ref="BM544:BN544"/>
    <mergeCell ref="BO544:BQ544"/>
    <mergeCell ref="BS544:BT544"/>
    <mergeCell ref="BU544:CA544"/>
    <mergeCell ref="AE540:AF540"/>
    <mergeCell ref="AG540:AH540"/>
    <mergeCell ref="AI540:AJ540"/>
    <mergeCell ref="AK540:AL540"/>
    <mergeCell ref="AM540:AN540"/>
    <mergeCell ref="AO540:AP540"/>
    <mergeCell ref="AQ540:AR540"/>
    <mergeCell ref="AS540:AT540"/>
    <mergeCell ref="AU540:AV540"/>
    <mergeCell ref="AW540:AX540"/>
    <mergeCell ref="AY540:AZ540"/>
    <mergeCell ref="BA540:BB540"/>
    <mergeCell ref="BC540:BD540"/>
    <mergeCell ref="BE540:BF540"/>
    <mergeCell ref="BG540:BH540"/>
    <mergeCell ref="BI540:BJ540"/>
    <mergeCell ref="BK540:BL540"/>
    <mergeCell ref="BA542:BB542"/>
    <mergeCell ref="BC542:BD542"/>
    <mergeCell ref="BE542:BF542"/>
    <mergeCell ref="BG542:BH542"/>
    <mergeCell ref="BI542:BJ542"/>
    <mergeCell ref="BK542:BL542"/>
    <mergeCell ref="BM542:BN542"/>
    <mergeCell ref="BO542:BQ542"/>
    <mergeCell ref="BS542:BT542"/>
    <mergeCell ref="BU542:CA542"/>
    <mergeCell ref="CB542:CH542"/>
    <mergeCell ref="B543:C543"/>
    <mergeCell ref="D543:F543"/>
    <mergeCell ref="G543:H543"/>
    <mergeCell ref="K543:L543"/>
    <mergeCell ref="M543:N543"/>
    <mergeCell ref="O543:P543"/>
    <mergeCell ref="Q543:R543"/>
    <mergeCell ref="S543:T543"/>
    <mergeCell ref="U543:V543"/>
    <mergeCell ref="W543:X543"/>
    <mergeCell ref="Y543:Z543"/>
    <mergeCell ref="AA543:AB543"/>
    <mergeCell ref="AC543:AD543"/>
    <mergeCell ref="AE543:AF543"/>
    <mergeCell ref="AG543:AH543"/>
    <mergeCell ref="AI543:AJ543"/>
    <mergeCell ref="AK543:AL543"/>
    <mergeCell ref="AM543:AN543"/>
    <mergeCell ref="AO543:AP543"/>
    <mergeCell ref="AQ543:AR543"/>
    <mergeCell ref="AS543:AT543"/>
    <mergeCell ref="BG541:BH541"/>
    <mergeCell ref="BI541:BJ541"/>
    <mergeCell ref="BK541:BL541"/>
    <mergeCell ref="BM541:BN541"/>
    <mergeCell ref="BO541:BQ541"/>
    <mergeCell ref="BS541:BT541"/>
    <mergeCell ref="BU541:CA541"/>
    <mergeCell ref="CB541:CH541"/>
    <mergeCell ref="B542:C542"/>
    <mergeCell ref="D542:F542"/>
    <mergeCell ref="G542:H542"/>
    <mergeCell ref="K542:L542"/>
    <mergeCell ref="M542:N542"/>
    <mergeCell ref="O542:P542"/>
    <mergeCell ref="Q542:R542"/>
    <mergeCell ref="BS539:BT539"/>
    <mergeCell ref="AQ538:AR538"/>
    <mergeCell ref="AS538:AT538"/>
    <mergeCell ref="AU538:AV538"/>
    <mergeCell ref="AW538:AX538"/>
    <mergeCell ref="AY538:AZ538"/>
    <mergeCell ref="BA538:BB538"/>
    <mergeCell ref="BC538:BD538"/>
    <mergeCell ref="BE538:BF538"/>
    <mergeCell ref="BG538:BH538"/>
    <mergeCell ref="BI538:BJ538"/>
    <mergeCell ref="BK538:BL538"/>
    <mergeCell ref="BM538:BN538"/>
    <mergeCell ref="BO538:BQ538"/>
    <mergeCell ref="BS538:BT538"/>
    <mergeCell ref="BU538:CA538"/>
    <mergeCell ref="CB538:CH538"/>
    <mergeCell ref="BM540:BN540"/>
    <mergeCell ref="BO540:BQ540"/>
    <mergeCell ref="BS540:BT540"/>
    <mergeCell ref="BU540:CA540"/>
    <mergeCell ref="CB540:CH540"/>
    <mergeCell ref="B541:C541"/>
    <mergeCell ref="D541:F541"/>
    <mergeCell ref="G541:H541"/>
    <mergeCell ref="K541:L541"/>
    <mergeCell ref="M541:N541"/>
    <mergeCell ref="O541:P541"/>
    <mergeCell ref="Q541:R541"/>
    <mergeCell ref="S541:T541"/>
    <mergeCell ref="U541:V541"/>
    <mergeCell ref="W541:X541"/>
    <mergeCell ref="Y541:Z541"/>
    <mergeCell ref="AA541:AB541"/>
    <mergeCell ref="AC541:AD541"/>
    <mergeCell ref="AE541:AF541"/>
    <mergeCell ref="AG541:AH541"/>
    <mergeCell ref="AI541:AJ541"/>
    <mergeCell ref="AK541:AL541"/>
    <mergeCell ref="AM541:AN541"/>
    <mergeCell ref="AO541:AP541"/>
    <mergeCell ref="AQ541:AR541"/>
    <mergeCell ref="AS541:AT541"/>
    <mergeCell ref="AU541:AV541"/>
    <mergeCell ref="AW541:AX541"/>
    <mergeCell ref="AY541:AZ541"/>
    <mergeCell ref="BA541:BB541"/>
    <mergeCell ref="BC541:BD541"/>
    <mergeCell ref="BE541:BF541"/>
    <mergeCell ref="BU539:CA539"/>
    <mergeCell ref="CB539:CH539"/>
    <mergeCell ref="B540:C540"/>
    <mergeCell ref="D540:F540"/>
    <mergeCell ref="G540:H540"/>
    <mergeCell ref="K540:L540"/>
    <mergeCell ref="M540:N540"/>
    <mergeCell ref="O540:P540"/>
    <mergeCell ref="Q540:R540"/>
    <mergeCell ref="S540:T540"/>
    <mergeCell ref="U540:V540"/>
    <mergeCell ref="W540:X540"/>
    <mergeCell ref="Y540:Z540"/>
    <mergeCell ref="AA540:AB540"/>
    <mergeCell ref="AC540:AD540"/>
    <mergeCell ref="B539:C539"/>
    <mergeCell ref="D539:F539"/>
    <mergeCell ref="G539:H539"/>
    <mergeCell ref="K539:L539"/>
    <mergeCell ref="M539:N539"/>
    <mergeCell ref="O539:P539"/>
    <mergeCell ref="Q539:R539"/>
    <mergeCell ref="S539:T539"/>
    <mergeCell ref="U539:V539"/>
    <mergeCell ref="W539:X539"/>
    <mergeCell ref="Y539:Z539"/>
    <mergeCell ref="AA539:AB539"/>
    <mergeCell ref="AC539:AD539"/>
    <mergeCell ref="AE539:AF539"/>
    <mergeCell ref="AG539:AH539"/>
    <mergeCell ref="AI539:AJ539"/>
    <mergeCell ref="AW537:AX537"/>
    <mergeCell ref="AY537:AZ537"/>
    <mergeCell ref="BA537:BB537"/>
    <mergeCell ref="BC537:BD537"/>
    <mergeCell ref="BE537:BF537"/>
    <mergeCell ref="BG537:BH537"/>
    <mergeCell ref="BI537:BJ537"/>
    <mergeCell ref="BK537:BL537"/>
    <mergeCell ref="BM537:BN537"/>
    <mergeCell ref="BO537:BQ537"/>
    <mergeCell ref="BS537:BT537"/>
    <mergeCell ref="BU537:CA537"/>
    <mergeCell ref="CB537:CH537"/>
    <mergeCell ref="B538:C538"/>
    <mergeCell ref="D538:F538"/>
    <mergeCell ref="G538:H538"/>
    <mergeCell ref="K538:L538"/>
    <mergeCell ref="M538:N538"/>
    <mergeCell ref="O538:P538"/>
    <mergeCell ref="Q538:R538"/>
    <mergeCell ref="S538:T538"/>
    <mergeCell ref="U538:V538"/>
    <mergeCell ref="W538:X538"/>
    <mergeCell ref="Y538:Z538"/>
    <mergeCell ref="AA538:AB538"/>
    <mergeCell ref="AC538:AD538"/>
    <mergeCell ref="AE538:AF538"/>
    <mergeCell ref="AG538:AH538"/>
    <mergeCell ref="AI538:AJ538"/>
    <mergeCell ref="AK538:AL538"/>
    <mergeCell ref="AM538:AN538"/>
    <mergeCell ref="AO538:AP538"/>
    <mergeCell ref="AK539:AL539"/>
    <mergeCell ref="AM539:AN539"/>
    <mergeCell ref="AO539:AP539"/>
    <mergeCell ref="AQ539:AR539"/>
    <mergeCell ref="AS539:AT539"/>
    <mergeCell ref="AU539:AV539"/>
    <mergeCell ref="AW539:AX539"/>
    <mergeCell ref="AY539:AZ539"/>
    <mergeCell ref="BA539:BB539"/>
    <mergeCell ref="BC539:BD539"/>
    <mergeCell ref="BE539:BF539"/>
    <mergeCell ref="BG539:BH539"/>
    <mergeCell ref="BI539:BJ539"/>
    <mergeCell ref="BK539:BL539"/>
    <mergeCell ref="BM539:BN539"/>
    <mergeCell ref="BO539:BQ539"/>
    <mergeCell ref="BC536:BD536"/>
    <mergeCell ref="BE536:BF536"/>
    <mergeCell ref="BG536:BH536"/>
    <mergeCell ref="BI536:BJ536"/>
    <mergeCell ref="BK536:BL536"/>
    <mergeCell ref="BM536:BN536"/>
    <mergeCell ref="BO536:BQ536"/>
    <mergeCell ref="BS536:BT536"/>
    <mergeCell ref="BU536:CA536"/>
    <mergeCell ref="CB536:CH536"/>
    <mergeCell ref="B537:C537"/>
    <mergeCell ref="D537:F537"/>
    <mergeCell ref="G537:H537"/>
    <mergeCell ref="K537:L537"/>
    <mergeCell ref="M537:N537"/>
    <mergeCell ref="O537:P537"/>
    <mergeCell ref="Q537:R537"/>
    <mergeCell ref="S537:T537"/>
    <mergeCell ref="U537:V537"/>
    <mergeCell ref="W537:X537"/>
    <mergeCell ref="Y537:Z537"/>
    <mergeCell ref="AA537:AB537"/>
    <mergeCell ref="AC537:AD537"/>
    <mergeCell ref="AE537:AF537"/>
    <mergeCell ref="AG537:AH537"/>
    <mergeCell ref="AI537:AJ537"/>
    <mergeCell ref="AK537:AL537"/>
    <mergeCell ref="AM537:AN537"/>
    <mergeCell ref="AO537:AP537"/>
    <mergeCell ref="AQ537:AR537"/>
    <mergeCell ref="AS537:AT537"/>
    <mergeCell ref="AU537:AV537"/>
    <mergeCell ref="BI535:BJ535"/>
    <mergeCell ref="BK535:BL535"/>
    <mergeCell ref="BM535:BN535"/>
    <mergeCell ref="BO535:BQ535"/>
    <mergeCell ref="BS535:BT535"/>
    <mergeCell ref="BU535:CA535"/>
    <mergeCell ref="CB535:CH535"/>
    <mergeCell ref="B536:C536"/>
    <mergeCell ref="D536:F536"/>
    <mergeCell ref="G536:H536"/>
    <mergeCell ref="K536:L536"/>
    <mergeCell ref="M536:N536"/>
    <mergeCell ref="O536:P536"/>
    <mergeCell ref="Q536:R536"/>
    <mergeCell ref="S536:T536"/>
    <mergeCell ref="U536:V536"/>
    <mergeCell ref="W536:X536"/>
    <mergeCell ref="Y536:Z536"/>
    <mergeCell ref="AA536:AB536"/>
    <mergeCell ref="AC536:AD536"/>
    <mergeCell ref="AE536:AF536"/>
    <mergeCell ref="AG536:AH536"/>
    <mergeCell ref="AI536:AJ536"/>
    <mergeCell ref="AK536:AL536"/>
    <mergeCell ref="AM536:AN536"/>
    <mergeCell ref="AO536:AP536"/>
    <mergeCell ref="AQ536:AR536"/>
    <mergeCell ref="AS536:AT536"/>
    <mergeCell ref="AU536:AV536"/>
    <mergeCell ref="AW536:AX536"/>
    <mergeCell ref="AY536:AZ536"/>
    <mergeCell ref="BA536:BB536"/>
    <mergeCell ref="BO534:BQ534"/>
    <mergeCell ref="BS534:BT534"/>
    <mergeCell ref="BU534:CA534"/>
    <mergeCell ref="CB534:CH534"/>
    <mergeCell ref="B535:C535"/>
    <mergeCell ref="D535:F535"/>
    <mergeCell ref="G535:H535"/>
    <mergeCell ref="K535:L535"/>
    <mergeCell ref="M535:N535"/>
    <mergeCell ref="O535:P535"/>
    <mergeCell ref="Q535:R535"/>
    <mergeCell ref="S535:T535"/>
    <mergeCell ref="U535:V535"/>
    <mergeCell ref="W535:X535"/>
    <mergeCell ref="Y535:Z535"/>
    <mergeCell ref="AA535:AB535"/>
    <mergeCell ref="AC535:AD535"/>
    <mergeCell ref="AE535:AF535"/>
    <mergeCell ref="AG535:AH535"/>
    <mergeCell ref="AI535:AJ535"/>
    <mergeCell ref="AK535:AL535"/>
    <mergeCell ref="AM535:AN535"/>
    <mergeCell ref="AO535:AP535"/>
    <mergeCell ref="AQ535:AR535"/>
    <mergeCell ref="AS535:AT535"/>
    <mergeCell ref="AU535:AV535"/>
    <mergeCell ref="AW535:AX535"/>
    <mergeCell ref="AY535:AZ535"/>
    <mergeCell ref="BA535:BB535"/>
    <mergeCell ref="BC535:BD535"/>
    <mergeCell ref="BE535:BF535"/>
    <mergeCell ref="BG535:BH535"/>
    <mergeCell ref="CB533:CH533"/>
    <mergeCell ref="B534:C534"/>
    <mergeCell ref="D534:F534"/>
    <mergeCell ref="G534:H534"/>
    <mergeCell ref="K534:L534"/>
    <mergeCell ref="M534:N534"/>
    <mergeCell ref="O534:P534"/>
    <mergeCell ref="Q534:R534"/>
    <mergeCell ref="S534:T534"/>
    <mergeCell ref="U534:V534"/>
    <mergeCell ref="W534:X534"/>
    <mergeCell ref="Y534:Z534"/>
    <mergeCell ref="AA534:AB534"/>
    <mergeCell ref="AC534:AD534"/>
    <mergeCell ref="AE534:AF534"/>
    <mergeCell ref="AG534:AH534"/>
    <mergeCell ref="AI534:AJ534"/>
    <mergeCell ref="AK534:AL534"/>
    <mergeCell ref="AM534:AN534"/>
    <mergeCell ref="AO534:AP534"/>
    <mergeCell ref="AQ534:AR534"/>
    <mergeCell ref="AS534:AT534"/>
    <mergeCell ref="AU534:AV534"/>
    <mergeCell ref="AW534:AX534"/>
    <mergeCell ref="AY534:AZ534"/>
    <mergeCell ref="BA534:BB534"/>
    <mergeCell ref="BC534:BD534"/>
    <mergeCell ref="BE534:BF534"/>
    <mergeCell ref="BG534:BH534"/>
    <mergeCell ref="BI534:BJ534"/>
    <mergeCell ref="BK534:BL534"/>
    <mergeCell ref="BM534:BN534"/>
    <mergeCell ref="AM533:AN533"/>
    <mergeCell ref="AO533:AP533"/>
    <mergeCell ref="AQ533:AR533"/>
    <mergeCell ref="AS533:AT533"/>
    <mergeCell ref="AU533:AV533"/>
    <mergeCell ref="AW533:AX533"/>
    <mergeCell ref="AY533:AZ533"/>
    <mergeCell ref="BA533:BB533"/>
    <mergeCell ref="BC533:BD533"/>
    <mergeCell ref="BE533:BF533"/>
    <mergeCell ref="BG533:BH533"/>
    <mergeCell ref="BI533:BJ533"/>
    <mergeCell ref="BK533:BL533"/>
    <mergeCell ref="BM533:BN533"/>
    <mergeCell ref="BO533:BQ533"/>
    <mergeCell ref="BS533:BT533"/>
    <mergeCell ref="BU533:CA533"/>
    <mergeCell ref="B533:C533"/>
    <mergeCell ref="D533:F533"/>
    <mergeCell ref="G533:H533"/>
    <mergeCell ref="K533:L533"/>
    <mergeCell ref="M533:N533"/>
    <mergeCell ref="O533:P533"/>
    <mergeCell ref="Q533:R533"/>
    <mergeCell ref="S533:T533"/>
    <mergeCell ref="U533:V533"/>
    <mergeCell ref="W533:X533"/>
    <mergeCell ref="Y533:Z533"/>
    <mergeCell ref="AA533:AB533"/>
    <mergeCell ref="AC533:AD533"/>
    <mergeCell ref="AE533:AF533"/>
    <mergeCell ref="AG533:AH533"/>
    <mergeCell ref="AI533:AJ533"/>
    <mergeCell ref="AK533:AL533"/>
    <mergeCell ref="CB532:CH532"/>
    <mergeCell ref="AU531:AV531"/>
    <mergeCell ref="AW531:AX531"/>
    <mergeCell ref="AY531:AZ531"/>
    <mergeCell ref="BA531:BB531"/>
    <mergeCell ref="BC531:BD531"/>
    <mergeCell ref="BE531:BF531"/>
    <mergeCell ref="BG531:BH531"/>
    <mergeCell ref="BI531:BJ531"/>
    <mergeCell ref="BK531:BL531"/>
    <mergeCell ref="BM531:BN531"/>
    <mergeCell ref="BO531:BQ531"/>
    <mergeCell ref="BS531:BT531"/>
    <mergeCell ref="BU531:CA531"/>
    <mergeCell ref="CB531:CH531"/>
    <mergeCell ref="B532:C532"/>
    <mergeCell ref="D532:F532"/>
    <mergeCell ref="G532:H532"/>
    <mergeCell ref="K532:L532"/>
    <mergeCell ref="M532:N532"/>
    <mergeCell ref="O532:P532"/>
    <mergeCell ref="Q532:R532"/>
    <mergeCell ref="S532:T532"/>
    <mergeCell ref="U532:V532"/>
    <mergeCell ref="W532:X532"/>
    <mergeCell ref="Y532:Z532"/>
    <mergeCell ref="AA532:AB532"/>
    <mergeCell ref="AC532:AD532"/>
    <mergeCell ref="AE532:AF532"/>
    <mergeCell ref="AG532:AH532"/>
    <mergeCell ref="AI532:AJ532"/>
    <mergeCell ref="AK532:AL532"/>
    <mergeCell ref="AM532:AN532"/>
    <mergeCell ref="S530:T530"/>
    <mergeCell ref="U530:V530"/>
    <mergeCell ref="W530:X530"/>
    <mergeCell ref="Y530:Z530"/>
    <mergeCell ref="AA530:AB530"/>
    <mergeCell ref="AC530:AD530"/>
    <mergeCell ref="AE530:AF530"/>
    <mergeCell ref="AG530:AH530"/>
    <mergeCell ref="AI530:AJ530"/>
    <mergeCell ref="AK530:AL530"/>
    <mergeCell ref="AM530:AN530"/>
    <mergeCell ref="AO530:AP530"/>
    <mergeCell ref="AQ530:AR530"/>
    <mergeCell ref="AS530:AT530"/>
    <mergeCell ref="AU530:AV530"/>
    <mergeCell ref="AW530:AX530"/>
    <mergeCell ref="AY530:AZ530"/>
    <mergeCell ref="AO532:AP532"/>
    <mergeCell ref="AQ532:AR532"/>
    <mergeCell ref="AS532:AT532"/>
    <mergeCell ref="AU532:AV532"/>
    <mergeCell ref="AW532:AX532"/>
    <mergeCell ref="AY532:AZ532"/>
    <mergeCell ref="BA532:BB532"/>
    <mergeCell ref="BC532:BD532"/>
    <mergeCell ref="BE532:BF532"/>
    <mergeCell ref="BG532:BH532"/>
    <mergeCell ref="BI532:BJ532"/>
    <mergeCell ref="BK532:BL532"/>
    <mergeCell ref="BM532:BN532"/>
    <mergeCell ref="BO532:BQ532"/>
    <mergeCell ref="BS532:BT532"/>
    <mergeCell ref="BU532:CA532"/>
    <mergeCell ref="AE528:AF528"/>
    <mergeCell ref="AG528:AH528"/>
    <mergeCell ref="AI528:AJ528"/>
    <mergeCell ref="AK528:AL528"/>
    <mergeCell ref="AM528:AN528"/>
    <mergeCell ref="AO528:AP528"/>
    <mergeCell ref="AQ528:AR528"/>
    <mergeCell ref="AS528:AT528"/>
    <mergeCell ref="AU528:AV528"/>
    <mergeCell ref="AW528:AX528"/>
    <mergeCell ref="AY528:AZ528"/>
    <mergeCell ref="BA528:BB528"/>
    <mergeCell ref="BC528:BD528"/>
    <mergeCell ref="BE528:BF528"/>
    <mergeCell ref="BG528:BH528"/>
    <mergeCell ref="BI528:BJ528"/>
    <mergeCell ref="BK528:BL528"/>
    <mergeCell ref="BA530:BB530"/>
    <mergeCell ref="BC530:BD530"/>
    <mergeCell ref="BE530:BF530"/>
    <mergeCell ref="BG530:BH530"/>
    <mergeCell ref="BI530:BJ530"/>
    <mergeCell ref="BK530:BL530"/>
    <mergeCell ref="BM530:BN530"/>
    <mergeCell ref="BO530:BQ530"/>
    <mergeCell ref="BS530:BT530"/>
    <mergeCell ref="BU530:CA530"/>
    <mergeCell ref="CB530:CH530"/>
    <mergeCell ref="B531:C531"/>
    <mergeCell ref="D531:F531"/>
    <mergeCell ref="G531:H531"/>
    <mergeCell ref="K531:L531"/>
    <mergeCell ref="M531:N531"/>
    <mergeCell ref="O531:P531"/>
    <mergeCell ref="Q531:R531"/>
    <mergeCell ref="S531:T531"/>
    <mergeCell ref="U531:V531"/>
    <mergeCell ref="W531:X531"/>
    <mergeCell ref="Y531:Z531"/>
    <mergeCell ref="AA531:AB531"/>
    <mergeCell ref="AC531:AD531"/>
    <mergeCell ref="AE531:AF531"/>
    <mergeCell ref="AG531:AH531"/>
    <mergeCell ref="AI531:AJ531"/>
    <mergeCell ref="AK531:AL531"/>
    <mergeCell ref="AM531:AN531"/>
    <mergeCell ref="AO531:AP531"/>
    <mergeCell ref="AQ531:AR531"/>
    <mergeCell ref="AS531:AT531"/>
    <mergeCell ref="BG529:BH529"/>
    <mergeCell ref="BI529:BJ529"/>
    <mergeCell ref="BK529:BL529"/>
    <mergeCell ref="BM529:BN529"/>
    <mergeCell ref="BO529:BQ529"/>
    <mergeCell ref="BS529:BT529"/>
    <mergeCell ref="BU529:CA529"/>
    <mergeCell ref="CB529:CH529"/>
    <mergeCell ref="B530:C530"/>
    <mergeCell ref="D530:F530"/>
    <mergeCell ref="G530:H530"/>
    <mergeCell ref="K530:L530"/>
    <mergeCell ref="M530:N530"/>
    <mergeCell ref="O530:P530"/>
    <mergeCell ref="Q530:R530"/>
    <mergeCell ref="BS527:BT527"/>
    <mergeCell ref="AQ526:AR526"/>
    <mergeCell ref="AS526:AT526"/>
    <mergeCell ref="AU526:AV526"/>
    <mergeCell ref="AW526:AX526"/>
    <mergeCell ref="AY526:AZ526"/>
    <mergeCell ref="BA526:BB526"/>
    <mergeCell ref="BC526:BD526"/>
    <mergeCell ref="BE526:BF526"/>
    <mergeCell ref="BG526:BH526"/>
    <mergeCell ref="BI526:BJ526"/>
    <mergeCell ref="BK526:BL526"/>
    <mergeCell ref="BM526:BN526"/>
    <mergeCell ref="BO526:BQ526"/>
    <mergeCell ref="BS526:BT526"/>
    <mergeCell ref="BU526:CA526"/>
    <mergeCell ref="CB526:CH526"/>
    <mergeCell ref="BM528:BN528"/>
    <mergeCell ref="BO528:BQ528"/>
    <mergeCell ref="BS528:BT528"/>
    <mergeCell ref="BU528:CA528"/>
    <mergeCell ref="CB528:CH528"/>
    <mergeCell ref="B529:C529"/>
    <mergeCell ref="D529:F529"/>
    <mergeCell ref="G529:H529"/>
    <mergeCell ref="K529:L529"/>
    <mergeCell ref="M529:N529"/>
    <mergeCell ref="O529:P529"/>
    <mergeCell ref="Q529:R529"/>
    <mergeCell ref="S529:T529"/>
    <mergeCell ref="U529:V529"/>
    <mergeCell ref="W529:X529"/>
    <mergeCell ref="Y529:Z529"/>
    <mergeCell ref="AA529:AB529"/>
    <mergeCell ref="AC529:AD529"/>
    <mergeCell ref="AE529:AF529"/>
    <mergeCell ref="AG529:AH529"/>
    <mergeCell ref="AI529:AJ529"/>
    <mergeCell ref="AK529:AL529"/>
    <mergeCell ref="AM529:AN529"/>
    <mergeCell ref="AO529:AP529"/>
    <mergeCell ref="AQ529:AR529"/>
    <mergeCell ref="AS529:AT529"/>
    <mergeCell ref="AU529:AV529"/>
    <mergeCell ref="AW529:AX529"/>
    <mergeCell ref="AY529:AZ529"/>
    <mergeCell ref="BA529:BB529"/>
    <mergeCell ref="BC529:BD529"/>
    <mergeCell ref="BE529:BF529"/>
    <mergeCell ref="BU527:CA527"/>
    <mergeCell ref="CB527:CH527"/>
    <mergeCell ref="B528:C528"/>
    <mergeCell ref="D528:F528"/>
    <mergeCell ref="G528:H528"/>
    <mergeCell ref="K528:L528"/>
    <mergeCell ref="M528:N528"/>
    <mergeCell ref="O528:P528"/>
    <mergeCell ref="Q528:R528"/>
    <mergeCell ref="S528:T528"/>
    <mergeCell ref="U528:V528"/>
    <mergeCell ref="W528:X528"/>
    <mergeCell ref="Y528:Z528"/>
    <mergeCell ref="AA528:AB528"/>
    <mergeCell ref="AC528:AD528"/>
    <mergeCell ref="B527:C527"/>
    <mergeCell ref="D527:F527"/>
    <mergeCell ref="G527:H527"/>
    <mergeCell ref="K527:L527"/>
    <mergeCell ref="M527:N527"/>
    <mergeCell ref="O527:P527"/>
    <mergeCell ref="Q527:R527"/>
    <mergeCell ref="S527:T527"/>
    <mergeCell ref="U527:V527"/>
    <mergeCell ref="W527:X527"/>
    <mergeCell ref="Y527:Z527"/>
    <mergeCell ref="AA527:AB527"/>
    <mergeCell ref="AC527:AD527"/>
    <mergeCell ref="AE527:AF527"/>
    <mergeCell ref="AG527:AH527"/>
    <mergeCell ref="AI527:AJ527"/>
    <mergeCell ref="AW525:AX525"/>
    <mergeCell ref="AY525:AZ525"/>
    <mergeCell ref="BA525:BB525"/>
    <mergeCell ref="BC525:BD525"/>
    <mergeCell ref="BE525:BF525"/>
    <mergeCell ref="BG525:BH525"/>
    <mergeCell ref="BI525:BJ525"/>
    <mergeCell ref="BK525:BL525"/>
    <mergeCell ref="BM525:BN525"/>
    <mergeCell ref="BO525:BQ525"/>
    <mergeCell ref="BS525:BT525"/>
    <mergeCell ref="BU525:CA525"/>
    <mergeCell ref="CB525:CH525"/>
    <mergeCell ref="B526:C526"/>
    <mergeCell ref="D526:F526"/>
    <mergeCell ref="G526:H526"/>
    <mergeCell ref="K526:L526"/>
    <mergeCell ref="M526:N526"/>
    <mergeCell ref="O526:P526"/>
    <mergeCell ref="Q526:R526"/>
    <mergeCell ref="S526:T526"/>
    <mergeCell ref="U526:V526"/>
    <mergeCell ref="W526:X526"/>
    <mergeCell ref="Y526:Z526"/>
    <mergeCell ref="AA526:AB526"/>
    <mergeCell ref="AC526:AD526"/>
    <mergeCell ref="AE526:AF526"/>
    <mergeCell ref="AG526:AH526"/>
    <mergeCell ref="AI526:AJ526"/>
    <mergeCell ref="AK526:AL526"/>
    <mergeCell ref="AM526:AN526"/>
    <mergeCell ref="AO526:AP526"/>
    <mergeCell ref="AK527:AL527"/>
    <mergeCell ref="AM527:AN527"/>
    <mergeCell ref="AO527:AP527"/>
    <mergeCell ref="AQ527:AR527"/>
    <mergeCell ref="AS527:AT527"/>
    <mergeCell ref="AU527:AV527"/>
    <mergeCell ref="AW527:AX527"/>
    <mergeCell ref="AY527:AZ527"/>
    <mergeCell ref="BA527:BB527"/>
    <mergeCell ref="BC527:BD527"/>
    <mergeCell ref="BE527:BF527"/>
    <mergeCell ref="BG527:BH527"/>
    <mergeCell ref="BI527:BJ527"/>
    <mergeCell ref="BK527:BL527"/>
    <mergeCell ref="BM527:BN527"/>
    <mergeCell ref="BO527:BQ527"/>
    <mergeCell ref="BC524:BD524"/>
    <mergeCell ref="BE524:BF524"/>
    <mergeCell ref="BG524:BH524"/>
    <mergeCell ref="BI524:BJ524"/>
    <mergeCell ref="BK524:BL524"/>
    <mergeCell ref="BM524:BN524"/>
    <mergeCell ref="BO524:BQ524"/>
    <mergeCell ref="BS524:BT524"/>
    <mergeCell ref="BU524:CA524"/>
    <mergeCell ref="CB524:CH524"/>
    <mergeCell ref="B525:C525"/>
    <mergeCell ref="D525:F525"/>
    <mergeCell ref="G525:H525"/>
    <mergeCell ref="K525:L525"/>
    <mergeCell ref="M525:N525"/>
    <mergeCell ref="O525:P525"/>
    <mergeCell ref="Q525:R525"/>
    <mergeCell ref="S525:T525"/>
    <mergeCell ref="U525:V525"/>
    <mergeCell ref="W525:X525"/>
    <mergeCell ref="Y525:Z525"/>
    <mergeCell ref="AA525:AB525"/>
    <mergeCell ref="AC525:AD525"/>
    <mergeCell ref="AE525:AF525"/>
    <mergeCell ref="AG525:AH525"/>
    <mergeCell ref="AI525:AJ525"/>
    <mergeCell ref="AK525:AL525"/>
    <mergeCell ref="AM525:AN525"/>
    <mergeCell ref="AO525:AP525"/>
    <mergeCell ref="AQ525:AR525"/>
    <mergeCell ref="AS525:AT525"/>
    <mergeCell ref="AU525:AV525"/>
    <mergeCell ref="BI523:BJ523"/>
    <mergeCell ref="BK523:BL523"/>
    <mergeCell ref="BM523:BN523"/>
    <mergeCell ref="BO523:BQ523"/>
    <mergeCell ref="BS523:BT523"/>
    <mergeCell ref="BU523:CA523"/>
    <mergeCell ref="CB523:CH523"/>
    <mergeCell ref="B524:C524"/>
    <mergeCell ref="D524:F524"/>
    <mergeCell ref="G524:H524"/>
    <mergeCell ref="K524:L524"/>
    <mergeCell ref="M524:N524"/>
    <mergeCell ref="O524:P524"/>
    <mergeCell ref="Q524:R524"/>
    <mergeCell ref="S524:T524"/>
    <mergeCell ref="U524:V524"/>
    <mergeCell ref="W524:X524"/>
    <mergeCell ref="Y524:Z524"/>
    <mergeCell ref="AA524:AB524"/>
    <mergeCell ref="AC524:AD524"/>
    <mergeCell ref="AE524:AF524"/>
    <mergeCell ref="AG524:AH524"/>
    <mergeCell ref="AI524:AJ524"/>
    <mergeCell ref="AK524:AL524"/>
    <mergeCell ref="AM524:AN524"/>
    <mergeCell ref="AO524:AP524"/>
    <mergeCell ref="AQ524:AR524"/>
    <mergeCell ref="AS524:AT524"/>
    <mergeCell ref="AU524:AV524"/>
    <mergeCell ref="AW524:AX524"/>
    <mergeCell ref="AY524:AZ524"/>
    <mergeCell ref="BA524:BB524"/>
    <mergeCell ref="BO522:BQ522"/>
    <mergeCell ref="BS522:BT522"/>
    <mergeCell ref="BU522:CA522"/>
    <mergeCell ref="CB522:CH522"/>
    <mergeCell ref="B523:C523"/>
    <mergeCell ref="D523:F523"/>
    <mergeCell ref="G523:H523"/>
    <mergeCell ref="K523:L523"/>
    <mergeCell ref="M523:N523"/>
    <mergeCell ref="O523:P523"/>
    <mergeCell ref="Q523:R523"/>
    <mergeCell ref="S523:T523"/>
    <mergeCell ref="U523:V523"/>
    <mergeCell ref="W523:X523"/>
    <mergeCell ref="Y523:Z523"/>
    <mergeCell ref="AA523:AB523"/>
    <mergeCell ref="AC523:AD523"/>
    <mergeCell ref="AE523:AF523"/>
    <mergeCell ref="AG523:AH523"/>
    <mergeCell ref="AI523:AJ523"/>
    <mergeCell ref="AK523:AL523"/>
    <mergeCell ref="AM523:AN523"/>
    <mergeCell ref="AO523:AP523"/>
    <mergeCell ref="AQ523:AR523"/>
    <mergeCell ref="AS523:AT523"/>
    <mergeCell ref="AU523:AV523"/>
    <mergeCell ref="AW523:AX523"/>
    <mergeCell ref="AY523:AZ523"/>
    <mergeCell ref="BA523:BB523"/>
    <mergeCell ref="BC523:BD523"/>
    <mergeCell ref="BE523:BF523"/>
    <mergeCell ref="BG523:BH523"/>
    <mergeCell ref="CB521:CH521"/>
    <mergeCell ref="B522:C522"/>
    <mergeCell ref="D522:F522"/>
    <mergeCell ref="G522:H522"/>
    <mergeCell ref="K522:L522"/>
    <mergeCell ref="M522:N522"/>
    <mergeCell ref="O522:P522"/>
    <mergeCell ref="Q522:R522"/>
    <mergeCell ref="S522:T522"/>
    <mergeCell ref="U522:V522"/>
    <mergeCell ref="W522:X522"/>
    <mergeCell ref="Y522:Z522"/>
    <mergeCell ref="AA522:AB522"/>
    <mergeCell ref="AC522:AD522"/>
    <mergeCell ref="AE522:AF522"/>
    <mergeCell ref="AG522:AH522"/>
    <mergeCell ref="AI522:AJ522"/>
    <mergeCell ref="AK522:AL522"/>
    <mergeCell ref="AM522:AN522"/>
    <mergeCell ref="AO522:AP522"/>
    <mergeCell ref="AQ522:AR522"/>
    <mergeCell ref="AS522:AT522"/>
    <mergeCell ref="AU522:AV522"/>
    <mergeCell ref="AW522:AX522"/>
    <mergeCell ref="AY522:AZ522"/>
    <mergeCell ref="BA522:BB522"/>
    <mergeCell ref="BC522:BD522"/>
    <mergeCell ref="BE522:BF522"/>
    <mergeCell ref="BG522:BH522"/>
    <mergeCell ref="BI522:BJ522"/>
    <mergeCell ref="BK522:BL522"/>
    <mergeCell ref="BM522:BN522"/>
    <mergeCell ref="AM521:AN521"/>
    <mergeCell ref="AO521:AP521"/>
    <mergeCell ref="AQ521:AR521"/>
    <mergeCell ref="AS521:AT521"/>
    <mergeCell ref="AU521:AV521"/>
    <mergeCell ref="AW521:AX521"/>
    <mergeCell ref="AY521:AZ521"/>
    <mergeCell ref="BA521:BB521"/>
    <mergeCell ref="BC521:BD521"/>
    <mergeCell ref="BE521:BF521"/>
    <mergeCell ref="BG521:BH521"/>
    <mergeCell ref="BI521:BJ521"/>
    <mergeCell ref="BK521:BL521"/>
    <mergeCell ref="BM521:BN521"/>
    <mergeCell ref="BO521:BQ521"/>
    <mergeCell ref="BS521:BT521"/>
    <mergeCell ref="BU521:CA521"/>
    <mergeCell ref="B521:C521"/>
    <mergeCell ref="D521:F521"/>
    <mergeCell ref="G521:H521"/>
    <mergeCell ref="K521:L521"/>
    <mergeCell ref="M521:N521"/>
    <mergeCell ref="O521:P521"/>
    <mergeCell ref="Q521:R521"/>
    <mergeCell ref="S521:T521"/>
    <mergeCell ref="U521:V521"/>
    <mergeCell ref="W521:X521"/>
    <mergeCell ref="Y521:Z521"/>
    <mergeCell ref="AA521:AB521"/>
    <mergeCell ref="AC521:AD521"/>
    <mergeCell ref="AE521:AF521"/>
    <mergeCell ref="AG521:AH521"/>
    <mergeCell ref="AI521:AJ521"/>
    <mergeCell ref="AK521:AL521"/>
    <mergeCell ref="CB520:CH520"/>
    <mergeCell ref="AU519:AV519"/>
    <mergeCell ref="AW519:AX519"/>
    <mergeCell ref="AY519:AZ519"/>
    <mergeCell ref="BA519:BB519"/>
    <mergeCell ref="BC519:BD519"/>
    <mergeCell ref="BE519:BF519"/>
    <mergeCell ref="BG519:BH519"/>
    <mergeCell ref="BI519:BJ519"/>
    <mergeCell ref="BK519:BL519"/>
    <mergeCell ref="BM519:BN519"/>
    <mergeCell ref="BO519:BQ519"/>
    <mergeCell ref="BS519:BT519"/>
    <mergeCell ref="BU519:CA519"/>
    <mergeCell ref="CB519:CH519"/>
    <mergeCell ref="B520:C520"/>
    <mergeCell ref="D520:F520"/>
    <mergeCell ref="G520:H520"/>
    <mergeCell ref="K520:L520"/>
    <mergeCell ref="M520:N520"/>
    <mergeCell ref="O520:P520"/>
    <mergeCell ref="Q520:R520"/>
    <mergeCell ref="S520:T520"/>
    <mergeCell ref="U520:V520"/>
    <mergeCell ref="W520:X520"/>
    <mergeCell ref="Y520:Z520"/>
    <mergeCell ref="AA520:AB520"/>
    <mergeCell ref="AC520:AD520"/>
    <mergeCell ref="AE520:AF520"/>
    <mergeCell ref="AG520:AH520"/>
    <mergeCell ref="AI520:AJ520"/>
    <mergeCell ref="AK520:AL520"/>
    <mergeCell ref="AM520:AN520"/>
    <mergeCell ref="S518:T518"/>
    <mergeCell ref="U518:V518"/>
    <mergeCell ref="W518:X518"/>
    <mergeCell ref="Y518:Z518"/>
    <mergeCell ref="AA518:AB518"/>
    <mergeCell ref="AC518:AD518"/>
    <mergeCell ref="AE518:AF518"/>
    <mergeCell ref="AG518:AH518"/>
    <mergeCell ref="AI518:AJ518"/>
    <mergeCell ref="AK518:AL518"/>
    <mergeCell ref="AM518:AN518"/>
    <mergeCell ref="AO518:AP518"/>
    <mergeCell ref="AQ518:AR518"/>
    <mergeCell ref="AS518:AT518"/>
    <mergeCell ref="AU518:AV518"/>
    <mergeCell ref="AW518:AX518"/>
    <mergeCell ref="AY518:AZ518"/>
    <mergeCell ref="AO520:AP520"/>
    <mergeCell ref="AQ520:AR520"/>
    <mergeCell ref="AS520:AT520"/>
    <mergeCell ref="AU520:AV520"/>
    <mergeCell ref="AW520:AX520"/>
    <mergeCell ref="AY520:AZ520"/>
    <mergeCell ref="BA520:BB520"/>
    <mergeCell ref="BC520:BD520"/>
    <mergeCell ref="BE520:BF520"/>
    <mergeCell ref="BG520:BH520"/>
    <mergeCell ref="BI520:BJ520"/>
    <mergeCell ref="BK520:BL520"/>
    <mergeCell ref="BM520:BN520"/>
    <mergeCell ref="BO520:BQ520"/>
    <mergeCell ref="BS520:BT520"/>
    <mergeCell ref="BU520:CA520"/>
    <mergeCell ref="AE516:AF516"/>
    <mergeCell ref="AG516:AH516"/>
    <mergeCell ref="AI516:AJ516"/>
    <mergeCell ref="AK516:AL516"/>
    <mergeCell ref="AM516:AN516"/>
    <mergeCell ref="AO516:AP516"/>
    <mergeCell ref="AQ516:AR516"/>
    <mergeCell ref="AS516:AT516"/>
    <mergeCell ref="AU516:AV516"/>
    <mergeCell ref="AW516:AX516"/>
    <mergeCell ref="AY516:AZ516"/>
    <mergeCell ref="BA516:BB516"/>
    <mergeCell ref="BC516:BD516"/>
    <mergeCell ref="BE516:BF516"/>
    <mergeCell ref="BG516:BH516"/>
    <mergeCell ref="BI516:BJ516"/>
    <mergeCell ref="BK516:BL516"/>
    <mergeCell ref="BA518:BB518"/>
    <mergeCell ref="BC518:BD518"/>
    <mergeCell ref="BE518:BF518"/>
    <mergeCell ref="BG518:BH518"/>
    <mergeCell ref="BI518:BJ518"/>
    <mergeCell ref="BK518:BL518"/>
    <mergeCell ref="BM518:BN518"/>
    <mergeCell ref="BO518:BQ518"/>
    <mergeCell ref="BS518:BT518"/>
    <mergeCell ref="BU518:CA518"/>
    <mergeCell ref="CB518:CH518"/>
    <mergeCell ref="B519:C519"/>
    <mergeCell ref="D519:F519"/>
    <mergeCell ref="G519:H519"/>
    <mergeCell ref="K519:L519"/>
    <mergeCell ref="M519:N519"/>
    <mergeCell ref="O519:P519"/>
    <mergeCell ref="Q519:R519"/>
    <mergeCell ref="S519:T519"/>
    <mergeCell ref="U519:V519"/>
    <mergeCell ref="W519:X519"/>
    <mergeCell ref="Y519:Z519"/>
    <mergeCell ref="AA519:AB519"/>
    <mergeCell ref="AC519:AD519"/>
    <mergeCell ref="AE519:AF519"/>
    <mergeCell ref="AG519:AH519"/>
    <mergeCell ref="AI519:AJ519"/>
    <mergeCell ref="AK519:AL519"/>
    <mergeCell ref="AM519:AN519"/>
    <mergeCell ref="AO519:AP519"/>
    <mergeCell ref="AQ519:AR519"/>
    <mergeCell ref="AS519:AT519"/>
    <mergeCell ref="BG517:BH517"/>
    <mergeCell ref="BI517:BJ517"/>
    <mergeCell ref="BK517:BL517"/>
    <mergeCell ref="BM517:BN517"/>
    <mergeCell ref="BO517:BQ517"/>
    <mergeCell ref="BS517:BT517"/>
    <mergeCell ref="BU517:CA517"/>
    <mergeCell ref="CB517:CH517"/>
    <mergeCell ref="B518:C518"/>
    <mergeCell ref="D518:F518"/>
    <mergeCell ref="G518:H518"/>
    <mergeCell ref="K518:L518"/>
    <mergeCell ref="M518:N518"/>
    <mergeCell ref="O518:P518"/>
    <mergeCell ref="Q518:R518"/>
    <mergeCell ref="BS515:BT515"/>
    <mergeCell ref="AQ514:AR514"/>
    <mergeCell ref="AS514:AT514"/>
    <mergeCell ref="AU514:AV514"/>
    <mergeCell ref="AW514:AX514"/>
    <mergeCell ref="AY514:AZ514"/>
    <mergeCell ref="BA514:BB514"/>
    <mergeCell ref="BC514:BD514"/>
    <mergeCell ref="BE514:BF514"/>
    <mergeCell ref="BG514:BH514"/>
    <mergeCell ref="BI514:BJ514"/>
    <mergeCell ref="BK514:BL514"/>
    <mergeCell ref="BM514:BN514"/>
    <mergeCell ref="BO514:BQ514"/>
    <mergeCell ref="BS514:BT514"/>
    <mergeCell ref="BU514:CA514"/>
    <mergeCell ref="CB514:CH514"/>
    <mergeCell ref="BM516:BN516"/>
    <mergeCell ref="BO516:BQ516"/>
    <mergeCell ref="BS516:BT516"/>
    <mergeCell ref="BU516:CA516"/>
    <mergeCell ref="CB516:CH516"/>
    <mergeCell ref="B517:C517"/>
    <mergeCell ref="D517:F517"/>
    <mergeCell ref="G517:H517"/>
    <mergeCell ref="K517:L517"/>
    <mergeCell ref="M517:N517"/>
    <mergeCell ref="O517:P517"/>
    <mergeCell ref="Q517:R517"/>
    <mergeCell ref="S517:T517"/>
    <mergeCell ref="U517:V517"/>
    <mergeCell ref="W517:X517"/>
    <mergeCell ref="Y517:Z517"/>
    <mergeCell ref="AA517:AB517"/>
    <mergeCell ref="AC517:AD517"/>
    <mergeCell ref="AE517:AF517"/>
    <mergeCell ref="AG517:AH517"/>
    <mergeCell ref="AI517:AJ517"/>
    <mergeCell ref="AK517:AL517"/>
    <mergeCell ref="AM517:AN517"/>
    <mergeCell ref="AO517:AP517"/>
    <mergeCell ref="AQ517:AR517"/>
    <mergeCell ref="AS517:AT517"/>
    <mergeCell ref="AU517:AV517"/>
    <mergeCell ref="AW517:AX517"/>
    <mergeCell ref="AY517:AZ517"/>
    <mergeCell ref="BA517:BB517"/>
    <mergeCell ref="BC517:BD517"/>
    <mergeCell ref="BE517:BF517"/>
    <mergeCell ref="BU515:CA515"/>
    <mergeCell ref="CB515:CH515"/>
    <mergeCell ref="B516:C516"/>
    <mergeCell ref="D516:F516"/>
    <mergeCell ref="G516:H516"/>
    <mergeCell ref="K516:L516"/>
    <mergeCell ref="M516:N516"/>
    <mergeCell ref="O516:P516"/>
    <mergeCell ref="Q516:R516"/>
    <mergeCell ref="S516:T516"/>
    <mergeCell ref="U516:V516"/>
    <mergeCell ref="W516:X516"/>
    <mergeCell ref="Y516:Z516"/>
    <mergeCell ref="AA516:AB516"/>
    <mergeCell ref="AC516:AD516"/>
    <mergeCell ref="B515:C515"/>
    <mergeCell ref="D515:F515"/>
    <mergeCell ref="G515:H515"/>
    <mergeCell ref="K515:L515"/>
    <mergeCell ref="M515:N515"/>
    <mergeCell ref="O515:P515"/>
    <mergeCell ref="Q515:R515"/>
    <mergeCell ref="S515:T515"/>
    <mergeCell ref="U515:V515"/>
    <mergeCell ref="W515:X515"/>
    <mergeCell ref="Y515:Z515"/>
    <mergeCell ref="AA515:AB515"/>
    <mergeCell ref="AC515:AD515"/>
    <mergeCell ref="AE515:AF515"/>
    <mergeCell ref="AG515:AH515"/>
    <mergeCell ref="AI515:AJ515"/>
    <mergeCell ref="AW513:AX513"/>
    <mergeCell ref="AY513:AZ513"/>
    <mergeCell ref="BA513:BB513"/>
    <mergeCell ref="BC513:BD513"/>
    <mergeCell ref="BE513:BF513"/>
    <mergeCell ref="BG513:BH513"/>
    <mergeCell ref="BI513:BJ513"/>
    <mergeCell ref="BK513:BL513"/>
    <mergeCell ref="BM513:BN513"/>
    <mergeCell ref="BO513:BQ513"/>
    <mergeCell ref="BS513:BT513"/>
    <mergeCell ref="BU513:CA513"/>
    <mergeCell ref="CB513:CH513"/>
    <mergeCell ref="B514:C514"/>
    <mergeCell ref="D514:F514"/>
    <mergeCell ref="G514:H514"/>
    <mergeCell ref="K514:L514"/>
    <mergeCell ref="M514:N514"/>
    <mergeCell ref="O514:P514"/>
    <mergeCell ref="Q514:R514"/>
    <mergeCell ref="S514:T514"/>
    <mergeCell ref="U514:V514"/>
    <mergeCell ref="W514:X514"/>
    <mergeCell ref="Y514:Z514"/>
    <mergeCell ref="AA514:AB514"/>
    <mergeCell ref="AC514:AD514"/>
    <mergeCell ref="AE514:AF514"/>
    <mergeCell ref="AG514:AH514"/>
    <mergeCell ref="AI514:AJ514"/>
    <mergeCell ref="AK514:AL514"/>
    <mergeCell ref="AM514:AN514"/>
    <mergeCell ref="AO514:AP514"/>
    <mergeCell ref="AK515:AL515"/>
    <mergeCell ref="AM515:AN515"/>
    <mergeCell ref="AO515:AP515"/>
    <mergeCell ref="AQ515:AR515"/>
    <mergeCell ref="AS515:AT515"/>
    <mergeCell ref="AU515:AV515"/>
    <mergeCell ref="AW515:AX515"/>
    <mergeCell ref="AY515:AZ515"/>
    <mergeCell ref="BA515:BB515"/>
    <mergeCell ref="BC515:BD515"/>
    <mergeCell ref="BE515:BF515"/>
    <mergeCell ref="BG515:BH515"/>
    <mergeCell ref="BI515:BJ515"/>
    <mergeCell ref="BK515:BL515"/>
    <mergeCell ref="BM515:BN515"/>
    <mergeCell ref="BO515:BQ515"/>
    <mergeCell ref="BC512:BD512"/>
    <mergeCell ref="BE512:BF512"/>
    <mergeCell ref="BG512:BH512"/>
    <mergeCell ref="BI512:BJ512"/>
    <mergeCell ref="BK512:BL512"/>
    <mergeCell ref="BM512:BN512"/>
    <mergeCell ref="BO512:BQ512"/>
    <mergeCell ref="BS512:BT512"/>
    <mergeCell ref="BU512:CA512"/>
    <mergeCell ref="CB512:CH512"/>
    <mergeCell ref="B513:C513"/>
    <mergeCell ref="D513:F513"/>
    <mergeCell ref="G513:H513"/>
    <mergeCell ref="K513:L513"/>
    <mergeCell ref="M513:N513"/>
    <mergeCell ref="O513:P513"/>
    <mergeCell ref="Q513:R513"/>
    <mergeCell ref="S513:T513"/>
    <mergeCell ref="U513:V513"/>
    <mergeCell ref="W513:X513"/>
    <mergeCell ref="Y513:Z513"/>
    <mergeCell ref="AA513:AB513"/>
    <mergeCell ref="AC513:AD513"/>
    <mergeCell ref="AE513:AF513"/>
    <mergeCell ref="AG513:AH513"/>
    <mergeCell ref="AI513:AJ513"/>
    <mergeCell ref="AK513:AL513"/>
    <mergeCell ref="AM513:AN513"/>
    <mergeCell ref="AO513:AP513"/>
    <mergeCell ref="AQ513:AR513"/>
    <mergeCell ref="AS513:AT513"/>
    <mergeCell ref="AU513:AV513"/>
    <mergeCell ref="BI511:BJ511"/>
    <mergeCell ref="BK511:BL511"/>
    <mergeCell ref="BM511:BN511"/>
    <mergeCell ref="BO511:BQ511"/>
    <mergeCell ref="BS511:BT511"/>
    <mergeCell ref="BU511:CA511"/>
    <mergeCell ref="CB511:CH511"/>
    <mergeCell ref="B512:C512"/>
    <mergeCell ref="D512:F512"/>
    <mergeCell ref="G512:H512"/>
    <mergeCell ref="K512:L512"/>
    <mergeCell ref="M512:N512"/>
    <mergeCell ref="O512:P512"/>
    <mergeCell ref="Q512:R512"/>
    <mergeCell ref="S512:T512"/>
    <mergeCell ref="U512:V512"/>
    <mergeCell ref="W512:X512"/>
    <mergeCell ref="Y512:Z512"/>
    <mergeCell ref="AA512:AB512"/>
    <mergeCell ref="AC512:AD512"/>
    <mergeCell ref="AE512:AF512"/>
    <mergeCell ref="AG512:AH512"/>
    <mergeCell ref="AI512:AJ512"/>
    <mergeCell ref="AK512:AL512"/>
    <mergeCell ref="AM512:AN512"/>
    <mergeCell ref="AO512:AP512"/>
    <mergeCell ref="AQ512:AR512"/>
    <mergeCell ref="AS512:AT512"/>
    <mergeCell ref="AU512:AV512"/>
    <mergeCell ref="AW512:AX512"/>
    <mergeCell ref="AY512:AZ512"/>
    <mergeCell ref="BA512:BB512"/>
    <mergeCell ref="BO510:BQ510"/>
    <mergeCell ref="BS510:BT510"/>
    <mergeCell ref="BU510:CA510"/>
    <mergeCell ref="CB510:CH510"/>
    <mergeCell ref="B511:C511"/>
    <mergeCell ref="D511:F511"/>
    <mergeCell ref="G511:H511"/>
    <mergeCell ref="K511:L511"/>
    <mergeCell ref="M511:N511"/>
    <mergeCell ref="O511:P511"/>
    <mergeCell ref="Q511:R511"/>
    <mergeCell ref="S511:T511"/>
    <mergeCell ref="U511:V511"/>
    <mergeCell ref="W511:X511"/>
    <mergeCell ref="Y511:Z511"/>
    <mergeCell ref="AA511:AB511"/>
    <mergeCell ref="AC511:AD511"/>
    <mergeCell ref="AE511:AF511"/>
    <mergeCell ref="AG511:AH511"/>
    <mergeCell ref="AI511:AJ511"/>
    <mergeCell ref="AK511:AL511"/>
    <mergeCell ref="AM511:AN511"/>
    <mergeCell ref="AO511:AP511"/>
    <mergeCell ref="AQ511:AR511"/>
    <mergeCell ref="AS511:AT511"/>
    <mergeCell ref="AU511:AV511"/>
    <mergeCell ref="AW511:AX511"/>
    <mergeCell ref="AY511:AZ511"/>
    <mergeCell ref="BA511:BB511"/>
    <mergeCell ref="BC511:BD511"/>
    <mergeCell ref="BE511:BF511"/>
    <mergeCell ref="BG511:BH511"/>
    <mergeCell ref="CB509:CH509"/>
    <mergeCell ref="B510:C510"/>
    <mergeCell ref="D510:F510"/>
    <mergeCell ref="G510:H510"/>
    <mergeCell ref="K510:L510"/>
    <mergeCell ref="M510:N510"/>
    <mergeCell ref="O510:P510"/>
    <mergeCell ref="Q510:R510"/>
    <mergeCell ref="S510:T510"/>
    <mergeCell ref="U510:V510"/>
    <mergeCell ref="W510:X510"/>
    <mergeCell ref="Y510:Z510"/>
    <mergeCell ref="AA510:AB510"/>
    <mergeCell ref="AC510:AD510"/>
    <mergeCell ref="AE510:AF510"/>
    <mergeCell ref="AG510:AH510"/>
    <mergeCell ref="AI510:AJ510"/>
    <mergeCell ref="AK510:AL510"/>
    <mergeCell ref="AM510:AN510"/>
    <mergeCell ref="AO510:AP510"/>
    <mergeCell ref="AQ510:AR510"/>
    <mergeCell ref="AS510:AT510"/>
    <mergeCell ref="AU510:AV510"/>
    <mergeCell ref="AW510:AX510"/>
    <mergeCell ref="AY510:AZ510"/>
    <mergeCell ref="BA510:BB510"/>
    <mergeCell ref="BC510:BD510"/>
    <mergeCell ref="BE510:BF510"/>
    <mergeCell ref="BG510:BH510"/>
    <mergeCell ref="BI510:BJ510"/>
    <mergeCell ref="BK510:BL510"/>
    <mergeCell ref="BM510:BN510"/>
    <mergeCell ref="AM509:AN509"/>
    <mergeCell ref="AO509:AP509"/>
    <mergeCell ref="AQ509:AR509"/>
    <mergeCell ref="AS509:AT509"/>
    <mergeCell ref="AU509:AV509"/>
    <mergeCell ref="AW509:AX509"/>
    <mergeCell ref="AY509:AZ509"/>
    <mergeCell ref="BA509:BB509"/>
    <mergeCell ref="BC509:BD509"/>
    <mergeCell ref="BE509:BF509"/>
    <mergeCell ref="BG509:BH509"/>
    <mergeCell ref="BI509:BJ509"/>
    <mergeCell ref="BK509:BL509"/>
    <mergeCell ref="BM509:BN509"/>
    <mergeCell ref="BO509:BQ509"/>
    <mergeCell ref="BS509:BT509"/>
    <mergeCell ref="BU509:CA509"/>
    <mergeCell ref="B509:C509"/>
    <mergeCell ref="D509:F509"/>
    <mergeCell ref="G509:H509"/>
    <mergeCell ref="K509:L509"/>
    <mergeCell ref="M509:N509"/>
    <mergeCell ref="O509:P509"/>
    <mergeCell ref="Q509:R509"/>
    <mergeCell ref="S509:T509"/>
    <mergeCell ref="U509:V509"/>
    <mergeCell ref="W509:X509"/>
    <mergeCell ref="Y509:Z509"/>
    <mergeCell ref="AA509:AB509"/>
    <mergeCell ref="AC509:AD509"/>
    <mergeCell ref="AE509:AF509"/>
    <mergeCell ref="AG509:AH509"/>
    <mergeCell ref="AI509:AJ509"/>
    <mergeCell ref="AK509:AL509"/>
    <mergeCell ref="CB508:CH508"/>
    <mergeCell ref="AU507:AV507"/>
    <mergeCell ref="AW507:AX507"/>
    <mergeCell ref="AY507:AZ507"/>
    <mergeCell ref="BA507:BB507"/>
    <mergeCell ref="BC507:BD507"/>
    <mergeCell ref="BE507:BF507"/>
    <mergeCell ref="BG507:BH507"/>
    <mergeCell ref="BI507:BJ507"/>
    <mergeCell ref="BK507:BL507"/>
    <mergeCell ref="BM507:BN507"/>
    <mergeCell ref="BO507:BQ507"/>
    <mergeCell ref="BS507:BT507"/>
    <mergeCell ref="BU507:CA507"/>
    <mergeCell ref="CB507:CH507"/>
    <mergeCell ref="B508:C508"/>
    <mergeCell ref="D508:F508"/>
    <mergeCell ref="G508:H508"/>
    <mergeCell ref="K508:L508"/>
    <mergeCell ref="M508:N508"/>
    <mergeCell ref="O508:P508"/>
    <mergeCell ref="Q508:R508"/>
    <mergeCell ref="S508:T508"/>
    <mergeCell ref="U508:V508"/>
    <mergeCell ref="W508:X508"/>
    <mergeCell ref="Y508:Z508"/>
    <mergeCell ref="AA508:AB508"/>
    <mergeCell ref="AC508:AD508"/>
    <mergeCell ref="AE508:AF508"/>
    <mergeCell ref="AG508:AH508"/>
    <mergeCell ref="AI508:AJ508"/>
    <mergeCell ref="AK508:AL508"/>
    <mergeCell ref="AM508:AN508"/>
    <mergeCell ref="S506:T506"/>
    <mergeCell ref="U506:V506"/>
    <mergeCell ref="W506:X506"/>
    <mergeCell ref="Y506:Z506"/>
    <mergeCell ref="AA506:AB506"/>
    <mergeCell ref="AC506:AD506"/>
    <mergeCell ref="AE506:AF506"/>
    <mergeCell ref="AG506:AH506"/>
    <mergeCell ref="AI506:AJ506"/>
    <mergeCell ref="AK506:AL506"/>
    <mergeCell ref="AM506:AN506"/>
    <mergeCell ref="AO506:AP506"/>
    <mergeCell ref="AQ506:AR506"/>
    <mergeCell ref="AS506:AT506"/>
    <mergeCell ref="AU506:AV506"/>
    <mergeCell ref="AW506:AX506"/>
    <mergeCell ref="AY506:AZ506"/>
    <mergeCell ref="AO508:AP508"/>
    <mergeCell ref="AQ508:AR508"/>
    <mergeCell ref="AS508:AT508"/>
    <mergeCell ref="AU508:AV508"/>
    <mergeCell ref="AW508:AX508"/>
    <mergeCell ref="AY508:AZ508"/>
    <mergeCell ref="BA508:BB508"/>
    <mergeCell ref="BC508:BD508"/>
    <mergeCell ref="BE508:BF508"/>
    <mergeCell ref="BG508:BH508"/>
    <mergeCell ref="BI508:BJ508"/>
    <mergeCell ref="BK508:BL508"/>
    <mergeCell ref="BM508:BN508"/>
    <mergeCell ref="BO508:BQ508"/>
    <mergeCell ref="BS508:BT508"/>
    <mergeCell ref="BU508:CA508"/>
    <mergeCell ref="AE504:AF504"/>
    <mergeCell ref="AG504:AH504"/>
    <mergeCell ref="AI504:AJ504"/>
    <mergeCell ref="AK504:AL504"/>
    <mergeCell ref="AM504:AN504"/>
    <mergeCell ref="AO504:AP504"/>
    <mergeCell ref="AQ504:AR504"/>
    <mergeCell ref="AS504:AT504"/>
    <mergeCell ref="AU504:AV504"/>
    <mergeCell ref="AW504:AX504"/>
    <mergeCell ref="AY504:AZ504"/>
    <mergeCell ref="BA504:BB504"/>
    <mergeCell ref="BC504:BD504"/>
    <mergeCell ref="BE504:BF504"/>
    <mergeCell ref="BG504:BH504"/>
    <mergeCell ref="BI504:BJ504"/>
    <mergeCell ref="BK504:BL504"/>
    <mergeCell ref="BA506:BB506"/>
    <mergeCell ref="BC506:BD506"/>
    <mergeCell ref="BE506:BF506"/>
    <mergeCell ref="BG506:BH506"/>
    <mergeCell ref="BI506:BJ506"/>
    <mergeCell ref="BK506:BL506"/>
    <mergeCell ref="BM506:BN506"/>
    <mergeCell ref="BO506:BQ506"/>
    <mergeCell ref="BS506:BT506"/>
    <mergeCell ref="BU506:CA506"/>
    <mergeCell ref="CB506:CH506"/>
    <mergeCell ref="B507:C507"/>
    <mergeCell ref="D507:F507"/>
    <mergeCell ref="G507:H507"/>
    <mergeCell ref="K507:L507"/>
    <mergeCell ref="M507:N507"/>
    <mergeCell ref="O507:P507"/>
    <mergeCell ref="Q507:R507"/>
    <mergeCell ref="S507:T507"/>
    <mergeCell ref="U507:V507"/>
    <mergeCell ref="W507:X507"/>
    <mergeCell ref="Y507:Z507"/>
    <mergeCell ref="AA507:AB507"/>
    <mergeCell ref="AC507:AD507"/>
    <mergeCell ref="AE507:AF507"/>
    <mergeCell ref="AG507:AH507"/>
    <mergeCell ref="AI507:AJ507"/>
    <mergeCell ref="AK507:AL507"/>
    <mergeCell ref="AM507:AN507"/>
    <mergeCell ref="AO507:AP507"/>
    <mergeCell ref="AQ507:AR507"/>
    <mergeCell ref="AS507:AT507"/>
    <mergeCell ref="BG505:BH505"/>
    <mergeCell ref="BI505:BJ505"/>
    <mergeCell ref="BK505:BL505"/>
    <mergeCell ref="BM505:BN505"/>
    <mergeCell ref="BO505:BQ505"/>
    <mergeCell ref="BS505:BT505"/>
    <mergeCell ref="BU505:CA505"/>
    <mergeCell ref="CB505:CH505"/>
    <mergeCell ref="B506:C506"/>
    <mergeCell ref="D506:F506"/>
    <mergeCell ref="G506:H506"/>
    <mergeCell ref="K506:L506"/>
    <mergeCell ref="M506:N506"/>
    <mergeCell ref="O506:P506"/>
    <mergeCell ref="Q506:R506"/>
    <mergeCell ref="BS503:BT503"/>
    <mergeCell ref="AQ502:AR502"/>
    <mergeCell ref="AS502:AT502"/>
    <mergeCell ref="AU502:AV502"/>
    <mergeCell ref="AW502:AX502"/>
    <mergeCell ref="AY502:AZ502"/>
    <mergeCell ref="BA502:BB502"/>
    <mergeCell ref="BC502:BD502"/>
    <mergeCell ref="BE502:BF502"/>
    <mergeCell ref="BG502:BH502"/>
    <mergeCell ref="BI502:BJ502"/>
    <mergeCell ref="BK502:BL502"/>
    <mergeCell ref="BM502:BN502"/>
    <mergeCell ref="BO502:BQ502"/>
    <mergeCell ref="BS502:BT502"/>
    <mergeCell ref="BU502:CA502"/>
    <mergeCell ref="CB502:CH502"/>
    <mergeCell ref="BM504:BN504"/>
    <mergeCell ref="BO504:BQ504"/>
    <mergeCell ref="BS504:BT504"/>
    <mergeCell ref="BU504:CA504"/>
    <mergeCell ref="CB504:CH504"/>
    <mergeCell ref="B505:C505"/>
    <mergeCell ref="D505:F505"/>
    <mergeCell ref="G505:H505"/>
    <mergeCell ref="K505:L505"/>
    <mergeCell ref="M505:N505"/>
    <mergeCell ref="O505:P505"/>
    <mergeCell ref="Q505:R505"/>
    <mergeCell ref="S505:T505"/>
    <mergeCell ref="U505:V505"/>
    <mergeCell ref="W505:X505"/>
    <mergeCell ref="Y505:Z505"/>
    <mergeCell ref="AA505:AB505"/>
    <mergeCell ref="AC505:AD505"/>
    <mergeCell ref="AE505:AF505"/>
    <mergeCell ref="AG505:AH505"/>
    <mergeCell ref="AI505:AJ505"/>
    <mergeCell ref="AK505:AL505"/>
    <mergeCell ref="AM505:AN505"/>
    <mergeCell ref="AO505:AP505"/>
    <mergeCell ref="AQ505:AR505"/>
    <mergeCell ref="AS505:AT505"/>
    <mergeCell ref="AU505:AV505"/>
    <mergeCell ref="AW505:AX505"/>
    <mergeCell ref="AY505:AZ505"/>
    <mergeCell ref="BA505:BB505"/>
    <mergeCell ref="BC505:BD505"/>
    <mergeCell ref="BE505:BF505"/>
    <mergeCell ref="BU503:CA503"/>
    <mergeCell ref="CB503:CH503"/>
    <mergeCell ref="B504:C504"/>
    <mergeCell ref="D504:F504"/>
    <mergeCell ref="G504:H504"/>
    <mergeCell ref="K504:L504"/>
    <mergeCell ref="M504:N504"/>
    <mergeCell ref="O504:P504"/>
    <mergeCell ref="Q504:R504"/>
    <mergeCell ref="S504:T504"/>
    <mergeCell ref="U504:V504"/>
    <mergeCell ref="W504:X504"/>
    <mergeCell ref="Y504:Z504"/>
    <mergeCell ref="AA504:AB504"/>
    <mergeCell ref="AC504:AD504"/>
    <mergeCell ref="B503:C503"/>
    <mergeCell ref="D503:F503"/>
    <mergeCell ref="G503:H503"/>
    <mergeCell ref="K503:L503"/>
    <mergeCell ref="M503:N503"/>
    <mergeCell ref="O503:P503"/>
    <mergeCell ref="Q503:R503"/>
    <mergeCell ref="S503:T503"/>
    <mergeCell ref="U503:V503"/>
    <mergeCell ref="W503:X503"/>
    <mergeCell ref="Y503:Z503"/>
    <mergeCell ref="AA503:AB503"/>
    <mergeCell ref="AC503:AD503"/>
    <mergeCell ref="AE503:AF503"/>
    <mergeCell ref="AG503:AH503"/>
    <mergeCell ref="AI503:AJ503"/>
    <mergeCell ref="AW501:AX501"/>
    <mergeCell ref="AY501:AZ501"/>
    <mergeCell ref="BA501:BB501"/>
    <mergeCell ref="BC501:BD501"/>
    <mergeCell ref="BE501:BF501"/>
    <mergeCell ref="BG501:BH501"/>
    <mergeCell ref="BI501:BJ501"/>
    <mergeCell ref="BK501:BL501"/>
    <mergeCell ref="BM501:BN501"/>
    <mergeCell ref="BO501:BQ501"/>
    <mergeCell ref="BS501:BT501"/>
    <mergeCell ref="BU501:CA501"/>
    <mergeCell ref="CB501:CH501"/>
    <mergeCell ref="B502:C502"/>
    <mergeCell ref="D502:F502"/>
    <mergeCell ref="G502:H502"/>
    <mergeCell ref="K502:L502"/>
    <mergeCell ref="M502:N502"/>
    <mergeCell ref="O502:P502"/>
    <mergeCell ref="Q502:R502"/>
    <mergeCell ref="S502:T502"/>
    <mergeCell ref="U502:V502"/>
    <mergeCell ref="W502:X502"/>
    <mergeCell ref="Y502:Z502"/>
    <mergeCell ref="AA502:AB502"/>
    <mergeCell ref="AC502:AD502"/>
    <mergeCell ref="AE502:AF502"/>
    <mergeCell ref="AG502:AH502"/>
    <mergeCell ref="AI502:AJ502"/>
    <mergeCell ref="AK502:AL502"/>
    <mergeCell ref="AM502:AN502"/>
    <mergeCell ref="AO502:AP502"/>
    <mergeCell ref="AK503:AL503"/>
    <mergeCell ref="AM503:AN503"/>
    <mergeCell ref="AO503:AP503"/>
    <mergeCell ref="AQ503:AR503"/>
    <mergeCell ref="AS503:AT503"/>
    <mergeCell ref="AU503:AV503"/>
    <mergeCell ref="AW503:AX503"/>
    <mergeCell ref="AY503:AZ503"/>
    <mergeCell ref="BA503:BB503"/>
    <mergeCell ref="BC503:BD503"/>
    <mergeCell ref="BE503:BF503"/>
    <mergeCell ref="BG503:BH503"/>
    <mergeCell ref="BI503:BJ503"/>
    <mergeCell ref="BK503:BL503"/>
    <mergeCell ref="BM503:BN503"/>
    <mergeCell ref="BO503:BQ503"/>
    <mergeCell ref="BC500:BD500"/>
    <mergeCell ref="BE500:BF500"/>
    <mergeCell ref="BG500:BH500"/>
    <mergeCell ref="BI500:BJ500"/>
    <mergeCell ref="BK500:BL500"/>
    <mergeCell ref="BM500:BN500"/>
    <mergeCell ref="BO500:BQ500"/>
    <mergeCell ref="BS500:BT500"/>
    <mergeCell ref="BU500:CA500"/>
    <mergeCell ref="CB500:CH500"/>
    <mergeCell ref="B501:C501"/>
    <mergeCell ref="D501:F501"/>
    <mergeCell ref="G501:H501"/>
    <mergeCell ref="K501:L501"/>
    <mergeCell ref="M501:N501"/>
    <mergeCell ref="O501:P501"/>
    <mergeCell ref="Q501:R501"/>
    <mergeCell ref="S501:T501"/>
    <mergeCell ref="U501:V501"/>
    <mergeCell ref="W501:X501"/>
    <mergeCell ref="Y501:Z501"/>
    <mergeCell ref="AA501:AB501"/>
    <mergeCell ref="AC501:AD501"/>
    <mergeCell ref="AE501:AF501"/>
    <mergeCell ref="AG501:AH501"/>
    <mergeCell ref="AI501:AJ501"/>
    <mergeCell ref="AK501:AL501"/>
    <mergeCell ref="AM501:AN501"/>
    <mergeCell ref="AO501:AP501"/>
    <mergeCell ref="AQ501:AR501"/>
    <mergeCell ref="AS501:AT501"/>
    <mergeCell ref="AU501:AV501"/>
    <mergeCell ref="BI499:BJ499"/>
    <mergeCell ref="BK499:BL499"/>
    <mergeCell ref="BM499:BN499"/>
    <mergeCell ref="BO499:BQ499"/>
    <mergeCell ref="BS499:BT499"/>
    <mergeCell ref="BU499:CA499"/>
    <mergeCell ref="CB499:CH499"/>
    <mergeCell ref="B500:C500"/>
    <mergeCell ref="D500:F500"/>
    <mergeCell ref="G500:H500"/>
    <mergeCell ref="K500:L500"/>
    <mergeCell ref="M500:N500"/>
    <mergeCell ref="O500:P500"/>
    <mergeCell ref="Q500:R500"/>
    <mergeCell ref="S500:T500"/>
    <mergeCell ref="U500:V500"/>
    <mergeCell ref="W500:X500"/>
    <mergeCell ref="Y500:Z500"/>
    <mergeCell ref="AA500:AB500"/>
    <mergeCell ref="AC500:AD500"/>
    <mergeCell ref="AE500:AF500"/>
    <mergeCell ref="AG500:AH500"/>
    <mergeCell ref="AI500:AJ500"/>
    <mergeCell ref="AK500:AL500"/>
    <mergeCell ref="AM500:AN500"/>
    <mergeCell ref="AO500:AP500"/>
    <mergeCell ref="AQ500:AR500"/>
    <mergeCell ref="AS500:AT500"/>
    <mergeCell ref="AU500:AV500"/>
    <mergeCell ref="AW500:AX500"/>
    <mergeCell ref="AY500:AZ500"/>
    <mergeCell ref="BA500:BB500"/>
    <mergeCell ref="BO498:BQ498"/>
    <mergeCell ref="BS498:BT498"/>
    <mergeCell ref="BU498:CA498"/>
    <mergeCell ref="CB498:CH498"/>
    <mergeCell ref="B499:C499"/>
    <mergeCell ref="D499:F499"/>
    <mergeCell ref="G499:H499"/>
    <mergeCell ref="K499:L499"/>
    <mergeCell ref="M499:N499"/>
    <mergeCell ref="O499:P499"/>
    <mergeCell ref="Q499:R499"/>
    <mergeCell ref="S499:T499"/>
    <mergeCell ref="U499:V499"/>
    <mergeCell ref="W499:X499"/>
    <mergeCell ref="Y499:Z499"/>
    <mergeCell ref="AA499:AB499"/>
    <mergeCell ref="AC499:AD499"/>
    <mergeCell ref="AE499:AF499"/>
    <mergeCell ref="AG499:AH499"/>
    <mergeCell ref="AI499:AJ499"/>
    <mergeCell ref="AK499:AL499"/>
    <mergeCell ref="AM499:AN499"/>
    <mergeCell ref="AO499:AP499"/>
    <mergeCell ref="AQ499:AR499"/>
    <mergeCell ref="AS499:AT499"/>
    <mergeCell ref="AU499:AV499"/>
    <mergeCell ref="AW499:AX499"/>
    <mergeCell ref="AY499:AZ499"/>
    <mergeCell ref="BA499:BB499"/>
    <mergeCell ref="BC499:BD499"/>
    <mergeCell ref="BE499:BF499"/>
    <mergeCell ref="BG499:BH499"/>
    <mergeCell ref="CB497:CH497"/>
    <mergeCell ref="B498:C498"/>
    <mergeCell ref="D498:F498"/>
    <mergeCell ref="G498:H498"/>
    <mergeCell ref="K498:L498"/>
    <mergeCell ref="M498:N498"/>
    <mergeCell ref="O498:P498"/>
    <mergeCell ref="Q498:R498"/>
    <mergeCell ref="S498:T498"/>
    <mergeCell ref="U498:V498"/>
    <mergeCell ref="W498:X498"/>
    <mergeCell ref="Y498:Z498"/>
    <mergeCell ref="AA498:AB498"/>
    <mergeCell ref="AC498:AD498"/>
    <mergeCell ref="AE498:AF498"/>
    <mergeCell ref="AG498:AH498"/>
    <mergeCell ref="AI498:AJ498"/>
    <mergeCell ref="AK498:AL498"/>
    <mergeCell ref="AM498:AN498"/>
    <mergeCell ref="AO498:AP498"/>
    <mergeCell ref="AQ498:AR498"/>
    <mergeCell ref="AS498:AT498"/>
    <mergeCell ref="AU498:AV498"/>
    <mergeCell ref="AW498:AX498"/>
    <mergeCell ref="AY498:AZ498"/>
    <mergeCell ref="BA498:BB498"/>
    <mergeCell ref="BC498:BD498"/>
    <mergeCell ref="BE498:BF498"/>
    <mergeCell ref="BG498:BH498"/>
    <mergeCell ref="BI498:BJ498"/>
    <mergeCell ref="BK498:BL498"/>
    <mergeCell ref="BM498:BN498"/>
    <mergeCell ref="AM497:AN497"/>
    <mergeCell ref="AO497:AP497"/>
    <mergeCell ref="AQ497:AR497"/>
    <mergeCell ref="AS497:AT497"/>
    <mergeCell ref="AU497:AV497"/>
    <mergeCell ref="AW497:AX497"/>
    <mergeCell ref="AY497:AZ497"/>
    <mergeCell ref="BA497:BB497"/>
    <mergeCell ref="BC497:BD497"/>
    <mergeCell ref="BE497:BF497"/>
    <mergeCell ref="BG497:BH497"/>
    <mergeCell ref="BI497:BJ497"/>
    <mergeCell ref="BK497:BL497"/>
    <mergeCell ref="BM497:BN497"/>
    <mergeCell ref="BO497:BQ497"/>
    <mergeCell ref="BS497:BT497"/>
    <mergeCell ref="BU497:CA497"/>
    <mergeCell ref="B497:C497"/>
    <mergeCell ref="D497:F497"/>
    <mergeCell ref="G497:H497"/>
    <mergeCell ref="K497:L497"/>
    <mergeCell ref="M497:N497"/>
    <mergeCell ref="O497:P497"/>
    <mergeCell ref="Q497:R497"/>
    <mergeCell ref="S497:T497"/>
    <mergeCell ref="U497:V497"/>
    <mergeCell ref="W497:X497"/>
    <mergeCell ref="Y497:Z497"/>
    <mergeCell ref="AA497:AB497"/>
    <mergeCell ref="AC497:AD497"/>
    <mergeCell ref="AE497:AF497"/>
    <mergeCell ref="AG497:AH497"/>
    <mergeCell ref="AI497:AJ497"/>
    <mergeCell ref="AK497:AL497"/>
    <mergeCell ref="CB496:CH496"/>
    <mergeCell ref="AU495:AV495"/>
    <mergeCell ref="AW495:AX495"/>
    <mergeCell ref="AY495:AZ495"/>
    <mergeCell ref="BA495:BB495"/>
    <mergeCell ref="BC495:BD495"/>
    <mergeCell ref="BE495:BF495"/>
    <mergeCell ref="BG495:BH495"/>
    <mergeCell ref="BI495:BJ495"/>
    <mergeCell ref="BK495:BL495"/>
    <mergeCell ref="BM495:BN495"/>
    <mergeCell ref="BO495:BQ495"/>
    <mergeCell ref="BS495:BT495"/>
    <mergeCell ref="BU495:CA495"/>
    <mergeCell ref="CB495:CH495"/>
    <mergeCell ref="B496:C496"/>
    <mergeCell ref="D496:F496"/>
    <mergeCell ref="G496:H496"/>
    <mergeCell ref="K496:L496"/>
    <mergeCell ref="M496:N496"/>
    <mergeCell ref="O496:P496"/>
    <mergeCell ref="Q496:R496"/>
    <mergeCell ref="S496:T496"/>
    <mergeCell ref="U496:V496"/>
    <mergeCell ref="W496:X496"/>
    <mergeCell ref="Y496:Z496"/>
    <mergeCell ref="AA496:AB496"/>
    <mergeCell ref="AC496:AD496"/>
    <mergeCell ref="AE496:AF496"/>
    <mergeCell ref="AG496:AH496"/>
    <mergeCell ref="AI496:AJ496"/>
    <mergeCell ref="AK496:AL496"/>
    <mergeCell ref="AM496:AN496"/>
    <mergeCell ref="S494:T494"/>
    <mergeCell ref="U494:V494"/>
    <mergeCell ref="W494:X494"/>
    <mergeCell ref="Y494:Z494"/>
    <mergeCell ref="AA494:AB494"/>
    <mergeCell ref="AC494:AD494"/>
    <mergeCell ref="AE494:AF494"/>
    <mergeCell ref="AG494:AH494"/>
    <mergeCell ref="AI494:AJ494"/>
    <mergeCell ref="AK494:AL494"/>
    <mergeCell ref="AM494:AN494"/>
    <mergeCell ref="AO494:AP494"/>
    <mergeCell ref="AQ494:AR494"/>
    <mergeCell ref="AS494:AT494"/>
    <mergeCell ref="AU494:AV494"/>
    <mergeCell ref="AW494:AX494"/>
    <mergeCell ref="AY494:AZ494"/>
    <mergeCell ref="AO496:AP496"/>
    <mergeCell ref="AQ496:AR496"/>
    <mergeCell ref="AS496:AT496"/>
    <mergeCell ref="AU496:AV496"/>
    <mergeCell ref="AW496:AX496"/>
    <mergeCell ref="AY496:AZ496"/>
    <mergeCell ref="BA496:BB496"/>
    <mergeCell ref="BC496:BD496"/>
    <mergeCell ref="BE496:BF496"/>
    <mergeCell ref="BG496:BH496"/>
    <mergeCell ref="BI496:BJ496"/>
    <mergeCell ref="BK496:BL496"/>
    <mergeCell ref="BM496:BN496"/>
    <mergeCell ref="BO496:BQ496"/>
    <mergeCell ref="BS496:BT496"/>
    <mergeCell ref="BU496:CA496"/>
    <mergeCell ref="AE492:AF492"/>
    <mergeCell ref="AG492:AH492"/>
    <mergeCell ref="AI492:AJ492"/>
    <mergeCell ref="AK492:AL492"/>
    <mergeCell ref="AM492:AN492"/>
    <mergeCell ref="AO492:AP492"/>
    <mergeCell ref="AQ492:AR492"/>
    <mergeCell ref="AS492:AT492"/>
    <mergeCell ref="AU492:AV492"/>
    <mergeCell ref="AW492:AX492"/>
    <mergeCell ref="AY492:AZ492"/>
    <mergeCell ref="BA492:BB492"/>
    <mergeCell ref="BC492:BD492"/>
    <mergeCell ref="BE492:BF492"/>
    <mergeCell ref="BG492:BH492"/>
    <mergeCell ref="BI492:BJ492"/>
    <mergeCell ref="BK492:BL492"/>
    <mergeCell ref="BA494:BB494"/>
    <mergeCell ref="BC494:BD494"/>
    <mergeCell ref="BE494:BF494"/>
    <mergeCell ref="BG494:BH494"/>
    <mergeCell ref="BI494:BJ494"/>
    <mergeCell ref="BK494:BL494"/>
    <mergeCell ref="BM494:BN494"/>
    <mergeCell ref="BO494:BQ494"/>
    <mergeCell ref="BS494:BT494"/>
    <mergeCell ref="BU494:CA494"/>
    <mergeCell ref="CB494:CH494"/>
    <mergeCell ref="B495:C495"/>
    <mergeCell ref="D495:F495"/>
    <mergeCell ref="G495:H495"/>
    <mergeCell ref="K495:L495"/>
    <mergeCell ref="M495:N495"/>
    <mergeCell ref="O495:P495"/>
    <mergeCell ref="Q495:R495"/>
    <mergeCell ref="S495:T495"/>
    <mergeCell ref="U495:V495"/>
    <mergeCell ref="W495:X495"/>
    <mergeCell ref="Y495:Z495"/>
    <mergeCell ref="AA495:AB495"/>
    <mergeCell ref="AC495:AD495"/>
    <mergeCell ref="AE495:AF495"/>
    <mergeCell ref="AG495:AH495"/>
    <mergeCell ref="AI495:AJ495"/>
    <mergeCell ref="AK495:AL495"/>
    <mergeCell ref="AM495:AN495"/>
    <mergeCell ref="AO495:AP495"/>
    <mergeCell ref="AQ495:AR495"/>
    <mergeCell ref="AS495:AT495"/>
    <mergeCell ref="BG493:BH493"/>
    <mergeCell ref="BI493:BJ493"/>
    <mergeCell ref="BK493:BL493"/>
    <mergeCell ref="BM493:BN493"/>
    <mergeCell ref="BO493:BQ493"/>
    <mergeCell ref="BS493:BT493"/>
    <mergeCell ref="BU493:CA493"/>
    <mergeCell ref="CB493:CH493"/>
    <mergeCell ref="B494:C494"/>
    <mergeCell ref="D494:F494"/>
    <mergeCell ref="G494:H494"/>
    <mergeCell ref="K494:L494"/>
    <mergeCell ref="M494:N494"/>
    <mergeCell ref="O494:P494"/>
    <mergeCell ref="Q494:R494"/>
    <mergeCell ref="BS491:BT491"/>
    <mergeCell ref="AQ490:AR490"/>
    <mergeCell ref="AS490:AT490"/>
    <mergeCell ref="AU490:AV490"/>
    <mergeCell ref="AW490:AX490"/>
    <mergeCell ref="AY490:AZ490"/>
    <mergeCell ref="BA490:BB490"/>
    <mergeCell ref="BC490:BD490"/>
    <mergeCell ref="BE490:BF490"/>
    <mergeCell ref="BG490:BH490"/>
    <mergeCell ref="BI490:BJ490"/>
    <mergeCell ref="BK490:BL490"/>
    <mergeCell ref="BM490:BN490"/>
    <mergeCell ref="BO490:BQ490"/>
    <mergeCell ref="BS490:BT490"/>
    <mergeCell ref="BU490:CA490"/>
    <mergeCell ref="CB490:CH490"/>
    <mergeCell ref="BM492:BN492"/>
    <mergeCell ref="BO492:BQ492"/>
    <mergeCell ref="BS492:BT492"/>
    <mergeCell ref="BU492:CA492"/>
    <mergeCell ref="CB492:CH492"/>
    <mergeCell ref="B493:C493"/>
    <mergeCell ref="D493:F493"/>
    <mergeCell ref="G493:H493"/>
    <mergeCell ref="K493:L493"/>
    <mergeCell ref="M493:N493"/>
    <mergeCell ref="O493:P493"/>
    <mergeCell ref="Q493:R493"/>
    <mergeCell ref="S493:T493"/>
    <mergeCell ref="U493:V493"/>
    <mergeCell ref="W493:X493"/>
    <mergeCell ref="Y493:Z493"/>
    <mergeCell ref="AA493:AB493"/>
    <mergeCell ref="AC493:AD493"/>
    <mergeCell ref="AE493:AF493"/>
    <mergeCell ref="AG493:AH493"/>
    <mergeCell ref="AI493:AJ493"/>
    <mergeCell ref="AK493:AL493"/>
    <mergeCell ref="AM493:AN493"/>
    <mergeCell ref="AO493:AP493"/>
    <mergeCell ref="AQ493:AR493"/>
    <mergeCell ref="AS493:AT493"/>
    <mergeCell ref="AU493:AV493"/>
    <mergeCell ref="AW493:AX493"/>
    <mergeCell ref="AY493:AZ493"/>
    <mergeCell ref="BA493:BB493"/>
    <mergeCell ref="BC493:BD493"/>
    <mergeCell ref="BE493:BF493"/>
    <mergeCell ref="BU491:CA491"/>
    <mergeCell ref="CB491:CH491"/>
    <mergeCell ref="B492:C492"/>
    <mergeCell ref="D492:F492"/>
    <mergeCell ref="G492:H492"/>
    <mergeCell ref="K492:L492"/>
    <mergeCell ref="M492:N492"/>
    <mergeCell ref="O492:P492"/>
    <mergeCell ref="Q492:R492"/>
    <mergeCell ref="S492:T492"/>
    <mergeCell ref="U492:V492"/>
    <mergeCell ref="W492:X492"/>
    <mergeCell ref="Y492:Z492"/>
    <mergeCell ref="AA492:AB492"/>
    <mergeCell ref="AC492:AD492"/>
    <mergeCell ref="B491:C491"/>
    <mergeCell ref="D491:F491"/>
    <mergeCell ref="G491:H491"/>
    <mergeCell ref="K491:L491"/>
    <mergeCell ref="M491:N491"/>
    <mergeCell ref="O491:P491"/>
    <mergeCell ref="Q491:R491"/>
    <mergeCell ref="S491:T491"/>
    <mergeCell ref="U491:V491"/>
    <mergeCell ref="W491:X491"/>
    <mergeCell ref="Y491:Z491"/>
    <mergeCell ref="AA491:AB491"/>
    <mergeCell ref="AC491:AD491"/>
    <mergeCell ref="AE491:AF491"/>
    <mergeCell ref="AG491:AH491"/>
    <mergeCell ref="AI491:AJ491"/>
    <mergeCell ref="AW489:AX489"/>
    <mergeCell ref="AY489:AZ489"/>
    <mergeCell ref="BA489:BB489"/>
    <mergeCell ref="BC489:BD489"/>
    <mergeCell ref="BE489:BF489"/>
    <mergeCell ref="BG489:BH489"/>
    <mergeCell ref="BI489:BJ489"/>
    <mergeCell ref="BK489:BL489"/>
    <mergeCell ref="BM489:BN489"/>
    <mergeCell ref="BO489:BQ489"/>
    <mergeCell ref="BS489:BT489"/>
    <mergeCell ref="BU489:CA489"/>
    <mergeCell ref="CB489:CH489"/>
    <mergeCell ref="B490:C490"/>
    <mergeCell ref="D490:F490"/>
    <mergeCell ref="G490:H490"/>
    <mergeCell ref="K490:L490"/>
    <mergeCell ref="M490:N490"/>
    <mergeCell ref="O490:P490"/>
    <mergeCell ref="Q490:R490"/>
    <mergeCell ref="S490:T490"/>
    <mergeCell ref="U490:V490"/>
    <mergeCell ref="W490:X490"/>
    <mergeCell ref="Y490:Z490"/>
    <mergeCell ref="AA490:AB490"/>
    <mergeCell ref="AC490:AD490"/>
    <mergeCell ref="AE490:AF490"/>
    <mergeCell ref="AG490:AH490"/>
    <mergeCell ref="AI490:AJ490"/>
    <mergeCell ref="AK490:AL490"/>
    <mergeCell ref="AM490:AN490"/>
    <mergeCell ref="AO490:AP490"/>
    <mergeCell ref="AK491:AL491"/>
    <mergeCell ref="AM491:AN491"/>
    <mergeCell ref="AO491:AP491"/>
    <mergeCell ref="AQ491:AR491"/>
    <mergeCell ref="AS491:AT491"/>
    <mergeCell ref="AU491:AV491"/>
    <mergeCell ref="AW491:AX491"/>
    <mergeCell ref="AY491:AZ491"/>
    <mergeCell ref="BA491:BB491"/>
    <mergeCell ref="BC491:BD491"/>
    <mergeCell ref="BE491:BF491"/>
    <mergeCell ref="BG491:BH491"/>
    <mergeCell ref="BI491:BJ491"/>
    <mergeCell ref="BK491:BL491"/>
    <mergeCell ref="BM491:BN491"/>
    <mergeCell ref="BO491:BQ491"/>
    <mergeCell ref="BC488:BD488"/>
    <mergeCell ref="BE488:BF488"/>
    <mergeCell ref="BG488:BH488"/>
    <mergeCell ref="BI488:BJ488"/>
    <mergeCell ref="BK488:BL488"/>
    <mergeCell ref="BM488:BN488"/>
    <mergeCell ref="BO488:BQ488"/>
    <mergeCell ref="BS488:BT488"/>
    <mergeCell ref="BU488:CA488"/>
    <mergeCell ref="CB488:CH488"/>
    <mergeCell ref="B489:C489"/>
    <mergeCell ref="D489:F489"/>
    <mergeCell ref="G489:H489"/>
    <mergeCell ref="K489:L489"/>
    <mergeCell ref="M489:N489"/>
    <mergeCell ref="O489:P489"/>
    <mergeCell ref="Q489:R489"/>
    <mergeCell ref="S489:T489"/>
    <mergeCell ref="U489:V489"/>
    <mergeCell ref="W489:X489"/>
    <mergeCell ref="Y489:Z489"/>
    <mergeCell ref="AA489:AB489"/>
    <mergeCell ref="AC489:AD489"/>
    <mergeCell ref="AE489:AF489"/>
    <mergeCell ref="AG489:AH489"/>
    <mergeCell ref="AI489:AJ489"/>
    <mergeCell ref="AK489:AL489"/>
    <mergeCell ref="AM489:AN489"/>
    <mergeCell ref="AO489:AP489"/>
    <mergeCell ref="AQ489:AR489"/>
    <mergeCell ref="AS489:AT489"/>
    <mergeCell ref="AU489:AV489"/>
    <mergeCell ref="BI487:BJ487"/>
    <mergeCell ref="BK487:BL487"/>
    <mergeCell ref="BM487:BN487"/>
    <mergeCell ref="BO487:BQ487"/>
    <mergeCell ref="BS487:BT487"/>
    <mergeCell ref="BU487:CA487"/>
    <mergeCell ref="CB487:CH487"/>
    <mergeCell ref="B488:C488"/>
    <mergeCell ref="D488:F488"/>
    <mergeCell ref="G488:H488"/>
    <mergeCell ref="K488:L488"/>
    <mergeCell ref="M488:N488"/>
    <mergeCell ref="O488:P488"/>
    <mergeCell ref="Q488:R488"/>
    <mergeCell ref="S488:T488"/>
    <mergeCell ref="U488:V488"/>
    <mergeCell ref="W488:X488"/>
    <mergeCell ref="Y488:Z488"/>
    <mergeCell ref="AA488:AB488"/>
    <mergeCell ref="AC488:AD488"/>
    <mergeCell ref="AE488:AF488"/>
    <mergeCell ref="AG488:AH488"/>
    <mergeCell ref="AI488:AJ488"/>
    <mergeCell ref="AK488:AL488"/>
    <mergeCell ref="AM488:AN488"/>
    <mergeCell ref="AO488:AP488"/>
    <mergeCell ref="AQ488:AR488"/>
    <mergeCell ref="AS488:AT488"/>
    <mergeCell ref="AU488:AV488"/>
    <mergeCell ref="AW488:AX488"/>
    <mergeCell ref="AY488:AZ488"/>
    <mergeCell ref="BA488:BB488"/>
    <mergeCell ref="BO486:BQ486"/>
    <mergeCell ref="BS486:BT486"/>
    <mergeCell ref="BU486:CA486"/>
    <mergeCell ref="CB486:CH486"/>
    <mergeCell ref="B487:C487"/>
    <mergeCell ref="D487:F487"/>
    <mergeCell ref="G487:H487"/>
    <mergeCell ref="K487:L487"/>
    <mergeCell ref="M487:N487"/>
    <mergeCell ref="O487:P487"/>
    <mergeCell ref="Q487:R487"/>
    <mergeCell ref="S487:T487"/>
    <mergeCell ref="U487:V487"/>
    <mergeCell ref="W487:X487"/>
    <mergeCell ref="Y487:Z487"/>
    <mergeCell ref="AA487:AB487"/>
    <mergeCell ref="AC487:AD487"/>
    <mergeCell ref="AE487:AF487"/>
    <mergeCell ref="AG487:AH487"/>
    <mergeCell ref="AI487:AJ487"/>
    <mergeCell ref="AK487:AL487"/>
    <mergeCell ref="AM487:AN487"/>
    <mergeCell ref="AO487:AP487"/>
    <mergeCell ref="AQ487:AR487"/>
    <mergeCell ref="AS487:AT487"/>
    <mergeCell ref="AU487:AV487"/>
    <mergeCell ref="AW487:AX487"/>
    <mergeCell ref="AY487:AZ487"/>
    <mergeCell ref="BA487:BB487"/>
    <mergeCell ref="BC487:BD487"/>
    <mergeCell ref="BE487:BF487"/>
    <mergeCell ref="BG487:BH487"/>
    <mergeCell ref="CB485:CH485"/>
    <mergeCell ref="B486:C486"/>
    <mergeCell ref="D486:F486"/>
    <mergeCell ref="G486:H486"/>
    <mergeCell ref="K486:L486"/>
    <mergeCell ref="M486:N486"/>
    <mergeCell ref="O486:P486"/>
    <mergeCell ref="Q486:R486"/>
    <mergeCell ref="S486:T486"/>
    <mergeCell ref="U486:V486"/>
    <mergeCell ref="W486:X486"/>
    <mergeCell ref="Y486:Z486"/>
    <mergeCell ref="AA486:AB486"/>
    <mergeCell ref="AC486:AD486"/>
    <mergeCell ref="AE486:AF486"/>
    <mergeCell ref="AG486:AH486"/>
    <mergeCell ref="AI486:AJ486"/>
    <mergeCell ref="AK486:AL486"/>
    <mergeCell ref="AM486:AN486"/>
    <mergeCell ref="AO486:AP486"/>
    <mergeCell ref="AQ486:AR486"/>
    <mergeCell ref="AS486:AT486"/>
    <mergeCell ref="AU486:AV486"/>
    <mergeCell ref="AW486:AX486"/>
    <mergeCell ref="AY486:AZ486"/>
    <mergeCell ref="BA486:BB486"/>
    <mergeCell ref="BC486:BD486"/>
    <mergeCell ref="BE486:BF486"/>
    <mergeCell ref="BG486:BH486"/>
    <mergeCell ref="BI486:BJ486"/>
    <mergeCell ref="BK486:BL486"/>
    <mergeCell ref="BM486:BN486"/>
    <mergeCell ref="AM485:AN485"/>
    <mergeCell ref="AO485:AP485"/>
    <mergeCell ref="AQ485:AR485"/>
    <mergeCell ref="AS485:AT485"/>
    <mergeCell ref="AU485:AV485"/>
    <mergeCell ref="AW485:AX485"/>
    <mergeCell ref="AY485:AZ485"/>
    <mergeCell ref="BA485:BB485"/>
    <mergeCell ref="BC485:BD485"/>
    <mergeCell ref="BE485:BF485"/>
    <mergeCell ref="BG485:BH485"/>
    <mergeCell ref="BI485:BJ485"/>
    <mergeCell ref="BK485:BL485"/>
    <mergeCell ref="BM485:BN485"/>
    <mergeCell ref="BO485:BQ485"/>
    <mergeCell ref="BS485:BT485"/>
    <mergeCell ref="BU485:CA485"/>
    <mergeCell ref="B485:C485"/>
    <mergeCell ref="D485:F485"/>
    <mergeCell ref="G485:H485"/>
    <mergeCell ref="K485:L485"/>
    <mergeCell ref="M485:N485"/>
    <mergeCell ref="O485:P485"/>
    <mergeCell ref="Q485:R485"/>
    <mergeCell ref="S485:T485"/>
    <mergeCell ref="U485:V485"/>
    <mergeCell ref="W485:X485"/>
    <mergeCell ref="Y485:Z485"/>
    <mergeCell ref="AA485:AB485"/>
    <mergeCell ref="AC485:AD485"/>
    <mergeCell ref="AE485:AF485"/>
    <mergeCell ref="AG485:AH485"/>
    <mergeCell ref="AI485:AJ485"/>
    <mergeCell ref="AK485:AL485"/>
    <mergeCell ref="CB484:CH484"/>
    <mergeCell ref="AU483:AV483"/>
    <mergeCell ref="AW483:AX483"/>
    <mergeCell ref="AY483:AZ483"/>
    <mergeCell ref="BA483:BB483"/>
    <mergeCell ref="BC483:BD483"/>
    <mergeCell ref="BE483:BF483"/>
    <mergeCell ref="BG483:BH483"/>
    <mergeCell ref="BI483:BJ483"/>
    <mergeCell ref="BK483:BL483"/>
    <mergeCell ref="BM483:BN483"/>
    <mergeCell ref="BO483:BQ483"/>
    <mergeCell ref="BS483:BT483"/>
    <mergeCell ref="BU483:CA483"/>
    <mergeCell ref="CB483:CH483"/>
    <mergeCell ref="B484:C484"/>
    <mergeCell ref="D484:F484"/>
    <mergeCell ref="G484:H484"/>
    <mergeCell ref="K484:L484"/>
    <mergeCell ref="M484:N484"/>
    <mergeCell ref="O484:P484"/>
    <mergeCell ref="Q484:R484"/>
    <mergeCell ref="S484:T484"/>
    <mergeCell ref="U484:V484"/>
    <mergeCell ref="W484:X484"/>
    <mergeCell ref="Y484:Z484"/>
    <mergeCell ref="AA484:AB484"/>
    <mergeCell ref="AC484:AD484"/>
    <mergeCell ref="AE484:AF484"/>
    <mergeCell ref="AG484:AH484"/>
    <mergeCell ref="AI484:AJ484"/>
    <mergeCell ref="AK484:AL484"/>
    <mergeCell ref="AM484:AN484"/>
    <mergeCell ref="S482:T482"/>
    <mergeCell ref="U482:V482"/>
    <mergeCell ref="W482:X482"/>
    <mergeCell ref="Y482:Z482"/>
    <mergeCell ref="AA482:AB482"/>
    <mergeCell ref="AC482:AD482"/>
    <mergeCell ref="AE482:AF482"/>
    <mergeCell ref="AG482:AH482"/>
    <mergeCell ref="AI482:AJ482"/>
    <mergeCell ref="AK482:AL482"/>
    <mergeCell ref="AM482:AN482"/>
    <mergeCell ref="AO482:AP482"/>
    <mergeCell ref="AQ482:AR482"/>
    <mergeCell ref="AS482:AT482"/>
    <mergeCell ref="AU482:AV482"/>
    <mergeCell ref="AW482:AX482"/>
    <mergeCell ref="AY482:AZ482"/>
    <mergeCell ref="AO484:AP484"/>
    <mergeCell ref="AQ484:AR484"/>
    <mergeCell ref="AS484:AT484"/>
    <mergeCell ref="AU484:AV484"/>
    <mergeCell ref="AW484:AX484"/>
    <mergeCell ref="AY484:AZ484"/>
    <mergeCell ref="BA484:BB484"/>
    <mergeCell ref="BC484:BD484"/>
    <mergeCell ref="BE484:BF484"/>
    <mergeCell ref="BG484:BH484"/>
    <mergeCell ref="BI484:BJ484"/>
    <mergeCell ref="BK484:BL484"/>
    <mergeCell ref="BM484:BN484"/>
    <mergeCell ref="BO484:BQ484"/>
    <mergeCell ref="BS484:BT484"/>
    <mergeCell ref="BU484:CA484"/>
    <mergeCell ref="AE480:AF480"/>
    <mergeCell ref="AG480:AH480"/>
    <mergeCell ref="AI480:AJ480"/>
    <mergeCell ref="AK480:AL480"/>
    <mergeCell ref="AM480:AN480"/>
    <mergeCell ref="AO480:AP480"/>
    <mergeCell ref="AQ480:AR480"/>
    <mergeCell ref="AS480:AT480"/>
    <mergeCell ref="AU480:AV480"/>
    <mergeCell ref="AW480:AX480"/>
    <mergeCell ref="AY480:AZ480"/>
    <mergeCell ref="BA480:BB480"/>
    <mergeCell ref="BC480:BD480"/>
    <mergeCell ref="BE480:BF480"/>
    <mergeCell ref="BG480:BH480"/>
    <mergeCell ref="BI480:BJ480"/>
    <mergeCell ref="BK480:BL480"/>
    <mergeCell ref="BA482:BB482"/>
    <mergeCell ref="BC482:BD482"/>
    <mergeCell ref="BE482:BF482"/>
    <mergeCell ref="BG482:BH482"/>
    <mergeCell ref="BI482:BJ482"/>
    <mergeCell ref="BK482:BL482"/>
    <mergeCell ref="BM482:BN482"/>
    <mergeCell ref="BO482:BQ482"/>
    <mergeCell ref="BS482:BT482"/>
    <mergeCell ref="BU482:CA482"/>
    <mergeCell ref="CB482:CH482"/>
    <mergeCell ref="B483:C483"/>
    <mergeCell ref="D483:F483"/>
    <mergeCell ref="G483:H483"/>
    <mergeCell ref="K483:L483"/>
    <mergeCell ref="M483:N483"/>
    <mergeCell ref="O483:P483"/>
    <mergeCell ref="Q483:R483"/>
    <mergeCell ref="S483:T483"/>
    <mergeCell ref="U483:V483"/>
    <mergeCell ref="W483:X483"/>
    <mergeCell ref="Y483:Z483"/>
    <mergeCell ref="AA483:AB483"/>
    <mergeCell ref="AC483:AD483"/>
    <mergeCell ref="AE483:AF483"/>
    <mergeCell ref="AG483:AH483"/>
    <mergeCell ref="AI483:AJ483"/>
    <mergeCell ref="AK483:AL483"/>
    <mergeCell ref="AM483:AN483"/>
    <mergeCell ref="AO483:AP483"/>
    <mergeCell ref="AQ483:AR483"/>
    <mergeCell ref="AS483:AT483"/>
    <mergeCell ref="BG481:BH481"/>
    <mergeCell ref="BI481:BJ481"/>
    <mergeCell ref="BK481:BL481"/>
    <mergeCell ref="BM481:BN481"/>
    <mergeCell ref="BO481:BQ481"/>
    <mergeCell ref="BS481:BT481"/>
    <mergeCell ref="BU481:CA481"/>
    <mergeCell ref="CB481:CH481"/>
    <mergeCell ref="B482:C482"/>
    <mergeCell ref="D482:F482"/>
    <mergeCell ref="G482:H482"/>
    <mergeCell ref="K482:L482"/>
    <mergeCell ref="M482:N482"/>
    <mergeCell ref="O482:P482"/>
    <mergeCell ref="Q482:R482"/>
    <mergeCell ref="BS479:BT479"/>
    <mergeCell ref="AQ478:AR478"/>
    <mergeCell ref="AS478:AT478"/>
    <mergeCell ref="AU478:AV478"/>
    <mergeCell ref="AW478:AX478"/>
    <mergeCell ref="AY478:AZ478"/>
    <mergeCell ref="BA478:BB478"/>
    <mergeCell ref="BC478:BD478"/>
    <mergeCell ref="BE478:BF478"/>
    <mergeCell ref="BG478:BH478"/>
    <mergeCell ref="BI478:BJ478"/>
    <mergeCell ref="BK478:BL478"/>
    <mergeCell ref="BM478:BN478"/>
    <mergeCell ref="BO478:BQ478"/>
    <mergeCell ref="BS478:BT478"/>
    <mergeCell ref="BU478:CA478"/>
    <mergeCell ref="CB478:CH478"/>
    <mergeCell ref="BM480:BN480"/>
    <mergeCell ref="BO480:BQ480"/>
    <mergeCell ref="BS480:BT480"/>
    <mergeCell ref="BU480:CA480"/>
    <mergeCell ref="CB480:CH480"/>
    <mergeCell ref="B481:C481"/>
    <mergeCell ref="D481:F481"/>
    <mergeCell ref="G481:H481"/>
    <mergeCell ref="K481:L481"/>
    <mergeCell ref="M481:N481"/>
    <mergeCell ref="O481:P481"/>
    <mergeCell ref="Q481:R481"/>
    <mergeCell ref="S481:T481"/>
    <mergeCell ref="U481:V481"/>
    <mergeCell ref="W481:X481"/>
    <mergeCell ref="Y481:Z481"/>
    <mergeCell ref="AA481:AB481"/>
    <mergeCell ref="AC481:AD481"/>
    <mergeCell ref="AE481:AF481"/>
    <mergeCell ref="AG481:AH481"/>
    <mergeCell ref="AI481:AJ481"/>
    <mergeCell ref="AK481:AL481"/>
    <mergeCell ref="AM481:AN481"/>
    <mergeCell ref="AO481:AP481"/>
    <mergeCell ref="AQ481:AR481"/>
    <mergeCell ref="AS481:AT481"/>
    <mergeCell ref="AU481:AV481"/>
    <mergeCell ref="AW481:AX481"/>
    <mergeCell ref="AY481:AZ481"/>
    <mergeCell ref="BA481:BB481"/>
    <mergeCell ref="BC481:BD481"/>
    <mergeCell ref="BE481:BF481"/>
    <mergeCell ref="BU479:CA479"/>
    <mergeCell ref="CB479:CH479"/>
    <mergeCell ref="B480:C480"/>
    <mergeCell ref="D480:F480"/>
    <mergeCell ref="G480:H480"/>
    <mergeCell ref="K480:L480"/>
    <mergeCell ref="M480:N480"/>
    <mergeCell ref="O480:P480"/>
    <mergeCell ref="Q480:R480"/>
    <mergeCell ref="S480:T480"/>
    <mergeCell ref="U480:V480"/>
    <mergeCell ref="W480:X480"/>
    <mergeCell ref="Y480:Z480"/>
    <mergeCell ref="AA480:AB480"/>
    <mergeCell ref="AC480:AD480"/>
    <mergeCell ref="B479:C479"/>
    <mergeCell ref="D479:F479"/>
    <mergeCell ref="G479:H479"/>
    <mergeCell ref="K479:L479"/>
    <mergeCell ref="M479:N479"/>
    <mergeCell ref="O479:P479"/>
    <mergeCell ref="Q479:R479"/>
    <mergeCell ref="S479:T479"/>
    <mergeCell ref="U479:V479"/>
    <mergeCell ref="W479:X479"/>
    <mergeCell ref="Y479:Z479"/>
    <mergeCell ref="AA479:AB479"/>
    <mergeCell ref="AC479:AD479"/>
    <mergeCell ref="AE479:AF479"/>
    <mergeCell ref="AG479:AH479"/>
    <mergeCell ref="AI479:AJ479"/>
    <mergeCell ref="AW477:AX477"/>
    <mergeCell ref="AY477:AZ477"/>
    <mergeCell ref="BA477:BB477"/>
    <mergeCell ref="BC477:BD477"/>
    <mergeCell ref="BE477:BF477"/>
    <mergeCell ref="BG477:BH477"/>
    <mergeCell ref="BI477:BJ477"/>
    <mergeCell ref="BK477:BL477"/>
    <mergeCell ref="BM477:BN477"/>
    <mergeCell ref="BO477:BQ477"/>
    <mergeCell ref="BS477:BT477"/>
    <mergeCell ref="BU477:CA477"/>
    <mergeCell ref="CB477:CH477"/>
    <mergeCell ref="B478:C478"/>
    <mergeCell ref="D478:F478"/>
    <mergeCell ref="G478:H478"/>
    <mergeCell ref="K478:L478"/>
    <mergeCell ref="M478:N478"/>
    <mergeCell ref="O478:P478"/>
    <mergeCell ref="Q478:R478"/>
    <mergeCell ref="S478:T478"/>
    <mergeCell ref="U478:V478"/>
    <mergeCell ref="W478:X478"/>
    <mergeCell ref="Y478:Z478"/>
    <mergeCell ref="AA478:AB478"/>
    <mergeCell ref="AC478:AD478"/>
    <mergeCell ref="AE478:AF478"/>
    <mergeCell ref="AG478:AH478"/>
    <mergeCell ref="AI478:AJ478"/>
    <mergeCell ref="AK478:AL478"/>
    <mergeCell ref="AM478:AN478"/>
    <mergeCell ref="AO478:AP478"/>
    <mergeCell ref="AK479:AL479"/>
    <mergeCell ref="AM479:AN479"/>
    <mergeCell ref="AO479:AP479"/>
    <mergeCell ref="AQ479:AR479"/>
    <mergeCell ref="AS479:AT479"/>
    <mergeCell ref="AU479:AV479"/>
    <mergeCell ref="AW479:AX479"/>
    <mergeCell ref="AY479:AZ479"/>
    <mergeCell ref="BA479:BB479"/>
    <mergeCell ref="BC479:BD479"/>
    <mergeCell ref="BE479:BF479"/>
    <mergeCell ref="BG479:BH479"/>
    <mergeCell ref="BI479:BJ479"/>
    <mergeCell ref="BK479:BL479"/>
    <mergeCell ref="BM479:BN479"/>
    <mergeCell ref="BO479:BQ479"/>
    <mergeCell ref="BC476:BD476"/>
    <mergeCell ref="BE476:BF476"/>
    <mergeCell ref="BG476:BH476"/>
    <mergeCell ref="BI476:BJ476"/>
    <mergeCell ref="BK476:BL476"/>
    <mergeCell ref="BM476:BN476"/>
    <mergeCell ref="BO476:BQ476"/>
    <mergeCell ref="BS476:BT476"/>
    <mergeCell ref="BU476:CA476"/>
    <mergeCell ref="CB476:CH476"/>
    <mergeCell ref="B477:C477"/>
    <mergeCell ref="D477:F477"/>
    <mergeCell ref="G477:H477"/>
    <mergeCell ref="K477:L477"/>
    <mergeCell ref="M477:N477"/>
    <mergeCell ref="O477:P477"/>
    <mergeCell ref="Q477:R477"/>
    <mergeCell ref="S477:T477"/>
    <mergeCell ref="U477:V477"/>
    <mergeCell ref="W477:X477"/>
    <mergeCell ref="Y477:Z477"/>
    <mergeCell ref="AA477:AB477"/>
    <mergeCell ref="AC477:AD477"/>
    <mergeCell ref="AE477:AF477"/>
    <mergeCell ref="AG477:AH477"/>
    <mergeCell ref="AI477:AJ477"/>
    <mergeCell ref="AK477:AL477"/>
    <mergeCell ref="AM477:AN477"/>
    <mergeCell ref="AO477:AP477"/>
    <mergeCell ref="AQ477:AR477"/>
    <mergeCell ref="AS477:AT477"/>
    <mergeCell ref="AU477:AV477"/>
    <mergeCell ref="BI475:BJ475"/>
    <mergeCell ref="BK475:BL475"/>
    <mergeCell ref="BM475:BN475"/>
    <mergeCell ref="BO475:BQ475"/>
    <mergeCell ref="BS475:BT475"/>
    <mergeCell ref="BU475:CA475"/>
    <mergeCell ref="CB475:CH475"/>
    <mergeCell ref="B476:C476"/>
    <mergeCell ref="D476:F476"/>
    <mergeCell ref="G476:H476"/>
    <mergeCell ref="K476:L476"/>
    <mergeCell ref="M476:N476"/>
    <mergeCell ref="O476:P476"/>
    <mergeCell ref="Q476:R476"/>
    <mergeCell ref="S476:T476"/>
    <mergeCell ref="U476:V476"/>
    <mergeCell ref="W476:X476"/>
    <mergeCell ref="Y476:Z476"/>
    <mergeCell ref="AA476:AB476"/>
    <mergeCell ref="AC476:AD476"/>
    <mergeCell ref="AE476:AF476"/>
    <mergeCell ref="AG476:AH476"/>
    <mergeCell ref="AI476:AJ476"/>
    <mergeCell ref="AK476:AL476"/>
    <mergeCell ref="AM476:AN476"/>
    <mergeCell ref="AO476:AP476"/>
    <mergeCell ref="AQ476:AR476"/>
    <mergeCell ref="AS476:AT476"/>
    <mergeCell ref="AU476:AV476"/>
    <mergeCell ref="AW476:AX476"/>
    <mergeCell ref="AY476:AZ476"/>
    <mergeCell ref="BA476:BB476"/>
    <mergeCell ref="BO474:BQ474"/>
    <mergeCell ref="BS474:BT474"/>
    <mergeCell ref="BU474:CA474"/>
    <mergeCell ref="CB474:CH474"/>
    <mergeCell ref="B475:C475"/>
    <mergeCell ref="D475:F475"/>
    <mergeCell ref="G475:H475"/>
    <mergeCell ref="K475:L475"/>
    <mergeCell ref="M475:N475"/>
    <mergeCell ref="O475:P475"/>
    <mergeCell ref="Q475:R475"/>
    <mergeCell ref="S475:T475"/>
    <mergeCell ref="U475:V475"/>
    <mergeCell ref="W475:X475"/>
    <mergeCell ref="Y475:Z475"/>
    <mergeCell ref="AA475:AB475"/>
    <mergeCell ref="AC475:AD475"/>
    <mergeCell ref="AE475:AF475"/>
    <mergeCell ref="AG475:AH475"/>
    <mergeCell ref="AI475:AJ475"/>
    <mergeCell ref="AK475:AL475"/>
    <mergeCell ref="AM475:AN475"/>
    <mergeCell ref="AO475:AP475"/>
    <mergeCell ref="AQ475:AR475"/>
    <mergeCell ref="AS475:AT475"/>
    <mergeCell ref="AU475:AV475"/>
    <mergeCell ref="AW475:AX475"/>
    <mergeCell ref="AY475:AZ475"/>
    <mergeCell ref="BA475:BB475"/>
    <mergeCell ref="BC475:BD475"/>
    <mergeCell ref="BE475:BF475"/>
    <mergeCell ref="BG475:BH475"/>
    <mergeCell ref="CB473:CH473"/>
    <mergeCell ref="B474:C474"/>
    <mergeCell ref="D474:F474"/>
    <mergeCell ref="G474:H474"/>
    <mergeCell ref="K474:L474"/>
    <mergeCell ref="M474:N474"/>
    <mergeCell ref="O474:P474"/>
    <mergeCell ref="Q474:R474"/>
    <mergeCell ref="S474:T474"/>
    <mergeCell ref="U474:V474"/>
    <mergeCell ref="W474:X474"/>
    <mergeCell ref="Y474:Z474"/>
    <mergeCell ref="AA474:AB474"/>
    <mergeCell ref="AC474:AD474"/>
    <mergeCell ref="AE474:AF474"/>
    <mergeCell ref="AG474:AH474"/>
    <mergeCell ref="AI474:AJ474"/>
    <mergeCell ref="AK474:AL474"/>
    <mergeCell ref="AM474:AN474"/>
    <mergeCell ref="AO474:AP474"/>
    <mergeCell ref="AQ474:AR474"/>
    <mergeCell ref="AS474:AT474"/>
    <mergeCell ref="AU474:AV474"/>
    <mergeCell ref="AW474:AX474"/>
    <mergeCell ref="AY474:AZ474"/>
    <mergeCell ref="BA474:BB474"/>
    <mergeCell ref="BC474:BD474"/>
    <mergeCell ref="BE474:BF474"/>
    <mergeCell ref="BG474:BH474"/>
    <mergeCell ref="BI474:BJ474"/>
    <mergeCell ref="BK474:BL474"/>
    <mergeCell ref="BM474:BN474"/>
    <mergeCell ref="AM473:AN473"/>
    <mergeCell ref="AO473:AP473"/>
    <mergeCell ref="AQ473:AR473"/>
    <mergeCell ref="AS473:AT473"/>
    <mergeCell ref="AU473:AV473"/>
    <mergeCell ref="AW473:AX473"/>
    <mergeCell ref="AY473:AZ473"/>
    <mergeCell ref="BA473:BB473"/>
    <mergeCell ref="BC473:BD473"/>
    <mergeCell ref="BE473:BF473"/>
    <mergeCell ref="BG473:BH473"/>
    <mergeCell ref="BI473:BJ473"/>
    <mergeCell ref="BK473:BL473"/>
    <mergeCell ref="BM473:BN473"/>
    <mergeCell ref="BO473:BQ473"/>
    <mergeCell ref="BS473:BT473"/>
    <mergeCell ref="BU473:CA473"/>
    <mergeCell ref="B473:C473"/>
    <mergeCell ref="D473:F473"/>
    <mergeCell ref="G473:H473"/>
    <mergeCell ref="K473:L473"/>
    <mergeCell ref="M473:N473"/>
    <mergeCell ref="O473:P473"/>
    <mergeCell ref="Q473:R473"/>
    <mergeCell ref="S473:T473"/>
    <mergeCell ref="U473:V473"/>
    <mergeCell ref="W473:X473"/>
    <mergeCell ref="Y473:Z473"/>
    <mergeCell ref="AA473:AB473"/>
    <mergeCell ref="AC473:AD473"/>
    <mergeCell ref="AE473:AF473"/>
    <mergeCell ref="AG473:AH473"/>
    <mergeCell ref="AI473:AJ473"/>
    <mergeCell ref="AK473:AL473"/>
    <mergeCell ref="CB472:CH472"/>
    <mergeCell ref="AU471:AV471"/>
    <mergeCell ref="AW471:AX471"/>
    <mergeCell ref="AY471:AZ471"/>
    <mergeCell ref="BA471:BB471"/>
    <mergeCell ref="BC471:BD471"/>
    <mergeCell ref="BE471:BF471"/>
    <mergeCell ref="BG471:BH471"/>
    <mergeCell ref="BI471:BJ471"/>
    <mergeCell ref="BK471:BL471"/>
    <mergeCell ref="BM471:BN471"/>
    <mergeCell ref="BO471:BQ471"/>
    <mergeCell ref="BS471:BT471"/>
    <mergeCell ref="BU471:CA471"/>
    <mergeCell ref="CB471:CH471"/>
    <mergeCell ref="B472:C472"/>
    <mergeCell ref="D472:F472"/>
    <mergeCell ref="G472:H472"/>
    <mergeCell ref="K472:L472"/>
    <mergeCell ref="M472:N472"/>
    <mergeCell ref="O472:P472"/>
    <mergeCell ref="Q472:R472"/>
    <mergeCell ref="S472:T472"/>
    <mergeCell ref="U472:V472"/>
    <mergeCell ref="W472:X472"/>
    <mergeCell ref="Y472:Z472"/>
    <mergeCell ref="AA472:AB472"/>
    <mergeCell ref="AC472:AD472"/>
    <mergeCell ref="AE472:AF472"/>
    <mergeCell ref="AG472:AH472"/>
    <mergeCell ref="AI472:AJ472"/>
    <mergeCell ref="AK472:AL472"/>
    <mergeCell ref="AM472:AN472"/>
    <mergeCell ref="S470:T470"/>
    <mergeCell ref="U470:V470"/>
    <mergeCell ref="W470:X470"/>
    <mergeCell ref="Y470:Z470"/>
    <mergeCell ref="AA470:AB470"/>
    <mergeCell ref="AC470:AD470"/>
    <mergeCell ref="AE470:AF470"/>
    <mergeCell ref="AG470:AH470"/>
    <mergeCell ref="AI470:AJ470"/>
    <mergeCell ref="AK470:AL470"/>
    <mergeCell ref="AM470:AN470"/>
    <mergeCell ref="AO470:AP470"/>
    <mergeCell ref="AQ470:AR470"/>
    <mergeCell ref="AS470:AT470"/>
    <mergeCell ref="AU470:AV470"/>
    <mergeCell ref="AW470:AX470"/>
    <mergeCell ref="AY470:AZ470"/>
    <mergeCell ref="AO472:AP472"/>
    <mergeCell ref="AQ472:AR472"/>
    <mergeCell ref="AS472:AT472"/>
    <mergeCell ref="AU472:AV472"/>
    <mergeCell ref="AW472:AX472"/>
    <mergeCell ref="AY472:AZ472"/>
    <mergeCell ref="BA472:BB472"/>
    <mergeCell ref="BC472:BD472"/>
    <mergeCell ref="BE472:BF472"/>
    <mergeCell ref="BG472:BH472"/>
    <mergeCell ref="BI472:BJ472"/>
    <mergeCell ref="BK472:BL472"/>
    <mergeCell ref="BM472:BN472"/>
    <mergeCell ref="BO472:BQ472"/>
    <mergeCell ref="BS472:BT472"/>
    <mergeCell ref="BU472:CA472"/>
    <mergeCell ref="AE468:AF468"/>
    <mergeCell ref="AG468:AH468"/>
    <mergeCell ref="AI468:AJ468"/>
    <mergeCell ref="AK468:AL468"/>
    <mergeCell ref="AM468:AN468"/>
    <mergeCell ref="AO468:AP468"/>
    <mergeCell ref="AQ468:AR468"/>
    <mergeCell ref="AS468:AT468"/>
    <mergeCell ref="AU468:AV468"/>
    <mergeCell ref="AW468:AX468"/>
    <mergeCell ref="AY468:AZ468"/>
    <mergeCell ref="BA468:BB468"/>
    <mergeCell ref="BC468:BD468"/>
    <mergeCell ref="BE468:BF468"/>
    <mergeCell ref="BG468:BH468"/>
    <mergeCell ref="BI468:BJ468"/>
    <mergeCell ref="BK468:BL468"/>
    <mergeCell ref="BA470:BB470"/>
    <mergeCell ref="BC470:BD470"/>
    <mergeCell ref="BE470:BF470"/>
    <mergeCell ref="BG470:BH470"/>
    <mergeCell ref="BI470:BJ470"/>
    <mergeCell ref="BK470:BL470"/>
    <mergeCell ref="BM470:BN470"/>
    <mergeCell ref="BO470:BQ470"/>
    <mergeCell ref="BS470:BT470"/>
    <mergeCell ref="BU470:CA470"/>
    <mergeCell ref="CB470:CH470"/>
    <mergeCell ref="B471:C471"/>
    <mergeCell ref="D471:F471"/>
    <mergeCell ref="G471:H471"/>
    <mergeCell ref="K471:L471"/>
    <mergeCell ref="M471:N471"/>
    <mergeCell ref="O471:P471"/>
    <mergeCell ref="Q471:R471"/>
    <mergeCell ref="S471:T471"/>
    <mergeCell ref="U471:V471"/>
    <mergeCell ref="W471:X471"/>
    <mergeCell ref="Y471:Z471"/>
    <mergeCell ref="AA471:AB471"/>
    <mergeCell ref="AC471:AD471"/>
    <mergeCell ref="AE471:AF471"/>
    <mergeCell ref="AG471:AH471"/>
    <mergeCell ref="AI471:AJ471"/>
    <mergeCell ref="AK471:AL471"/>
    <mergeCell ref="AM471:AN471"/>
    <mergeCell ref="AO471:AP471"/>
    <mergeCell ref="AQ471:AR471"/>
    <mergeCell ref="AS471:AT471"/>
    <mergeCell ref="BG469:BH469"/>
    <mergeCell ref="BI469:BJ469"/>
    <mergeCell ref="BK469:BL469"/>
    <mergeCell ref="BM469:BN469"/>
    <mergeCell ref="BO469:BQ469"/>
    <mergeCell ref="BS469:BT469"/>
    <mergeCell ref="BU469:CA469"/>
    <mergeCell ref="CB469:CH469"/>
    <mergeCell ref="B470:C470"/>
    <mergeCell ref="D470:F470"/>
    <mergeCell ref="G470:H470"/>
    <mergeCell ref="K470:L470"/>
    <mergeCell ref="M470:N470"/>
    <mergeCell ref="O470:P470"/>
    <mergeCell ref="Q470:R470"/>
    <mergeCell ref="BS467:BT467"/>
    <mergeCell ref="AQ466:AR466"/>
    <mergeCell ref="AS466:AT466"/>
    <mergeCell ref="AU466:AV466"/>
    <mergeCell ref="AW466:AX466"/>
    <mergeCell ref="AY466:AZ466"/>
    <mergeCell ref="BA466:BB466"/>
    <mergeCell ref="BC466:BD466"/>
    <mergeCell ref="BE466:BF466"/>
    <mergeCell ref="BG466:BH466"/>
    <mergeCell ref="BI466:BJ466"/>
    <mergeCell ref="BK466:BL466"/>
    <mergeCell ref="BM466:BN466"/>
    <mergeCell ref="BO466:BQ466"/>
    <mergeCell ref="BS466:BT466"/>
    <mergeCell ref="BU466:CA466"/>
    <mergeCell ref="CB466:CH466"/>
    <mergeCell ref="BM468:BN468"/>
    <mergeCell ref="BO468:BQ468"/>
    <mergeCell ref="BS468:BT468"/>
    <mergeCell ref="BU468:CA468"/>
    <mergeCell ref="CB468:CH468"/>
    <mergeCell ref="B469:C469"/>
    <mergeCell ref="D469:F469"/>
    <mergeCell ref="G469:H469"/>
    <mergeCell ref="K469:L469"/>
    <mergeCell ref="M469:N469"/>
    <mergeCell ref="O469:P469"/>
    <mergeCell ref="Q469:R469"/>
    <mergeCell ref="S469:T469"/>
    <mergeCell ref="U469:V469"/>
    <mergeCell ref="W469:X469"/>
    <mergeCell ref="Y469:Z469"/>
    <mergeCell ref="AA469:AB469"/>
    <mergeCell ref="AC469:AD469"/>
    <mergeCell ref="AE469:AF469"/>
    <mergeCell ref="AG469:AH469"/>
    <mergeCell ref="AI469:AJ469"/>
    <mergeCell ref="AK469:AL469"/>
    <mergeCell ref="AM469:AN469"/>
    <mergeCell ref="AO469:AP469"/>
    <mergeCell ref="AQ469:AR469"/>
    <mergeCell ref="AS469:AT469"/>
    <mergeCell ref="AU469:AV469"/>
    <mergeCell ref="AW469:AX469"/>
    <mergeCell ref="AY469:AZ469"/>
    <mergeCell ref="BA469:BB469"/>
    <mergeCell ref="BC469:BD469"/>
    <mergeCell ref="BE469:BF469"/>
    <mergeCell ref="BU467:CA467"/>
    <mergeCell ref="CB467:CH467"/>
    <mergeCell ref="B468:C468"/>
    <mergeCell ref="D468:F468"/>
    <mergeCell ref="G468:H468"/>
    <mergeCell ref="K468:L468"/>
    <mergeCell ref="M468:N468"/>
    <mergeCell ref="O468:P468"/>
    <mergeCell ref="Q468:R468"/>
    <mergeCell ref="S468:T468"/>
    <mergeCell ref="U468:V468"/>
    <mergeCell ref="W468:X468"/>
    <mergeCell ref="Y468:Z468"/>
    <mergeCell ref="AA468:AB468"/>
    <mergeCell ref="AC468:AD468"/>
    <mergeCell ref="B467:C467"/>
    <mergeCell ref="D467:F467"/>
    <mergeCell ref="G467:H467"/>
    <mergeCell ref="K467:L467"/>
    <mergeCell ref="M467:N467"/>
    <mergeCell ref="O467:P467"/>
    <mergeCell ref="Q467:R467"/>
    <mergeCell ref="S467:T467"/>
    <mergeCell ref="U467:V467"/>
    <mergeCell ref="W467:X467"/>
    <mergeCell ref="Y467:Z467"/>
    <mergeCell ref="AA467:AB467"/>
    <mergeCell ref="AC467:AD467"/>
    <mergeCell ref="AE467:AF467"/>
    <mergeCell ref="AG467:AH467"/>
    <mergeCell ref="AI467:AJ467"/>
    <mergeCell ref="AW465:AX465"/>
    <mergeCell ref="AY465:AZ465"/>
    <mergeCell ref="BA465:BB465"/>
    <mergeCell ref="BC465:BD465"/>
    <mergeCell ref="BE465:BF465"/>
    <mergeCell ref="BG465:BH465"/>
    <mergeCell ref="BI465:BJ465"/>
    <mergeCell ref="BK465:BL465"/>
    <mergeCell ref="BM465:BN465"/>
    <mergeCell ref="BO465:BQ465"/>
    <mergeCell ref="BS465:BT465"/>
    <mergeCell ref="BU465:CA465"/>
    <mergeCell ref="CB465:CH465"/>
    <mergeCell ref="B466:C466"/>
    <mergeCell ref="D466:F466"/>
    <mergeCell ref="G466:H466"/>
    <mergeCell ref="K466:L466"/>
    <mergeCell ref="M466:N466"/>
    <mergeCell ref="O466:P466"/>
    <mergeCell ref="Q466:R466"/>
    <mergeCell ref="S466:T466"/>
    <mergeCell ref="U466:V466"/>
    <mergeCell ref="W466:X466"/>
    <mergeCell ref="Y466:Z466"/>
    <mergeCell ref="AA466:AB466"/>
    <mergeCell ref="AC466:AD466"/>
    <mergeCell ref="AE466:AF466"/>
    <mergeCell ref="AG466:AH466"/>
    <mergeCell ref="AI466:AJ466"/>
    <mergeCell ref="AK466:AL466"/>
    <mergeCell ref="AM466:AN466"/>
    <mergeCell ref="AO466:AP466"/>
    <mergeCell ref="AK467:AL467"/>
    <mergeCell ref="AM467:AN467"/>
    <mergeCell ref="AO467:AP467"/>
    <mergeCell ref="AQ467:AR467"/>
    <mergeCell ref="AS467:AT467"/>
    <mergeCell ref="AU467:AV467"/>
    <mergeCell ref="AW467:AX467"/>
    <mergeCell ref="AY467:AZ467"/>
    <mergeCell ref="BA467:BB467"/>
    <mergeCell ref="BC467:BD467"/>
    <mergeCell ref="BE467:BF467"/>
    <mergeCell ref="BG467:BH467"/>
    <mergeCell ref="BI467:BJ467"/>
    <mergeCell ref="BK467:BL467"/>
    <mergeCell ref="BM467:BN467"/>
    <mergeCell ref="BO467:BQ467"/>
    <mergeCell ref="BC464:BD464"/>
    <mergeCell ref="BE464:BF464"/>
    <mergeCell ref="BG464:BH464"/>
    <mergeCell ref="BI464:BJ464"/>
    <mergeCell ref="BK464:BL464"/>
    <mergeCell ref="BM464:BN464"/>
    <mergeCell ref="BO464:BQ464"/>
    <mergeCell ref="BS464:BT464"/>
    <mergeCell ref="BU464:CA464"/>
    <mergeCell ref="CB464:CH464"/>
    <mergeCell ref="B465:C465"/>
    <mergeCell ref="D465:F465"/>
    <mergeCell ref="G465:H465"/>
    <mergeCell ref="K465:L465"/>
    <mergeCell ref="M465:N465"/>
    <mergeCell ref="O465:P465"/>
    <mergeCell ref="Q465:R465"/>
    <mergeCell ref="S465:T465"/>
    <mergeCell ref="U465:V465"/>
    <mergeCell ref="W465:X465"/>
    <mergeCell ref="Y465:Z465"/>
    <mergeCell ref="AA465:AB465"/>
    <mergeCell ref="AC465:AD465"/>
    <mergeCell ref="AE465:AF465"/>
    <mergeCell ref="AG465:AH465"/>
    <mergeCell ref="AI465:AJ465"/>
    <mergeCell ref="AK465:AL465"/>
    <mergeCell ref="AM465:AN465"/>
    <mergeCell ref="AO465:AP465"/>
    <mergeCell ref="AQ465:AR465"/>
    <mergeCell ref="AS465:AT465"/>
    <mergeCell ref="AU465:AV465"/>
    <mergeCell ref="BI463:BJ463"/>
    <mergeCell ref="BK463:BL463"/>
    <mergeCell ref="BM463:BN463"/>
    <mergeCell ref="BO463:BQ463"/>
    <mergeCell ref="BS463:BT463"/>
    <mergeCell ref="BU463:CA463"/>
    <mergeCell ref="CB463:CH463"/>
    <mergeCell ref="B464:C464"/>
    <mergeCell ref="D464:F464"/>
    <mergeCell ref="G464:H464"/>
    <mergeCell ref="K464:L464"/>
    <mergeCell ref="M464:N464"/>
    <mergeCell ref="O464:P464"/>
    <mergeCell ref="Q464:R464"/>
    <mergeCell ref="S464:T464"/>
    <mergeCell ref="U464:V464"/>
    <mergeCell ref="W464:X464"/>
    <mergeCell ref="Y464:Z464"/>
    <mergeCell ref="AA464:AB464"/>
    <mergeCell ref="AC464:AD464"/>
    <mergeCell ref="AE464:AF464"/>
    <mergeCell ref="AG464:AH464"/>
    <mergeCell ref="AI464:AJ464"/>
    <mergeCell ref="AK464:AL464"/>
    <mergeCell ref="AM464:AN464"/>
    <mergeCell ref="AO464:AP464"/>
    <mergeCell ref="AQ464:AR464"/>
    <mergeCell ref="AS464:AT464"/>
    <mergeCell ref="AU464:AV464"/>
    <mergeCell ref="AW464:AX464"/>
    <mergeCell ref="AY464:AZ464"/>
    <mergeCell ref="BA464:BB464"/>
    <mergeCell ref="BO462:BQ462"/>
    <mergeCell ref="BS462:BT462"/>
    <mergeCell ref="BU462:CA462"/>
    <mergeCell ref="CB462:CH462"/>
    <mergeCell ref="B463:C463"/>
    <mergeCell ref="D463:F463"/>
    <mergeCell ref="G463:H463"/>
    <mergeCell ref="K463:L463"/>
    <mergeCell ref="M463:N463"/>
    <mergeCell ref="O463:P463"/>
    <mergeCell ref="Q463:R463"/>
    <mergeCell ref="S463:T463"/>
    <mergeCell ref="U463:V463"/>
    <mergeCell ref="W463:X463"/>
    <mergeCell ref="Y463:Z463"/>
    <mergeCell ref="AA463:AB463"/>
    <mergeCell ref="AC463:AD463"/>
    <mergeCell ref="AE463:AF463"/>
    <mergeCell ref="AG463:AH463"/>
    <mergeCell ref="AI463:AJ463"/>
    <mergeCell ref="AK463:AL463"/>
    <mergeCell ref="AM463:AN463"/>
    <mergeCell ref="AO463:AP463"/>
    <mergeCell ref="AQ463:AR463"/>
    <mergeCell ref="AS463:AT463"/>
    <mergeCell ref="AU463:AV463"/>
    <mergeCell ref="AW463:AX463"/>
    <mergeCell ref="AY463:AZ463"/>
    <mergeCell ref="BA463:BB463"/>
    <mergeCell ref="BC463:BD463"/>
    <mergeCell ref="BE463:BF463"/>
    <mergeCell ref="BG463:BH463"/>
    <mergeCell ref="CB461:CH461"/>
    <mergeCell ref="B462:C462"/>
    <mergeCell ref="D462:F462"/>
    <mergeCell ref="G462:H462"/>
    <mergeCell ref="K462:L462"/>
    <mergeCell ref="M462:N462"/>
    <mergeCell ref="O462:P462"/>
    <mergeCell ref="Q462:R462"/>
    <mergeCell ref="S462:T462"/>
    <mergeCell ref="U462:V462"/>
    <mergeCell ref="W462:X462"/>
    <mergeCell ref="Y462:Z462"/>
    <mergeCell ref="AA462:AB462"/>
    <mergeCell ref="AC462:AD462"/>
    <mergeCell ref="AE462:AF462"/>
    <mergeCell ref="AG462:AH462"/>
    <mergeCell ref="AI462:AJ462"/>
    <mergeCell ref="AK462:AL462"/>
    <mergeCell ref="AM462:AN462"/>
    <mergeCell ref="AO462:AP462"/>
    <mergeCell ref="AQ462:AR462"/>
    <mergeCell ref="AS462:AT462"/>
    <mergeCell ref="AU462:AV462"/>
    <mergeCell ref="AW462:AX462"/>
    <mergeCell ref="AY462:AZ462"/>
    <mergeCell ref="BA462:BB462"/>
    <mergeCell ref="BC462:BD462"/>
    <mergeCell ref="BE462:BF462"/>
    <mergeCell ref="BG462:BH462"/>
    <mergeCell ref="BI462:BJ462"/>
    <mergeCell ref="BK462:BL462"/>
    <mergeCell ref="BM462:BN462"/>
    <mergeCell ref="AM461:AN461"/>
    <mergeCell ref="AO461:AP461"/>
    <mergeCell ref="AQ461:AR461"/>
    <mergeCell ref="AS461:AT461"/>
    <mergeCell ref="AU461:AV461"/>
    <mergeCell ref="AW461:AX461"/>
    <mergeCell ref="AY461:AZ461"/>
    <mergeCell ref="BA461:BB461"/>
    <mergeCell ref="BC461:BD461"/>
    <mergeCell ref="BE461:BF461"/>
    <mergeCell ref="BG461:BH461"/>
    <mergeCell ref="BI461:BJ461"/>
    <mergeCell ref="BK461:BL461"/>
    <mergeCell ref="BM461:BN461"/>
    <mergeCell ref="BO461:BQ461"/>
    <mergeCell ref="BS461:BT461"/>
    <mergeCell ref="BU461:CA461"/>
    <mergeCell ref="B461:C461"/>
    <mergeCell ref="D461:F461"/>
    <mergeCell ref="G461:H461"/>
    <mergeCell ref="K461:L461"/>
    <mergeCell ref="M461:N461"/>
    <mergeCell ref="O461:P461"/>
    <mergeCell ref="Q461:R461"/>
    <mergeCell ref="S461:T461"/>
    <mergeCell ref="U461:V461"/>
    <mergeCell ref="W461:X461"/>
    <mergeCell ref="Y461:Z461"/>
    <mergeCell ref="AA461:AB461"/>
    <mergeCell ref="AC461:AD461"/>
    <mergeCell ref="AE461:AF461"/>
    <mergeCell ref="AG461:AH461"/>
    <mergeCell ref="AI461:AJ461"/>
    <mergeCell ref="AK461:AL461"/>
    <mergeCell ref="CB460:CH460"/>
    <mergeCell ref="AU459:AV459"/>
    <mergeCell ref="AW459:AX459"/>
    <mergeCell ref="AY459:AZ459"/>
    <mergeCell ref="BA459:BB459"/>
    <mergeCell ref="BC459:BD459"/>
    <mergeCell ref="BE459:BF459"/>
    <mergeCell ref="BG459:BH459"/>
    <mergeCell ref="BI459:BJ459"/>
    <mergeCell ref="BK459:BL459"/>
    <mergeCell ref="BM459:BN459"/>
    <mergeCell ref="BO459:BQ459"/>
    <mergeCell ref="BS459:BT459"/>
    <mergeCell ref="BU459:CA459"/>
    <mergeCell ref="CB459:CH459"/>
    <mergeCell ref="B460:C460"/>
    <mergeCell ref="D460:F460"/>
    <mergeCell ref="G460:H460"/>
    <mergeCell ref="K460:L460"/>
    <mergeCell ref="M460:N460"/>
    <mergeCell ref="O460:P460"/>
    <mergeCell ref="Q460:R460"/>
    <mergeCell ref="S460:T460"/>
    <mergeCell ref="U460:V460"/>
    <mergeCell ref="W460:X460"/>
    <mergeCell ref="Y460:Z460"/>
    <mergeCell ref="AA460:AB460"/>
    <mergeCell ref="AC460:AD460"/>
    <mergeCell ref="AE460:AF460"/>
    <mergeCell ref="AG460:AH460"/>
    <mergeCell ref="AI460:AJ460"/>
    <mergeCell ref="AK460:AL460"/>
    <mergeCell ref="AM460:AN460"/>
    <mergeCell ref="S458:T458"/>
    <mergeCell ref="U458:V458"/>
    <mergeCell ref="W458:X458"/>
    <mergeCell ref="Y458:Z458"/>
    <mergeCell ref="AA458:AB458"/>
    <mergeCell ref="AC458:AD458"/>
    <mergeCell ref="AE458:AF458"/>
    <mergeCell ref="AG458:AH458"/>
    <mergeCell ref="AI458:AJ458"/>
    <mergeCell ref="AK458:AL458"/>
    <mergeCell ref="AM458:AN458"/>
    <mergeCell ref="AO458:AP458"/>
    <mergeCell ref="AQ458:AR458"/>
    <mergeCell ref="AS458:AT458"/>
    <mergeCell ref="AU458:AV458"/>
    <mergeCell ref="AW458:AX458"/>
    <mergeCell ref="AY458:AZ458"/>
    <mergeCell ref="AO460:AP460"/>
    <mergeCell ref="AQ460:AR460"/>
    <mergeCell ref="AS460:AT460"/>
    <mergeCell ref="AU460:AV460"/>
    <mergeCell ref="AW460:AX460"/>
    <mergeCell ref="AY460:AZ460"/>
    <mergeCell ref="BA460:BB460"/>
    <mergeCell ref="BC460:BD460"/>
    <mergeCell ref="BE460:BF460"/>
    <mergeCell ref="BG460:BH460"/>
    <mergeCell ref="BI460:BJ460"/>
    <mergeCell ref="BK460:BL460"/>
    <mergeCell ref="BM460:BN460"/>
    <mergeCell ref="BO460:BQ460"/>
    <mergeCell ref="BS460:BT460"/>
    <mergeCell ref="BU460:CA460"/>
    <mergeCell ref="AE456:AF456"/>
    <mergeCell ref="AG456:AH456"/>
    <mergeCell ref="AI456:AJ456"/>
    <mergeCell ref="AK456:AL456"/>
    <mergeCell ref="AM456:AN456"/>
    <mergeCell ref="AO456:AP456"/>
    <mergeCell ref="AQ456:AR456"/>
    <mergeCell ref="AS456:AT456"/>
    <mergeCell ref="AU456:AV456"/>
    <mergeCell ref="AW456:AX456"/>
    <mergeCell ref="AY456:AZ456"/>
    <mergeCell ref="BA456:BB456"/>
    <mergeCell ref="BC456:BD456"/>
    <mergeCell ref="BE456:BF456"/>
    <mergeCell ref="BG456:BH456"/>
    <mergeCell ref="BI456:BJ456"/>
    <mergeCell ref="BK456:BL456"/>
    <mergeCell ref="BA458:BB458"/>
    <mergeCell ref="BC458:BD458"/>
    <mergeCell ref="BE458:BF458"/>
    <mergeCell ref="BG458:BH458"/>
    <mergeCell ref="BI458:BJ458"/>
    <mergeCell ref="BK458:BL458"/>
    <mergeCell ref="BM458:BN458"/>
    <mergeCell ref="BO458:BQ458"/>
    <mergeCell ref="BS458:BT458"/>
    <mergeCell ref="BU458:CA458"/>
    <mergeCell ref="CB458:CH458"/>
    <mergeCell ref="B459:C459"/>
    <mergeCell ref="D459:F459"/>
    <mergeCell ref="G459:H459"/>
    <mergeCell ref="K459:L459"/>
    <mergeCell ref="M459:N459"/>
    <mergeCell ref="O459:P459"/>
    <mergeCell ref="Q459:R459"/>
    <mergeCell ref="S459:T459"/>
    <mergeCell ref="U459:V459"/>
    <mergeCell ref="W459:X459"/>
    <mergeCell ref="Y459:Z459"/>
    <mergeCell ref="AA459:AB459"/>
    <mergeCell ref="AC459:AD459"/>
    <mergeCell ref="AE459:AF459"/>
    <mergeCell ref="AG459:AH459"/>
    <mergeCell ref="AI459:AJ459"/>
    <mergeCell ref="AK459:AL459"/>
    <mergeCell ref="AM459:AN459"/>
    <mergeCell ref="AO459:AP459"/>
    <mergeCell ref="AQ459:AR459"/>
    <mergeCell ref="AS459:AT459"/>
    <mergeCell ref="BG457:BH457"/>
    <mergeCell ref="BI457:BJ457"/>
    <mergeCell ref="BK457:BL457"/>
    <mergeCell ref="BM457:BN457"/>
    <mergeCell ref="BO457:BQ457"/>
    <mergeCell ref="BS457:BT457"/>
    <mergeCell ref="BU457:CA457"/>
    <mergeCell ref="CB457:CH457"/>
    <mergeCell ref="B458:C458"/>
    <mergeCell ref="D458:F458"/>
    <mergeCell ref="G458:H458"/>
    <mergeCell ref="K458:L458"/>
    <mergeCell ref="M458:N458"/>
    <mergeCell ref="O458:P458"/>
    <mergeCell ref="Q458:R458"/>
    <mergeCell ref="BS455:BT455"/>
    <mergeCell ref="AQ454:AR454"/>
    <mergeCell ref="AS454:AT454"/>
    <mergeCell ref="AU454:AV454"/>
    <mergeCell ref="AW454:AX454"/>
    <mergeCell ref="AY454:AZ454"/>
    <mergeCell ref="BA454:BB454"/>
    <mergeCell ref="BC454:BD454"/>
    <mergeCell ref="BE454:BF454"/>
    <mergeCell ref="BG454:BH454"/>
    <mergeCell ref="BI454:BJ454"/>
    <mergeCell ref="BK454:BL454"/>
    <mergeCell ref="BM454:BN454"/>
    <mergeCell ref="BO454:BQ454"/>
    <mergeCell ref="BS454:BT454"/>
    <mergeCell ref="BU454:CA454"/>
    <mergeCell ref="CB454:CH454"/>
    <mergeCell ref="BM456:BN456"/>
    <mergeCell ref="BO456:BQ456"/>
    <mergeCell ref="BS456:BT456"/>
    <mergeCell ref="BU456:CA456"/>
    <mergeCell ref="CB456:CH456"/>
    <mergeCell ref="B457:C457"/>
    <mergeCell ref="D457:F457"/>
    <mergeCell ref="G457:H457"/>
    <mergeCell ref="K457:L457"/>
    <mergeCell ref="M457:N457"/>
    <mergeCell ref="O457:P457"/>
    <mergeCell ref="Q457:R457"/>
    <mergeCell ref="S457:T457"/>
    <mergeCell ref="U457:V457"/>
    <mergeCell ref="W457:X457"/>
    <mergeCell ref="Y457:Z457"/>
    <mergeCell ref="AA457:AB457"/>
    <mergeCell ref="AC457:AD457"/>
    <mergeCell ref="AE457:AF457"/>
    <mergeCell ref="AG457:AH457"/>
    <mergeCell ref="AI457:AJ457"/>
    <mergeCell ref="AK457:AL457"/>
    <mergeCell ref="AM457:AN457"/>
    <mergeCell ref="AO457:AP457"/>
    <mergeCell ref="AQ457:AR457"/>
    <mergeCell ref="AS457:AT457"/>
    <mergeCell ref="AU457:AV457"/>
    <mergeCell ref="AW457:AX457"/>
    <mergeCell ref="AY457:AZ457"/>
    <mergeCell ref="BA457:BB457"/>
    <mergeCell ref="BC457:BD457"/>
    <mergeCell ref="BE457:BF457"/>
    <mergeCell ref="BU455:CA455"/>
    <mergeCell ref="CB455:CH455"/>
    <mergeCell ref="B456:C456"/>
    <mergeCell ref="D456:F456"/>
    <mergeCell ref="G456:H456"/>
    <mergeCell ref="K456:L456"/>
    <mergeCell ref="M456:N456"/>
    <mergeCell ref="O456:P456"/>
    <mergeCell ref="Q456:R456"/>
    <mergeCell ref="S456:T456"/>
    <mergeCell ref="U456:V456"/>
    <mergeCell ref="W456:X456"/>
    <mergeCell ref="Y456:Z456"/>
    <mergeCell ref="AA456:AB456"/>
    <mergeCell ref="AC456:AD456"/>
    <mergeCell ref="B455:C455"/>
    <mergeCell ref="D455:F455"/>
    <mergeCell ref="G455:H455"/>
    <mergeCell ref="K455:L455"/>
    <mergeCell ref="M455:N455"/>
    <mergeCell ref="O455:P455"/>
    <mergeCell ref="Q455:R455"/>
    <mergeCell ref="S455:T455"/>
    <mergeCell ref="U455:V455"/>
    <mergeCell ref="W455:X455"/>
    <mergeCell ref="Y455:Z455"/>
    <mergeCell ref="AA455:AB455"/>
    <mergeCell ref="AC455:AD455"/>
    <mergeCell ref="AE455:AF455"/>
    <mergeCell ref="AG455:AH455"/>
    <mergeCell ref="AI455:AJ455"/>
    <mergeCell ref="AW453:AX453"/>
    <mergeCell ref="AY453:AZ453"/>
    <mergeCell ref="BA453:BB453"/>
    <mergeCell ref="BC453:BD453"/>
    <mergeCell ref="BE453:BF453"/>
    <mergeCell ref="BG453:BH453"/>
    <mergeCell ref="BI453:BJ453"/>
    <mergeCell ref="BK453:BL453"/>
    <mergeCell ref="BM453:BN453"/>
    <mergeCell ref="BO453:BQ453"/>
    <mergeCell ref="BS453:BT453"/>
    <mergeCell ref="BU453:CA453"/>
    <mergeCell ref="CB453:CH453"/>
    <mergeCell ref="B454:C454"/>
    <mergeCell ref="D454:F454"/>
    <mergeCell ref="G454:H454"/>
    <mergeCell ref="K454:L454"/>
    <mergeCell ref="M454:N454"/>
    <mergeCell ref="O454:P454"/>
    <mergeCell ref="Q454:R454"/>
    <mergeCell ref="S454:T454"/>
    <mergeCell ref="U454:V454"/>
    <mergeCell ref="W454:X454"/>
    <mergeCell ref="Y454:Z454"/>
    <mergeCell ref="AA454:AB454"/>
    <mergeCell ref="AC454:AD454"/>
    <mergeCell ref="AE454:AF454"/>
    <mergeCell ref="AG454:AH454"/>
    <mergeCell ref="AI454:AJ454"/>
    <mergeCell ref="AK454:AL454"/>
    <mergeCell ref="AM454:AN454"/>
    <mergeCell ref="AO454:AP454"/>
    <mergeCell ref="AK455:AL455"/>
    <mergeCell ref="AM455:AN455"/>
    <mergeCell ref="AO455:AP455"/>
    <mergeCell ref="AQ455:AR455"/>
    <mergeCell ref="AS455:AT455"/>
    <mergeCell ref="AU455:AV455"/>
    <mergeCell ref="AW455:AX455"/>
    <mergeCell ref="AY455:AZ455"/>
    <mergeCell ref="BA455:BB455"/>
    <mergeCell ref="BC455:BD455"/>
    <mergeCell ref="BE455:BF455"/>
    <mergeCell ref="BG455:BH455"/>
    <mergeCell ref="BI455:BJ455"/>
    <mergeCell ref="BK455:BL455"/>
    <mergeCell ref="BM455:BN455"/>
    <mergeCell ref="BO455:BQ455"/>
    <mergeCell ref="BC452:BD452"/>
    <mergeCell ref="BE452:BF452"/>
    <mergeCell ref="BG452:BH452"/>
    <mergeCell ref="BI452:BJ452"/>
    <mergeCell ref="BK452:BL452"/>
    <mergeCell ref="BM452:BN452"/>
    <mergeCell ref="BO452:BQ452"/>
    <mergeCell ref="BS452:BT452"/>
    <mergeCell ref="BU452:CA452"/>
    <mergeCell ref="CB452:CH452"/>
    <mergeCell ref="B453:C453"/>
    <mergeCell ref="D453:F453"/>
    <mergeCell ref="G453:H453"/>
    <mergeCell ref="K453:L453"/>
    <mergeCell ref="M453:N453"/>
    <mergeCell ref="O453:P453"/>
    <mergeCell ref="Q453:R453"/>
    <mergeCell ref="S453:T453"/>
    <mergeCell ref="U453:V453"/>
    <mergeCell ref="W453:X453"/>
    <mergeCell ref="Y453:Z453"/>
    <mergeCell ref="AA453:AB453"/>
    <mergeCell ref="AC453:AD453"/>
    <mergeCell ref="AE453:AF453"/>
    <mergeCell ref="AG453:AH453"/>
    <mergeCell ref="AI453:AJ453"/>
    <mergeCell ref="AK453:AL453"/>
    <mergeCell ref="AM453:AN453"/>
    <mergeCell ref="AO453:AP453"/>
    <mergeCell ref="AQ453:AR453"/>
    <mergeCell ref="AS453:AT453"/>
    <mergeCell ref="AU453:AV453"/>
    <mergeCell ref="BI451:BJ451"/>
    <mergeCell ref="BK451:BL451"/>
    <mergeCell ref="BM451:BN451"/>
    <mergeCell ref="BO451:BQ451"/>
    <mergeCell ref="BS451:BT451"/>
    <mergeCell ref="BU451:CA451"/>
    <mergeCell ref="CB451:CH451"/>
    <mergeCell ref="B452:C452"/>
    <mergeCell ref="D452:F452"/>
    <mergeCell ref="G452:H452"/>
    <mergeCell ref="K452:L452"/>
    <mergeCell ref="M452:N452"/>
    <mergeCell ref="O452:P452"/>
    <mergeCell ref="Q452:R452"/>
    <mergeCell ref="S452:T452"/>
    <mergeCell ref="U452:V452"/>
    <mergeCell ref="W452:X452"/>
    <mergeCell ref="Y452:Z452"/>
    <mergeCell ref="AA452:AB452"/>
    <mergeCell ref="AC452:AD452"/>
    <mergeCell ref="AE452:AF452"/>
    <mergeCell ref="AG452:AH452"/>
    <mergeCell ref="AI452:AJ452"/>
    <mergeCell ref="AK452:AL452"/>
    <mergeCell ref="AM452:AN452"/>
    <mergeCell ref="AO452:AP452"/>
    <mergeCell ref="AQ452:AR452"/>
    <mergeCell ref="AS452:AT452"/>
    <mergeCell ref="AU452:AV452"/>
    <mergeCell ref="AW452:AX452"/>
    <mergeCell ref="AY452:AZ452"/>
    <mergeCell ref="BA452:BB452"/>
    <mergeCell ref="BO450:BQ450"/>
    <mergeCell ref="BS450:BT450"/>
    <mergeCell ref="BU450:CA450"/>
    <mergeCell ref="CB450:CH450"/>
    <mergeCell ref="B451:C451"/>
    <mergeCell ref="D451:F451"/>
    <mergeCell ref="G451:H451"/>
    <mergeCell ref="K451:L451"/>
    <mergeCell ref="M451:N451"/>
    <mergeCell ref="O451:P451"/>
    <mergeCell ref="Q451:R451"/>
    <mergeCell ref="S451:T451"/>
    <mergeCell ref="U451:V451"/>
    <mergeCell ref="W451:X451"/>
    <mergeCell ref="Y451:Z451"/>
    <mergeCell ref="AA451:AB451"/>
    <mergeCell ref="AC451:AD451"/>
    <mergeCell ref="AE451:AF451"/>
    <mergeCell ref="AG451:AH451"/>
    <mergeCell ref="AI451:AJ451"/>
    <mergeCell ref="AK451:AL451"/>
    <mergeCell ref="AM451:AN451"/>
    <mergeCell ref="AO451:AP451"/>
    <mergeCell ref="AQ451:AR451"/>
    <mergeCell ref="AS451:AT451"/>
    <mergeCell ref="AU451:AV451"/>
    <mergeCell ref="AW451:AX451"/>
    <mergeCell ref="AY451:AZ451"/>
    <mergeCell ref="BA451:BB451"/>
    <mergeCell ref="BC451:BD451"/>
    <mergeCell ref="BE451:BF451"/>
    <mergeCell ref="BG451:BH451"/>
    <mergeCell ref="CB449:CH449"/>
    <mergeCell ref="B450:C450"/>
    <mergeCell ref="D450:F450"/>
    <mergeCell ref="G450:H450"/>
    <mergeCell ref="K450:L450"/>
    <mergeCell ref="M450:N450"/>
    <mergeCell ref="O450:P450"/>
    <mergeCell ref="Q450:R450"/>
    <mergeCell ref="S450:T450"/>
    <mergeCell ref="U450:V450"/>
    <mergeCell ref="W450:X450"/>
    <mergeCell ref="Y450:Z450"/>
    <mergeCell ref="AA450:AB450"/>
    <mergeCell ref="AC450:AD450"/>
    <mergeCell ref="AE450:AF450"/>
    <mergeCell ref="AG450:AH450"/>
    <mergeCell ref="AI450:AJ450"/>
    <mergeCell ref="AK450:AL450"/>
    <mergeCell ref="AM450:AN450"/>
    <mergeCell ref="AO450:AP450"/>
    <mergeCell ref="AQ450:AR450"/>
    <mergeCell ref="AS450:AT450"/>
    <mergeCell ref="AU450:AV450"/>
    <mergeCell ref="AW450:AX450"/>
    <mergeCell ref="AY450:AZ450"/>
    <mergeCell ref="BA450:BB450"/>
    <mergeCell ref="BC450:BD450"/>
    <mergeCell ref="BE450:BF450"/>
    <mergeCell ref="BG450:BH450"/>
    <mergeCell ref="BI450:BJ450"/>
    <mergeCell ref="BK450:BL450"/>
    <mergeCell ref="BM450:BN450"/>
    <mergeCell ref="AM449:AN449"/>
    <mergeCell ref="AO449:AP449"/>
    <mergeCell ref="AQ449:AR449"/>
    <mergeCell ref="AS449:AT449"/>
    <mergeCell ref="AU449:AV449"/>
    <mergeCell ref="AW449:AX449"/>
    <mergeCell ref="AY449:AZ449"/>
    <mergeCell ref="BA449:BB449"/>
    <mergeCell ref="BC449:BD449"/>
    <mergeCell ref="BE449:BF449"/>
    <mergeCell ref="BG449:BH449"/>
    <mergeCell ref="BI449:BJ449"/>
    <mergeCell ref="BK449:BL449"/>
    <mergeCell ref="BM449:BN449"/>
    <mergeCell ref="BO449:BQ449"/>
    <mergeCell ref="BS449:BT449"/>
    <mergeCell ref="BU449:CA449"/>
    <mergeCell ref="B449:C449"/>
    <mergeCell ref="D449:F449"/>
    <mergeCell ref="G449:H449"/>
    <mergeCell ref="K449:L449"/>
    <mergeCell ref="M449:N449"/>
    <mergeCell ref="O449:P449"/>
    <mergeCell ref="Q449:R449"/>
    <mergeCell ref="S449:T449"/>
    <mergeCell ref="U449:V449"/>
    <mergeCell ref="W449:X449"/>
    <mergeCell ref="Y449:Z449"/>
    <mergeCell ref="AA449:AB449"/>
    <mergeCell ref="AC449:AD449"/>
    <mergeCell ref="AE449:AF449"/>
    <mergeCell ref="AG449:AH449"/>
    <mergeCell ref="AI449:AJ449"/>
    <mergeCell ref="AK449:AL449"/>
    <mergeCell ref="CB448:CH448"/>
    <mergeCell ref="AU447:AV447"/>
    <mergeCell ref="AW447:AX447"/>
    <mergeCell ref="AY447:AZ447"/>
    <mergeCell ref="BA447:BB447"/>
    <mergeCell ref="BC447:BD447"/>
    <mergeCell ref="BE447:BF447"/>
    <mergeCell ref="BG447:BH447"/>
    <mergeCell ref="BI447:BJ447"/>
    <mergeCell ref="BK447:BL447"/>
    <mergeCell ref="BM447:BN447"/>
    <mergeCell ref="BO447:BQ447"/>
    <mergeCell ref="BS447:BT447"/>
    <mergeCell ref="BU447:CA447"/>
    <mergeCell ref="CB447:CH447"/>
    <mergeCell ref="B448:C448"/>
    <mergeCell ref="D448:F448"/>
    <mergeCell ref="G448:H448"/>
    <mergeCell ref="K448:L448"/>
    <mergeCell ref="M448:N448"/>
    <mergeCell ref="O448:P448"/>
    <mergeCell ref="Q448:R448"/>
    <mergeCell ref="S448:T448"/>
    <mergeCell ref="U448:V448"/>
    <mergeCell ref="W448:X448"/>
    <mergeCell ref="Y448:Z448"/>
    <mergeCell ref="AA448:AB448"/>
    <mergeCell ref="AC448:AD448"/>
    <mergeCell ref="AE448:AF448"/>
    <mergeCell ref="AG448:AH448"/>
    <mergeCell ref="AI448:AJ448"/>
    <mergeCell ref="AK448:AL448"/>
    <mergeCell ref="AM448:AN448"/>
    <mergeCell ref="S446:T446"/>
    <mergeCell ref="U446:V446"/>
    <mergeCell ref="W446:X446"/>
    <mergeCell ref="Y446:Z446"/>
    <mergeCell ref="AA446:AB446"/>
    <mergeCell ref="AC446:AD446"/>
    <mergeCell ref="AE446:AF446"/>
    <mergeCell ref="AG446:AH446"/>
    <mergeCell ref="AI446:AJ446"/>
    <mergeCell ref="AK446:AL446"/>
    <mergeCell ref="AM446:AN446"/>
    <mergeCell ref="AO446:AP446"/>
    <mergeCell ref="AQ446:AR446"/>
    <mergeCell ref="AS446:AT446"/>
    <mergeCell ref="AU446:AV446"/>
    <mergeCell ref="AW446:AX446"/>
    <mergeCell ref="AY446:AZ446"/>
    <mergeCell ref="AO448:AP448"/>
    <mergeCell ref="AQ448:AR448"/>
    <mergeCell ref="AS448:AT448"/>
    <mergeCell ref="AU448:AV448"/>
    <mergeCell ref="AW448:AX448"/>
    <mergeCell ref="AY448:AZ448"/>
    <mergeCell ref="BA448:BB448"/>
    <mergeCell ref="BC448:BD448"/>
    <mergeCell ref="BE448:BF448"/>
    <mergeCell ref="BG448:BH448"/>
    <mergeCell ref="BI448:BJ448"/>
    <mergeCell ref="BK448:BL448"/>
    <mergeCell ref="BM448:BN448"/>
    <mergeCell ref="BO448:BQ448"/>
    <mergeCell ref="BS448:BT448"/>
    <mergeCell ref="BU448:CA448"/>
    <mergeCell ref="AE444:AF444"/>
    <mergeCell ref="AG444:AH444"/>
    <mergeCell ref="AI444:AJ444"/>
    <mergeCell ref="AK444:AL444"/>
    <mergeCell ref="AM444:AN444"/>
    <mergeCell ref="AO444:AP444"/>
    <mergeCell ref="AQ444:AR444"/>
    <mergeCell ref="AS444:AT444"/>
    <mergeCell ref="AU444:AV444"/>
    <mergeCell ref="AW444:AX444"/>
    <mergeCell ref="AY444:AZ444"/>
    <mergeCell ref="BA444:BB444"/>
    <mergeCell ref="BC444:BD444"/>
    <mergeCell ref="BE444:BF444"/>
    <mergeCell ref="BG444:BH444"/>
    <mergeCell ref="BI444:BJ444"/>
    <mergeCell ref="BK444:BL444"/>
    <mergeCell ref="BA446:BB446"/>
    <mergeCell ref="BC446:BD446"/>
    <mergeCell ref="BE446:BF446"/>
    <mergeCell ref="BG446:BH446"/>
    <mergeCell ref="BI446:BJ446"/>
    <mergeCell ref="BK446:BL446"/>
    <mergeCell ref="BM446:BN446"/>
    <mergeCell ref="BO446:BQ446"/>
    <mergeCell ref="BS446:BT446"/>
    <mergeCell ref="BU446:CA446"/>
    <mergeCell ref="CB446:CH446"/>
    <mergeCell ref="B447:C447"/>
    <mergeCell ref="D447:F447"/>
    <mergeCell ref="G447:H447"/>
    <mergeCell ref="K447:L447"/>
    <mergeCell ref="M447:N447"/>
    <mergeCell ref="O447:P447"/>
    <mergeCell ref="Q447:R447"/>
    <mergeCell ref="S447:T447"/>
    <mergeCell ref="U447:V447"/>
    <mergeCell ref="W447:X447"/>
    <mergeCell ref="Y447:Z447"/>
    <mergeCell ref="AA447:AB447"/>
    <mergeCell ref="AC447:AD447"/>
    <mergeCell ref="AE447:AF447"/>
    <mergeCell ref="AG447:AH447"/>
    <mergeCell ref="AI447:AJ447"/>
    <mergeCell ref="AK447:AL447"/>
    <mergeCell ref="AM447:AN447"/>
    <mergeCell ref="AO447:AP447"/>
    <mergeCell ref="AQ447:AR447"/>
    <mergeCell ref="AS447:AT447"/>
    <mergeCell ref="BG445:BH445"/>
    <mergeCell ref="BI445:BJ445"/>
    <mergeCell ref="BK445:BL445"/>
    <mergeCell ref="BM445:BN445"/>
    <mergeCell ref="BO445:BQ445"/>
    <mergeCell ref="BS445:BT445"/>
    <mergeCell ref="BU445:CA445"/>
    <mergeCell ref="CB445:CH445"/>
    <mergeCell ref="B446:C446"/>
    <mergeCell ref="D446:F446"/>
    <mergeCell ref="G446:H446"/>
    <mergeCell ref="K446:L446"/>
    <mergeCell ref="M446:N446"/>
    <mergeCell ref="O446:P446"/>
    <mergeCell ref="Q446:R446"/>
    <mergeCell ref="BS443:BT443"/>
    <mergeCell ref="AQ442:AR442"/>
    <mergeCell ref="AS442:AT442"/>
    <mergeCell ref="AU442:AV442"/>
    <mergeCell ref="AW442:AX442"/>
    <mergeCell ref="AY442:AZ442"/>
    <mergeCell ref="BA442:BB442"/>
    <mergeCell ref="BC442:BD442"/>
    <mergeCell ref="BE442:BF442"/>
    <mergeCell ref="BG442:BH442"/>
    <mergeCell ref="BI442:BJ442"/>
    <mergeCell ref="BK442:BL442"/>
    <mergeCell ref="BM442:BN442"/>
    <mergeCell ref="BO442:BQ442"/>
    <mergeCell ref="BS442:BT442"/>
    <mergeCell ref="BU442:CA442"/>
    <mergeCell ref="CB442:CH442"/>
    <mergeCell ref="BM444:BN444"/>
    <mergeCell ref="BO444:BQ444"/>
    <mergeCell ref="BS444:BT444"/>
    <mergeCell ref="BU444:CA444"/>
    <mergeCell ref="CB444:CH444"/>
    <mergeCell ref="B445:C445"/>
    <mergeCell ref="D445:F445"/>
    <mergeCell ref="G445:H445"/>
    <mergeCell ref="K445:L445"/>
    <mergeCell ref="M445:N445"/>
    <mergeCell ref="O445:P445"/>
    <mergeCell ref="Q445:R445"/>
    <mergeCell ref="S445:T445"/>
    <mergeCell ref="U445:V445"/>
    <mergeCell ref="W445:X445"/>
    <mergeCell ref="Y445:Z445"/>
    <mergeCell ref="AA445:AB445"/>
    <mergeCell ref="AC445:AD445"/>
    <mergeCell ref="AE445:AF445"/>
    <mergeCell ref="AG445:AH445"/>
    <mergeCell ref="AI445:AJ445"/>
    <mergeCell ref="AK445:AL445"/>
    <mergeCell ref="AM445:AN445"/>
    <mergeCell ref="AO445:AP445"/>
    <mergeCell ref="AQ445:AR445"/>
    <mergeCell ref="AS445:AT445"/>
    <mergeCell ref="AU445:AV445"/>
    <mergeCell ref="AW445:AX445"/>
    <mergeCell ref="AY445:AZ445"/>
    <mergeCell ref="BA445:BB445"/>
    <mergeCell ref="BC445:BD445"/>
    <mergeCell ref="BE445:BF445"/>
    <mergeCell ref="BU443:CA443"/>
    <mergeCell ref="CB443:CH443"/>
    <mergeCell ref="B444:C444"/>
    <mergeCell ref="D444:F444"/>
    <mergeCell ref="G444:H444"/>
    <mergeCell ref="K444:L444"/>
    <mergeCell ref="M444:N444"/>
    <mergeCell ref="O444:P444"/>
    <mergeCell ref="Q444:R444"/>
    <mergeCell ref="S444:T444"/>
    <mergeCell ref="U444:V444"/>
    <mergeCell ref="W444:X444"/>
    <mergeCell ref="Y444:Z444"/>
    <mergeCell ref="AA444:AB444"/>
    <mergeCell ref="AC444:AD444"/>
    <mergeCell ref="B443:C443"/>
    <mergeCell ref="D443:F443"/>
    <mergeCell ref="G443:H443"/>
    <mergeCell ref="K443:L443"/>
    <mergeCell ref="M443:N443"/>
    <mergeCell ref="O443:P443"/>
    <mergeCell ref="Q443:R443"/>
    <mergeCell ref="S443:T443"/>
    <mergeCell ref="U443:V443"/>
    <mergeCell ref="W443:X443"/>
    <mergeCell ref="Y443:Z443"/>
    <mergeCell ref="AA443:AB443"/>
    <mergeCell ref="AC443:AD443"/>
    <mergeCell ref="AE443:AF443"/>
    <mergeCell ref="AG443:AH443"/>
    <mergeCell ref="AI443:AJ443"/>
    <mergeCell ref="AW441:AX441"/>
    <mergeCell ref="AY441:AZ441"/>
    <mergeCell ref="BA441:BB441"/>
    <mergeCell ref="BC441:BD441"/>
    <mergeCell ref="BE441:BF441"/>
    <mergeCell ref="BG441:BH441"/>
    <mergeCell ref="BI441:BJ441"/>
    <mergeCell ref="BK441:BL441"/>
    <mergeCell ref="BM441:BN441"/>
    <mergeCell ref="BO441:BQ441"/>
    <mergeCell ref="BS441:BT441"/>
    <mergeCell ref="BU441:CA441"/>
    <mergeCell ref="CB441:CH441"/>
    <mergeCell ref="B442:C442"/>
    <mergeCell ref="D442:F442"/>
    <mergeCell ref="G442:H442"/>
    <mergeCell ref="K442:L442"/>
    <mergeCell ref="M442:N442"/>
    <mergeCell ref="O442:P442"/>
    <mergeCell ref="Q442:R442"/>
    <mergeCell ref="S442:T442"/>
    <mergeCell ref="U442:V442"/>
    <mergeCell ref="W442:X442"/>
    <mergeCell ref="Y442:Z442"/>
    <mergeCell ref="AA442:AB442"/>
    <mergeCell ref="AC442:AD442"/>
    <mergeCell ref="AE442:AF442"/>
    <mergeCell ref="AG442:AH442"/>
    <mergeCell ref="AI442:AJ442"/>
    <mergeCell ref="AK442:AL442"/>
    <mergeCell ref="AM442:AN442"/>
    <mergeCell ref="AO442:AP442"/>
    <mergeCell ref="AK443:AL443"/>
    <mergeCell ref="AM443:AN443"/>
    <mergeCell ref="AO443:AP443"/>
    <mergeCell ref="AQ443:AR443"/>
    <mergeCell ref="AS443:AT443"/>
    <mergeCell ref="AU443:AV443"/>
    <mergeCell ref="AW443:AX443"/>
    <mergeCell ref="AY443:AZ443"/>
    <mergeCell ref="BA443:BB443"/>
    <mergeCell ref="BC443:BD443"/>
    <mergeCell ref="BE443:BF443"/>
    <mergeCell ref="BG443:BH443"/>
    <mergeCell ref="BI443:BJ443"/>
    <mergeCell ref="BK443:BL443"/>
    <mergeCell ref="BM443:BN443"/>
    <mergeCell ref="BO443:BQ443"/>
    <mergeCell ref="BC440:BD440"/>
    <mergeCell ref="BE440:BF440"/>
    <mergeCell ref="BG440:BH440"/>
    <mergeCell ref="BI440:BJ440"/>
    <mergeCell ref="BK440:BL440"/>
    <mergeCell ref="BM440:BN440"/>
    <mergeCell ref="BO440:BQ440"/>
    <mergeCell ref="BS440:BT440"/>
    <mergeCell ref="BU440:CA440"/>
    <mergeCell ref="CB440:CH440"/>
    <mergeCell ref="B441:C441"/>
    <mergeCell ref="D441:F441"/>
    <mergeCell ref="G441:H441"/>
    <mergeCell ref="K441:L441"/>
    <mergeCell ref="M441:N441"/>
    <mergeCell ref="O441:P441"/>
    <mergeCell ref="Q441:R441"/>
    <mergeCell ref="S441:T441"/>
    <mergeCell ref="U441:V441"/>
    <mergeCell ref="W441:X441"/>
    <mergeCell ref="Y441:Z441"/>
    <mergeCell ref="AA441:AB441"/>
    <mergeCell ref="AC441:AD441"/>
    <mergeCell ref="AE441:AF441"/>
    <mergeCell ref="AG441:AH441"/>
    <mergeCell ref="AI441:AJ441"/>
    <mergeCell ref="AK441:AL441"/>
    <mergeCell ref="AM441:AN441"/>
    <mergeCell ref="AO441:AP441"/>
    <mergeCell ref="AQ441:AR441"/>
    <mergeCell ref="AS441:AT441"/>
    <mergeCell ref="AU441:AV441"/>
    <mergeCell ref="BI439:BJ439"/>
    <mergeCell ref="BK439:BL439"/>
    <mergeCell ref="BM439:BN439"/>
    <mergeCell ref="BO439:BQ439"/>
    <mergeCell ref="BS439:BT439"/>
    <mergeCell ref="BU439:CA439"/>
    <mergeCell ref="CB439:CH439"/>
    <mergeCell ref="B440:C440"/>
    <mergeCell ref="D440:F440"/>
    <mergeCell ref="G440:H440"/>
    <mergeCell ref="K440:L440"/>
    <mergeCell ref="M440:N440"/>
    <mergeCell ref="O440:P440"/>
    <mergeCell ref="Q440:R440"/>
    <mergeCell ref="S440:T440"/>
    <mergeCell ref="U440:V440"/>
    <mergeCell ref="W440:X440"/>
    <mergeCell ref="Y440:Z440"/>
    <mergeCell ref="AA440:AB440"/>
    <mergeCell ref="AC440:AD440"/>
    <mergeCell ref="AE440:AF440"/>
    <mergeCell ref="AG440:AH440"/>
    <mergeCell ref="AI440:AJ440"/>
    <mergeCell ref="AK440:AL440"/>
    <mergeCell ref="AM440:AN440"/>
    <mergeCell ref="AO440:AP440"/>
    <mergeCell ref="AQ440:AR440"/>
    <mergeCell ref="AS440:AT440"/>
    <mergeCell ref="AU440:AV440"/>
    <mergeCell ref="AW440:AX440"/>
    <mergeCell ref="AY440:AZ440"/>
    <mergeCell ref="BA440:BB440"/>
    <mergeCell ref="BO438:BQ438"/>
    <mergeCell ref="BS438:BT438"/>
    <mergeCell ref="BU438:CA438"/>
    <mergeCell ref="CB438:CH438"/>
    <mergeCell ref="B439:C439"/>
    <mergeCell ref="D439:F439"/>
    <mergeCell ref="G439:H439"/>
    <mergeCell ref="K439:L439"/>
    <mergeCell ref="M439:N439"/>
    <mergeCell ref="O439:P439"/>
    <mergeCell ref="Q439:R439"/>
    <mergeCell ref="S439:T439"/>
    <mergeCell ref="U439:V439"/>
    <mergeCell ref="W439:X439"/>
    <mergeCell ref="Y439:Z439"/>
    <mergeCell ref="AA439:AB439"/>
    <mergeCell ref="AC439:AD439"/>
    <mergeCell ref="AE439:AF439"/>
    <mergeCell ref="AG439:AH439"/>
    <mergeCell ref="AI439:AJ439"/>
    <mergeCell ref="AK439:AL439"/>
    <mergeCell ref="AM439:AN439"/>
    <mergeCell ref="AO439:AP439"/>
    <mergeCell ref="AQ439:AR439"/>
    <mergeCell ref="AS439:AT439"/>
    <mergeCell ref="AU439:AV439"/>
    <mergeCell ref="AW439:AX439"/>
    <mergeCell ref="AY439:AZ439"/>
    <mergeCell ref="BA439:BB439"/>
    <mergeCell ref="BC439:BD439"/>
    <mergeCell ref="BE439:BF439"/>
    <mergeCell ref="BG439:BH439"/>
    <mergeCell ref="CB437:CH437"/>
    <mergeCell ref="B438:C438"/>
    <mergeCell ref="D438:F438"/>
    <mergeCell ref="G438:H438"/>
    <mergeCell ref="K438:L438"/>
    <mergeCell ref="M438:N438"/>
    <mergeCell ref="O438:P438"/>
    <mergeCell ref="Q438:R438"/>
    <mergeCell ref="S438:T438"/>
    <mergeCell ref="U438:V438"/>
    <mergeCell ref="W438:X438"/>
    <mergeCell ref="Y438:Z438"/>
    <mergeCell ref="AA438:AB438"/>
    <mergeCell ref="AC438:AD438"/>
    <mergeCell ref="AE438:AF438"/>
    <mergeCell ref="AG438:AH438"/>
    <mergeCell ref="AI438:AJ438"/>
    <mergeCell ref="AK438:AL438"/>
    <mergeCell ref="AM438:AN438"/>
    <mergeCell ref="AO438:AP438"/>
    <mergeCell ref="AQ438:AR438"/>
    <mergeCell ref="AS438:AT438"/>
    <mergeCell ref="AU438:AV438"/>
    <mergeCell ref="AW438:AX438"/>
    <mergeCell ref="AY438:AZ438"/>
    <mergeCell ref="BA438:BB438"/>
    <mergeCell ref="BC438:BD438"/>
    <mergeCell ref="BE438:BF438"/>
    <mergeCell ref="BG438:BH438"/>
    <mergeCell ref="BI438:BJ438"/>
    <mergeCell ref="BK438:BL438"/>
    <mergeCell ref="BM438:BN438"/>
    <mergeCell ref="AM437:AN437"/>
    <mergeCell ref="AO437:AP437"/>
    <mergeCell ref="AQ437:AR437"/>
    <mergeCell ref="AS437:AT437"/>
    <mergeCell ref="AU437:AV437"/>
    <mergeCell ref="AW437:AX437"/>
    <mergeCell ref="AY437:AZ437"/>
    <mergeCell ref="BA437:BB437"/>
    <mergeCell ref="BC437:BD437"/>
    <mergeCell ref="BE437:BF437"/>
    <mergeCell ref="BG437:BH437"/>
    <mergeCell ref="BI437:BJ437"/>
    <mergeCell ref="BK437:BL437"/>
    <mergeCell ref="BM437:BN437"/>
    <mergeCell ref="BO437:BQ437"/>
    <mergeCell ref="BS437:BT437"/>
    <mergeCell ref="BU437:CA437"/>
    <mergeCell ref="B437:C437"/>
    <mergeCell ref="D437:F437"/>
    <mergeCell ref="G437:H437"/>
    <mergeCell ref="K437:L437"/>
    <mergeCell ref="M437:N437"/>
    <mergeCell ref="O437:P437"/>
    <mergeCell ref="Q437:R437"/>
    <mergeCell ref="S437:T437"/>
    <mergeCell ref="U437:V437"/>
    <mergeCell ref="W437:X437"/>
    <mergeCell ref="Y437:Z437"/>
    <mergeCell ref="AA437:AB437"/>
    <mergeCell ref="AC437:AD437"/>
    <mergeCell ref="AE437:AF437"/>
    <mergeCell ref="AG437:AH437"/>
    <mergeCell ref="AI437:AJ437"/>
    <mergeCell ref="AK437:AL437"/>
    <mergeCell ref="CB436:CH436"/>
    <mergeCell ref="AU435:AV435"/>
    <mergeCell ref="AW435:AX435"/>
    <mergeCell ref="AY435:AZ435"/>
    <mergeCell ref="BA435:BB435"/>
    <mergeCell ref="BC435:BD435"/>
    <mergeCell ref="BE435:BF435"/>
    <mergeCell ref="BG435:BH435"/>
    <mergeCell ref="BI435:BJ435"/>
    <mergeCell ref="BK435:BL435"/>
    <mergeCell ref="BM435:BN435"/>
    <mergeCell ref="BO435:BQ435"/>
    <mergeCell ref="BS435:BT435"/>
    <mergeCell ref="BU435:CA435"/>
    <mergeCell ref="CB435:CH435"/>
    <mergeCell ref="B436:C436"/>
    <mergeCell ref="D436:F436"/>
    <mergeCell ref="G436:H436"/>
    <mergeCell ref="K436:L436"/>
    <mergeCell ref="M436:N436"/>
    <mergeCell ref="O436:P436"/>
    <mergeCell ref="Q436:R436"/>
    <mergeCell ref="S436:T436"/>
    <mergeCell ref="U436:V436"/>
    <mergeCell ref="W436:X436"/>
    <mergeCell ref="Y436:Z436"/>
    <mergeCell ref="AA436:AB436"/>
    <mergeCell ref="AC436:AD436"/>
    <mergeCell ref="AE436:AF436"/>
    <mergeCell ref="AG436:AH436"/>
    <mergeCell ref="AI436:AJ436"/>
    <mergeCell ref="AK436:AL436"/>
    <mergeCell ref="AM436:AN436"/>
    <mergeCell ref="S434:T434"/>
    <mergeCell ref="U434:V434"/>
    <mergeCell ref="W434:X434"/>
    <mergeCell ref="Y434:Z434"/>
    <mergeCell ref="AA434:AB434"/>
    <mergeCell ref="AC434:AD434"/>
    <mergeCell ref="AE434:AF434"/>
    <mergeCell ref="AG434:AH434"/>
    <mergeCell ref="AI434:AJ434"/>
    <mergeCell ref="AK434:AL434"/>
    <mergeCell ref="AM434:AN434"/>
    <mergeCell ref="AO434:AP434"/>
    <mergeCell ref="AQ434:AR434"/>
    <mergeCell ref="AS434:AT434"/>
    <mergeCell ref="AU434:AV434"/>
    <mergeCell ref="AW434:AX434"/>
    <mergeCell ref="AY434:AZ434"/>
    <mergeCell ref="AO436:AP436"/>
    <mergeCell ref="AQ436:AR436"/>
    <mergeCell ref="AS436:AT436"/>
    <mergeCell ref="AU436:AV436"/>
    <mergeCell ref="AW436:AX436"/>
    <mergeCell ref="AY436:AZ436"/>
    <mergeCell ref="BA436:BB436"/>
    <mergeCell ref="BC436:BD436"/>
    <mergeCell ref="BE436:BF436"/>
    <mergeCell ref="BG436:BH436"/>
    <mergeCell ref="BI436:BJ436"/>
    <mergeCell ref="BK436:BL436"/>
    <mergeCell ref="BM436:BN436"/>
    <mergeCell ref="BO436:BQ436"/>
    <mergeCell ref="BS436:BT436"/>
    <mergeCell ref="BU436:CA436"/>
    <mergeCell ref="AE432:AF432"/>
    <mergeCell ref="AG432:AH432"/>
    <mergeCell ref="AI432:AJ432"/>
    <mergeCell ref="AK432:AL432"/>
    <mergeCell ref="AM432:AN432"/>
    <mergeCell ref="AO432:AP432"/>
    <mergeCell ref="AQ432:AR432"/>
    <mergeCell ref="AS432:AT432"/>
    <mergeCell ref="AU432:AV432"/>
    <mergeCell ref="AW432:AX432"/>
    <mergeCell ref="AY432:AZ432"/>
    <mergeCell ref="BA432:BB432"/>
    <mergeCell ref="BC432:BD432"/>
    <mergeCell ref="BE432:BF432"/>
    <mergeCell ref="BG432:BH432"/>
    <mergeCell ref="BI432:BJ432"/>
    <mergeCell ref="BK432:BL432"/>
    <mergeCell ref="BA434:BB434"/>
    <mergeCell ref="BC434:BD434"/>
    <mergeCell ref="BE434:BF434"/>
    <mergeCell ref="BG434:BH434"/>
    <mergeCell ref="BI434:BJ434"/>
    <mergeCell ref="BK434:BL434"/>
    <mergeCell ref="BM434:BN434"/>
    <mergeCell ref="BO434:BQ434"/>
    <mergeCell ref="BS434:BT434"/>
    <mergeCell ref="BU434:CA434"/>
    <mergeCell ref="CB434:CH434"/>
    <mergeCell ref="B435:C435"/>
    <mergeCell ref="D435:F435"/>
    <mergeCell ref="G435:H435"/>
    <mergeCell ref="K435:L435"/>
    <mergeCell ref="M435:N435"/>
    <mergeCell ref="O435:P435"/>
    <mergeCell ref="Q435:R435"/>
    <mergeCell ref="S435:T435"/>
    <mergeCell ref="U435:V435"/>
    <mergeCell ref="W435:X435"/>
    <mergeCell ref="Y435:Z435"/>
    <mergeCell ref="AA435:AB435"/>
    <mergeCell ref="AC435:AD435"/>
    <mergeCell ref="AE435:AF435"/>
    <mergeCell ref="AG435:AH435"/>
    <mergeCell ref="AI435:AJ435"/>
    <mergeCell ref="AK435:AL435"/>
    <mergeCell ref="AM435:AN435"/>
    <mergeCell ref="AO435:AP435"/>
    <mergeCell ref="AQ435:AR435"/>
    <mergeCell ref="AS435:AT435"/>
    <mergeCell ref="BG433:BH433"/>
    <mergeCell ref="BI433:BJ433"/>
    <mergeCell ref="BK433:BL433"/>
    <mergeCell ref="BM433:BN433"/>
    <mergeCell ref="BO433:BQ433"/>
    <mergeCell ref="BS433:BT433"/>
    <mergeCell ref="BU433:CA433"/>
    <mergeCell ref="CB433:CH433"/>
    <mergeCell ref="B434:C434"/>
    <mergeCell ref="D434:F434"/>
    <mergeCell ref="G434:H434"/>
    <mergeCell ref="K434:L434"/>
    <mergeCell ref="M434:N434"/>
    <mergeCell ref="O434:P434"/>
    <mergeCell ref="Q434:R434"/>
    <mergeCell ref="BS431:BT431"/>
    <mergeCell ref="AQ430:AR430"/>
    <mergeCell ref="AS430:AT430"/>
    <mergeCell ref="AU430:AV430"/>
    <mergeCell ref="AW430:AX430"/>
    <mergeCell ref="AY430:AZ430"/>
    <mergeCell ref="BA430:BB430"/>
    <mergeCell ref="BC430:BD430"/>
    <mergeCell ref="BE430:BF430"/>
    <mergeCell ref="BG430:BH430"/>
    <mergeCell ref="BI430:BJ430"/>
    <mergeCell ref="BK430:BL430"/>
    <mergeCell ref="BM430:BN430"/>
    <mergeCell ref="BO430:BQ430"/>
    <mergeCell ref="BS430:BT430"/>
    <mergeCell ref="BU430:CA430"/>
    <mergeCell ref="CB430:CH430"/>
    <mergeCell ref="BM432:BN432"/>
    <mergeCell ref="BO432:BQ432"/>
    <mergeCell ref="BS432:BT432"/>
    <mergeCell ref="BU432:CA432"/>
    <mergeCell ref="CB432:CH432"/>
    <mergeCell ref="B433:C433"/>
    <mergeCell ref="D433:F433"/>
    <mergeCell ref="G433:H433"/>
    <mergeCell ref="K433:L433"/>
    <mergeCell ref="M433:N433"/>
    <mergeCell ref="O433:P433"/>
    <mergeCell ref="Q433:R433"/>
    <mergeCell ref="S433:T433"/>
    <mergeCell ref="U433:V433"/>
    <mergeCell ref="W433:X433"/>
    <mergeCell ref="Y433:Z433"/>
    <mergeCell ref="AA433:AB433"/>
    <mergeCell ref="AC433:AD433"/>
    <mergeCell ref="AE433:AF433"/>
    <mergeCell ref="AG433:AH433"/>
    <mergeCell ref="AI433:AJ433"/>
    <mergeCell ref="AK433:AL433"/>
    <mergeCell ref="AM433:AN433"/>
    <mergeCell ref="AO433:AP433"/>
    <mergeCell ref="AQ433:AR433"/>
    <mergeCell ref="AS433:AT433"/>
    <mergeCell ref="AU433:AV433"/>
    <mergeCell ref="AW433:AX433"/>
    <mergeCell ref="AY433:AZ433"/>
    <mergeCell ref="BA433:BB433"/>
    <mergeCell ref="BC433:BD433"/>
    <mergeCell ref="BE433:BF433"/>
    <mergeCell ref="BU431:CA431"/>
    <mergeCell ref="CB431:CH431"/>
    <mergeCell ref="B432:C432"/>
    <mergeCell ref="D432:F432"/>
    <mergeCell ref="G432:H432"/>
    <mergeCell ref="K432:L432"/>
    <mergeCell ref="M432:N432"/>
    <mergeCell ref="O432:P432"/>
    <mergeCell ref="Q432:R432"/>
    <mergeCell ref="S432:T432"/>
    <mergeCell ref="U432:V432"/>
    <mergeCell ref="W432:X432"/>
    <mergeCell ref="Y432:Z432"/>
    <mergeCell ref="AA432:AB432"/>
    <mergeCell ref="AC432:AD432"/>
    <mergeCell ref="B431:C431"/>
    <mergeCell ref="D431:F431"/>
    <mergeCell ref="G431:H431"/>
    <mergeCell ref="K431:L431"/>
    <mergeCell ref="M431:N431"/>
    <mergeCell ref="O431:P431"/>
    <mergeCell ref="Q431:R431"/>
    <mergeCell ref="S431:T431"/>
    <mergeCell ref="U431:V431"/>
    <mergeCell ref="W431:X431"/>
    <mergeCell ref="Y431:Z431"/>
    <mergeCell ref="AA431:AB431"/>
    <mergeCell ref="AC431:AD431"/>
    <mergeCell ref="AE431:AF431"/>
    <mergeCell ref="AG431:AH431"/>
    <mergeCell ref="AI431:AJ431"/>
    <mergeCell ref="AW429:AX429"/>
    <mergeCell ref="AY429:AZ429"/>
    <mergeCell ref="BA429:BB429"/>
    <mergeCell ref="BC429:BD429"/>
    <mergeCell ref="BE429:BF429"/>
    <mergeCell ref="BG429:BH429"/>
    <mergeCell ref="BI429:BJ429"/>
    <mergeCell ref="BK429:BL429"/>
    <mergeCell ref="BM429:BN429"/>
    <mergeCell ref="BO429:BQ429"/>
    <mergeCell ref="BS429:BT429"/>
    <mergeCell ref="BU429:CA429"/>
    <mergeCell ref="CB429:CH429"/>
    <mergeCell ref="B430:C430"/>
    <mergeCell ref="D430:F430"/>
    <mergeCell ref="G430:H430"/>
    <mergeCell ref="K430:L430"/>
    <mergeCell ref="M430:N430"/>
    <mergeCell ref="O430:P430"/>
    <mergeCell ref="Q430:R430"/>
    <mergeCell ref="S430:T430"/>
    <mergeCell ref="U430:V430"/>
    <mergeCell ref="W430:X430"/>
    <mergeCell ref="Y430:Z430"/>
    <mergeCell ref="AA430:AB430"/>
    <mergeCell ref="AC430:AD430"/>
    <mergeCell ref="AE430:AF430"/>
    <mergeCell ref="AG430:AH430"/>
    <mergeCell ref="AI430:AJ430"/>
    <mergeCell ref="AK430:AL430"/>
    <mergeCell ref="AM430:AN430"/>
    <mergeCell ref="AO430:AP430"/>
    <mergeCell ref="AK431:AL431"/>
    <mergeCell ref="AM431:AN431"/>
    <mergeCell ref="AO431:AP431"/>
    <mergeCell ref="AQ431:AR431"/>
    <mergeCell ref="AS431:AT431"/>
    <mergeCell ref="AU431:AV431"/>
    <mergeCell ref="AW431:AX431"/>
    <mergeCell ref="AY431:AZ431"/>
    <mergeCell ref="BA431:BB431"/>
    <mergeCell ref="BC431:BD431"/>
    <mergeCell ref="BE431:BF431"/>
    <mergeCell ref="BG431:BH431"/>
    <mergeCell ref="BI431:BJ431"/>
    <mergeCell ref="BK431:BL431"/>
    <mergeCell ref="BM431:BN431"/>
    <mergeCell ref="BO431:BQ431"/>
    <mergeCell ref="BC428:BD428"/>
    <mergeCell ref="BE428:BF428"/>
    <mergeCell ref="BG428:BH428"/>
    <mergeCell ref="BI428:BJ428"/>
    <mergeCell ref="BK428:BL428"/>
    <mergeCell ref="BM428:BN428"/>
    <mergeCell ref="BO428:BQ428"/>
    <mergeCell ref="BS428:BT428"/>
    <mergeCell ref="BU428:CA428"/>
    <mergeCell ref="CB428:CH428"/>
    <mergeCell ref="B429:C429"/>
    <mergeCell ref="D429:F429"/>
    <mergeCell ref="G429:H429"/>
    <mergeCell ref="K429:L429"/>
    <mergeCell ref="M429:N429"/>
    <mergeCell ref="O429:P429"/>
    <mergeCell ref="Q429:R429"/>
    <mergeCell ref="S429:T429"/>
    <mergeCell ref="U429:V429"/>
    <mergeCell ref="W429:X429"/>
    <mergeCell ref="Y429:Z429"/>
    <mergeCell ref="AA429:AB429"/>
    <mergeCell ref="AC429:AD429"/>
    <mergeCell ref="AE429:AF429"/>
    <mergeCell ref="AG429:AH429"/>
    <mergeCell ref="AI429:AJ429"/>
    <mergeCell ref="AK429:AL429"/>
    <mergeCell ref="AM429:AN429"/>
    <mergeCell ref="AO429:AP429"/>
    <mergeCell ref="AQ429:AR429"/>
    <mergeCell ref="AS429:AT429"/>
    <mergeCell ref="AU429:AV429"/>
    <mergeCell ref="BI427:BJ427"/>
    <mergeCell ref="BK427:BL427"/>
    <mergeCell ref="BM427:BN427"/>
    <mergeCell ref="BO427:BQ427"/>
    <mergeCell ref="BS427:BT427"/>
    <mergeCell ref="BU427:CA427"/>
    <mergeCell ref="CB427:CH427"/>
    <mergeCell ref="B428:C428"/>
    <mergeCell ref="D428:F428"/>
    <mergeCell ref="G428:H428"/>
    <mergeCell ref="K428:L428"/>
    <mergeCell ref="M428:N428"/>
    <mergeCell ref="O428:P428"/>
    <mergeCell ref="Q428:R428"/>
    <mergeCell ref="S428:T428"/>
    <mergeCell ref="U428:V428"/>
    <mergeCell ref="W428:X428"/>
    <mergeCell ref="Y428:Z428"/>
    <mergeCell ref="AA428:AB428"/>
    <mergeCell ref="AC428:AD428"/>
    <mergeCell ref="AE428:AF428"/>
    <mergeCell ref="AG428:AH428"/>
    <mergeCell ref="AI428:AJ428"/>
    <mergeCell ref="AK428:AL428"/>
    <mergeCell ref="AM428:AN428"/>
    <mergeCell ref="AO428:AP428"/>
    <mergeCell ref="AQ428:AR428"/>
    <mergeCell ref="AS428:AT428"/>
    <mergeCell ref="AU428:AV428"/>
    <mergeCell ref="AW428:AX428"/>
    <mergeCell ref="AY428:AZ428"/>
    <mergeCell ref="BA428:BB428"/>
    <mergeCell ref="BO426:BQ426"/>
    <mergeCell ref="BS426:BT426"/>
    <mergeCell ref="BU426:CA426"/>
    <mergeCell ref="CB426:CH426"/>
    <mergeCell ref="B427:C427"/>
    <mergeCell ref="D427:F427"/>
    <mergeCell ref="G427:H427"/>
    <mergeCell ref="K427:L427"/>
    <mergeCell ref="M427:N427"/>
    <mergeCell ref="O427:P427"/>
    <mergeCell ref="Q427:R427"/>
    <mergeCell ref="S427:T427"/>
    <mergeCell ref="U427:V427"/>
    <mergeCell ref="W427:X427"/>
    <mergeCell ref="Y427:Z427"/>
    <mergeCell ref="AA427:AB427"/>
    <mergeCell ref="AC427:AD427"/>
    <mergeCell ref="AE427:AF427"/>
    <mergeCell ref="AG427:AH427"/>
    <mergeCell ref="AI427:AJ427"/>
    <mergeCell ref="AK427:AL427"/>
    <mergeCell ref="AM427:AN427"/>
    <mergeCell ref="AO427:AP427"/>
    <mergeCell ref="AQ427:AR427"/>
    <mergeCell ref="AS427:AT427"/>
    <mergeCell ref="AU427:AV427"/>
    <mergeCell ref="AW427:AX427"/>
    <mergeCell ref="AY427:AZ427"/>
    <mergeCell ref="BA427:BB427"/>
    <mergeCell ref="BC427:BD427"/>
    <mergeCell ref="BE427:BF427"/>
    <mergeCell ref="BG427:BH427"/>
    <mergeCell ref="CB425:CH425"/>
    <mergeCell ref="B426:C426"/>
    <mergeCell ref="D426:F426"/>
    <mergeCell ref="G426:H426"/>
    <mergeCell ref="K426:L426"/>
    <mergeCell ref="M426:N426"/>
    <mergeCell ref="O426:P426"/>
    <mergeCell ref="Q426:R426"/>
    <mergeCell ref="S426:T426"/>
    <mergeCell ref="U426:V426"/>
    <mergeCell ref="W426:X426"/>
    <mergeCell ref="Y426:Z426"/>
    <mergeCell ref="AA426:AB426"/>
    <mergeCell ref="AC426:AD426"/>
    <mergeCell ref="AE426:AF426"/>
    <mergeCell ref="AG426:AH426"/>
    <mergeCell ref="AI426:AJ426"/>
    <mergeCell ref="AK426:AL426"/>
    <mergeCell ref="AM426:AN426"/>
    <mergeCell ref="AO426:AP426"/>
    <mergeCell ref="AQ426:AR426"/>
    <mergeCell ref="AS426:AT426"/>
    <mergeCell ref="AU426:AV426"/>
    <mergeCell ref="AW426:AX426"/>
    <mergeCell ref="AY426:AZ426"/>
    <mergeCell ref="BA426:BB426"/>
    <mergeCell ref="BC426:BD426"/>
    <mergeCell ref="BE426:BF426"/>
    <mergeCell ref="BG426:BH426"/>
    <mergeCell ref="BI426:BJ426"/>
    <mergeCell ref="BK426:BL426"/>
    <mergeCell ref="BM426:BN426"/>
    <mergeCell ref="AM425:AN425"/>
    <mergeCell ref="AO425:AP425"/>
    <mergeCell ref="AQ425:AR425"/>
    <mergeCell ref="AS425:AT425"/>
    <mergeCell ref="AU425:AV425"/>
    <mergeCell ref="AW425:AX425"/>
    <mergeCell ref="AY425:AZ425"/>
    <mergeCell ref="BA425:BB425"/>
    <mergeCell ref="BC425:BD425"/>
    <mergeCell ref="BE425:BF425"/>
    <mergeCell ref="BG425:BH425"/>
    <mergeCell ref="BI425:BJ425"/>
    <mergeCell ref="BK425:BL425"/>
    <mergeCell ref="BM425:BN425"/>
    <mergeCell ref="BO425:BQ425"/>
    <mergeCell ref="BS425:BT425"/>
    <mergeCell ref="BU425:CA425"/>
    <mergeCell ref="B425:C425"/>
    <mergeCell ref="D425:F425"/>
    <mergeCell ref="G425:H425"/>
    <mergeCell ref="K425:L425"/>
    <mergeCell ref="M425:N425"/>
    <mergeCell ref="O425:P425"/>
    <mergeCell ref="Q425:R425"/>
    <mergeCell ref="S425:T425"/>
    <mergeCell ref="U425:V425"/>
    <mergeCell ref="W425:X425"/>
    <mergeCell ref="Y425:Z425"/>
    <mergeCell ref="AA425:AB425"/>
    <mergeCell ref="AC425:AD425"/>
    <mergeCell ref="AE425:AF425"/>
    <mergeCell ref="AG425:AH425"/>
    <mergeCell ref="AI425:AJ425"/>
    <mergeCell ref="AK425:AL425"/>
    <mergeCell ref="CB424:CH424"/>
    <mergeCell ref="AU423:AV423"/>
    <mergeCell ref="AW423:AX423"/>
    <mergeCell ref="AY423:AZ423"/>
    <mergeCell ref="BA423:BB423"/>
    <mergeCell ref="BC423:BD423"/>
    <mergeCell ref="BE423:BF423"/>
    <mergeCell ref="BG423:BH423"/>
    <mergeCell ref="BI423:BJ423"/>
    <mergeCell ref="BK423:BL423"/>
    <mergeCell ref="BM423:BN423"/>
    <mergeCell ref="BO423:BQ423"/>
    <mergeCell ref="BS423:BT423"/>
    <mergeCell ref="BU423:CA423"/>
    <mergeCell ref="CB423:CH423"/>
    <mergeCell ref="B424:C424"/>
    <mergeCell ref="D424:F424"/>
    <mergeCell ref="G424:H424"/>
    <mergeCell ref="K424:L424"/>
    <mergeCell ref="M424:N424"/>
    <mergeCell ref="O424:P424"/>
    <mergeCell ref="Q424:R424"/>
    <mergeCell ref="S424:T424"/>
    <mergeCell ref="U424:V424"/>
    <mergeCell ref="W424:X424"/>
    <mergeCell ref="Y424:Z424"/>
    <mergeCell ref="AA424:AB424"/>
    <mergeCell ref="AC424:AD424"/>
    <mergeCell ref="AE424:AF424"/>
    <mergeCell ref="AG424:AH424"/>
    <mergeCell ref="AI424:AJ424"/>
    <mergeCell ref="AK424:AL424"/>
    <mergeCell ref="AM424:AN424"/>
    <mergeCell ref="S422:T422"/>
    <mergeCell ref="U422:V422"/>
    <mergeCell ref="W422:X422"/>
    <mergeCell ref="Y422:Z422"/>
    <mergeCell ref="AA422:AB422"/>
    <mergeCell ref="AC422:AD422"/>
    <mergeCell ref="AE422:AF422"/>
    <mergeCell ref="AG422:AH422"/>
    <mergeCell ref="AI422:AJ422"/>
    <mergeCell ref="AK422:AL422"/>
    <mergeCell ref="AM422:AN422"/>
    <mergeCell ref="AO422:AP422"/>
    <mergeCell ref="AQ422:AR422"/>
    <mergeCell ref="AS422:AT422"/>
    <mergeCell ref="AU422:AV422"/>
    <mergeCell ref="AW422:AX422"/>
    <mergeCell ref="AY422:AZ422"/>
    <mergeCell ref="AO424:AP424"/>
    <mergeCell ref="AQ424:AR424"/>
    <mergeCell ref="AS424:AT424"/>
    <mergeCell ref="AU424:AV424"/>
    <mergeCell ref="AW424:AX424"/>
    <mergeCell ref="AY424:AZ424"/>
    <mergeCell ref="BA424:BB424"/>
    <mergeCell ref="BC424:BD424"/>
    <mergeCell ref="BE424:BF424"/>
    <mergeCell ref="BG424:BH424"/>
    <mergeCell ref="BI424:BJ424"/>
    <mergeCell ref="BK424:BL424"/>
    <mergeCell ref="BM424:BN424"/>
    <mergeCell ref="BO424:BQ424"/>
    <mergeCell ref="BS424:BT424"/>
    <mergeCell ref="BU424:CA424"/>
    <mergeCell ref="AE420:AF420"/>
    <mergeCell ref="AG420:AH420"/>
    <mergeCell ref="AI420:AJ420"/>
    <mergeCell ref="AK420:AL420"/>
    <mergeCell ref="AM420:AN420"/>
    <mergeCell ref="AO420:AP420"/>
    <mergeCell ref="AQ420:AR420"/>
    <mergeCell ref="AS420:AT420"/>
    <mergeCell ref="AU420:AV420"/>
    <mergeCell ref="AW420:AX420"/>
    <mergeCell ref="AY420:AZ420"/>
    <mergeCell ref="BA420:BB420"/>
    <mergeCell ref="BC420:BD420"/>
    <mergeCell ref="BE420:BF420"/>
    <mergeCell ref="BG420:BH420"/>
    <mergeCell ref="BI420:BJ420"/>
    <mergeCell ref="BK420:BL420"/>
    <mergeCell ref="BA422:BB422"/>
    <mergeCell ref="BC422:BD422"/>
    <mergeCell ref="BE422:BF422"/>
    <mergeCell ref="BG422:BH422"/>
    <mergeCell ref="BI422:BJ422"/>
    <mergeCell ref="BK422:BL422"/>
    <mergeCell ref="BM422:BN422"/>
    <mergeCell ref="BO422:BQ422"/>
    <mergeCell ref="BS422:BT422"/>
    <mergeCell ref="BU422:CA422"/>
    <mergeCell ref="CB422:CH422"/>
    <mergeCell ref="B423:C423"/>
    <mergeCell ref="D423:F423"/>
    <mergeCell ref="G423:H423"/>
    <mergeCell ref="K423:L423"/>
    <mergeCell ref="M423:N423"/>
    <mergeCell ref="O423:P423"/>
    <mergeCell ref="Q423:R423"/>
    <mergeCell ref="S423:T423"/>
    <mergeCell ref="U423:V423"/>
    <mergeCell ref="W423:X423"/>
    <mergeCell ref="Y423:Z423"/>
    <mergeCell ref="AA423:AB423"/>
    <mergeCell ref="AC423:AD423"/>
    <mergeCell ref="AE423:AF423"/>
    <mergeCell ref="AG423:AH423"/>
    <mergeCell ref="AI423:AJ423"/>
    <mergeCell ref="AK423:AL423"/>
    <mergeCell ref="AM423:AN423"/>
    <mergeCell ref="AO423:AP423"/>
    <mergeCell ref="AQ423:AR423"/>
    <mergeCell ref="AS423:AT423"/>
    <mergeCell ref="BG421:BH421"/>
    <mergeCell ref="BI421:BJ421"/>
    <mergeCell ref="BK421:BL421"/>
    <mergeCell ref="BM421:BN421"/>
    <mergeCell ref="BO421:BQ421"/>
    <mergeCell ref="BS421:BT421"/>
    <mergeCell ref="BU421:CA421"/>
    <mergeCell ref="CB421:CH421"/>
    <mergeCell ref="B422:C422"/>
    <mergeCell ref="D422:F422"/>
    <mergeCell ref="G422:H422"/>
    <mergeCell ref="K422:L422"/>
    <mergeCell ref="M422:N422"/>
    <mergeCell ref="O422:P422"/>
    <mergeCell ref="Q422:R422"/>
    <mergeCell ref="BS419:BT419"/>
    <mergeCell ref="AQ418:AR418"/>
    <mergeCell ref="AS418:AT418"/>
    <mergeCell ref="AU418:AV418"/>
    <mergeCell ref="AW418:AX418"/>
    <mergeCell ref="AY418:AZ418"/>
    <mergeCell ref="BA418:BB418"/>
    <mergeCell ref="BC418:BD418"/>
    <mergeCell ref="BE418:BF418"/>
    <mergeCell ref="BG418:BH418"/>
    <mergeCell ref="BI418:BJ418"/>
    <mergeCell ref="BK418:BL418"/>
    <mergeCell ref="BM418:BN418"/>
    <mergeCell ref="BO418:BQ418"/>
    <mergeCell ref="BS418:BT418"/>
    <mergeCell ref="BU418:CA418"/>
    <mergeCell ref="CB418:CH418"/>
    <mergeCell ref="BM420:BN420"/>
    <mergeCell ref="BO420:BQ420"/>
    <mergeCell ref="BS420:BT420"/>
    <mergeCell ref="BU420:CA420"/>
    <mergeCell ref="CB420:CH420"/>
    <mergeCell ref="B421:C421"/>
    <mergeCell ref="D421:F421"/>
    <mergeCell ref="G421:H421"/>
    <mergeCell ref="K421:L421"/>
    <mergeCell ref="M421:N421"/>
    <mergeCell ref="O421:P421"/>
    <mergeCell ref="Q421:R421"/>
    <mergeCell ref="S421:T421"/>
    <mergeCell ref="U421:V421"/>
    <mergeCell ref="W421:X421"/>
    <mergeCell ref="Y421:Z421"/>
    <mergeCell ref="AA421:AB421"/>
    <mergeCell ref="AC421:AD421"/>
    <mergeCell ref="AE421:AF421"/>
    <mergeCell ref="AG421:AH421"/>
    <mergeCell ref="AI421:AJ421"/>
    <mergeCell ref="AK421:AL421"/>
    <mergeCell ref="AM421:AN421"/>
    <mergeCell ref="AO421:AP421"/>
    <mergeCell ref="AQ421:AR421"/>
    <mergeCell ref="AS421:AT421"/>
    <mergeCell ref="AU421:AV421"/>
    <mergeCell ref="AW421:AX421"/>
    <mergeCell ref="AY421:AZ421"/>
    <mergeCell ref="BA421:BB421"/>
    <mergeCell ref="BC421:BD421"/>
    <mergeCell ref="BE421:BF421"/>
    <mergeCell ref="BU419:CA419"/>
    <mergeCell ref="CB419:CH419"/>
    <mergeCell ref="B420:C420"/>
    <mergeCell ref="D420:F420"/>
    <mergeCell ref="G420:H420"/>
    <mergeCell ref="K420:L420"/>
    <mergeCell ref="M420:N420"/>
    <mergeCell ref="O420:P420"/>
    <mergeCell ref="Q420:R420"/>
    <mergeCell ref="S420:T420"/>
    <mergeCell ref="U420:V420"/>
    <mergeCell ref="W420:X420"/>
    <mergeCell ref="Y420:Z420"/>
    <mergeCell ref="AA420:AB420"/>
    <mergeCell ref="AC420:AD420"/>
    <mergeCell ref="B419:C419"/>
    <mergeCell ref="D419:F419"/>
    <mergeCell ref="G419:H419"/>
    <mergeCell ref="K419:L419"/>
    <mergeCell ref="M419:N419"/>
    <mergeCell ref="O419:P419"/>
    <mergeCell ref="Q419:R419"/>
    <mergeCell ref="S419:T419"/>
    <mergeCell ref="U419:V419"/>
    <mergeCell ref="W419:X419"/>
    <mergeCell ref="Y419:Z419"/>
    <mergeCell ref="AA419:AB419"/>
    <mergeCell ref="AC419:AD419"/>
    <mergeCell ref="AE419:AF419"/>
    <mergeCell ref="AG419:AH419"/>
    <mergeCell ref="AI419:AJ419"/>
    <mergeCell ref="AW417:AX417"/>
    <mergeCell ref="AY417:AZ417"/>
    <mergeCell ref="BA417:BB417"/>
    <mergeCell ref="BC417:BD417"/>
    <mergeCell ref="BE417:BF417"/>
    <mergeCell ref="BG417:BH417"/>
    <mergeCell ref="BI417:BJ417"/>
    <mergeCell ref="BK417:BL417"/>
    <mergeCell ref="BM417:BN417"/>
    <mergeCell ref="BO417:BQ417"/>
    <mergeCell ref="BS417:BT417"/>
    <mergeCell ref="BU417:CA417"/>
    <mergeCell ref="CB417:CH417"/>
    <mergeCell ref="B418:C418"/>
    <mergeCell ref="D418:F418"/>
    <mergeCell ref="G418:H418"/>
    <mergeCell ref="K418:L418"/>
    <mergeCell ref="M418:N418"/>
    <mergeCell ref="O418:P418"/>
    <mergeCell ref="Q418:R418"/>
    <mergeCell ref="S418:T418"/>
    <mergeCell ref="U418:V418"/>
    <mergeCell ref="W418:X418"/>
    <mergeCell ref="Y418:Z418"/>
    <mergeCell ref="AA418:AB418"/>
    <mergeCell ref="AC418:AD418"/>
    <mergeCell ref="AE418:AF418"/>
    <mergeCell ref="AG418:AH418"/>
    <mergeCell ref="AI418:AJ418"/>
    <mergeCell ref="AK418:AL418"/>
    <mergeCell ref="AM418:AN418"/>
    <mergeCell ref="AO418:AP418"/>
    <mergeCell ref="AK419:AL419"/>
    <mergeCell ref="AM419:AN419"/>
    <mergeCell ref="AO419:AP419"/>
    <mergeCell ref="AQ419:AR419"/>
    <mergeCell ref="AS419:AT419"/>
    <mergeCell ref="AU419:AV419"/>
    <mergeCell ref="AW419:AX419"/>
    <mergeCell ref="AY419:AZ419"/>
    <mergeCell ref="BA419:BB419"/>
    <mergeCell ref="BC419:BD419"/>
    <mergeCell ref="BE419:BF419"/>
    <mergeCell ref="BG419:BH419"/>
    <mergeCell ref="BI419:BJ419"/>
    <mergeCell ref="BK419:BL419"/>
    <mergeCell ref="BM419:BN419"/>
    <mergeCell ref="BO419:BQ419"/>
    <mergeCell ref="BC416:BD416"/>
    <mergeCell ref="BE416:BF416"/>
    <mergeCell ref="BG416:BH416"/>
    <mergeCell ref="BI416:BJ416"/>
    <mergeCell ref="BK416:BL416"/>
    <mergeCell ref="BM416:BN416"/>
    <mergeCell ref="BO416:BQ416"/>
    <mergeCell ref="BS416:BT416"/>
    <mergeCell ref="BU416:CA416"/>
    <mergeCell ref="CB416:CH416"/>
    <mergeCell ref="B417:C417"/>
    <mergeCell ref="D417:F417"/>
    <mergeCell ref="G417:H417"/>
    <mergeCell ref="K417:L417"/>
    <mergeCell ref="M417:N417"/>
    <mergeCell ref="O417:P417"/>
    <mergeCell ref="Q417:R417"/>
    <mergeCell ref="S417:T417"/>
    <mergeCell ref="U417:V417"/>
    <mergeCell ref="W417:X417"/>
    <mergeCell ref="Y417:Z417"/>
    <mergeCell ref="AA417:AB417"/>
    <mergeCell ref="AC417:AD417"/>
    <mergeCell ref="AE417:AF417"/>
    <mergeCell ref="AG417:AH417"/>
    <mergeCell ref="AI417:AJ417"/>
    <mergeCell ref="AK417:AL417"/>
    <mergeCell ref="AM417:AN417"/>
    <mergeCell ref="AO417:AP417"/>
    <mergeCell ref="AQ417:AR417"/>
    <mergeCell ref="AS417:AT417"/>
    <mergeCell ref="AU417:AV417"/>
    <mergeCell ref="BI415:BJ415"/>
    <mergeCell ref="BK415:BL415"/>
    <mergeCell ref="BM415:BN415"/>
    <mergeCell ref="BO415:BQ415"/>
    <mergeCell ref="BS415:BT415"/>
    <mergeCell ref="BU415:CA415"/>
    <mergeCell ref="CB415:CH415"/>
    <mergeCell ref="B416:C416"/>
    <mergeCell ref="D416:F416"/>
    <mergeCell ref="G416:H416"/>
    <mergeCell ref="K416:L416"/>
    <mergeCell ref="M416:N416"/>
    <mergeCell ref="O416:P416"/>
    <mergeCell ref="Q416:R416"/>
    <mergeCell ref="S416:T416"/>
    <mergeCell ref="U416:V416"/>
    <mergeCell ref="W416:X416"/>
    <mergeCell ref="Y416:Z416"/>
    <mergeCell ref="AA416:AB416"/>
    <mergeCell ref="AC416:AD416"/>
    <mergeCell ref="AE416:AF416"/>
    <mergeCell ref="AG416:AH416"/>
    <mergeCell ref="AI416:AJ416"/>
    <mergeCell ref="AK416:AL416"/>
    <mergeCell ref="AM416:AN416"/>
    <mergeCell ref="AO416:AP416"/>
    <mergeCell ref="AQ416:AR416"/>
    <mergeCell ref="AS416:AT416"/>
    <mergeCell ref="AU416:AV416"/>
    <mergeCell ref="AW416:AX416"/>
    <mergeCell ref="AY416:AZ416"/>
    <mergeCell ref="BA416:BB416"/>
    <mergeCell ref="BO414:BQ414"/>
    <mergeCell ref="BS414:BT414"/>
    <mergeCell ref="BU414:CA414"/>
    <mergeCell ref="CB414:CH414"/>
    <mergeCell ref="B415:C415"/>
    <mergeCell ref="D415:F415"/>
    <mergeCell ref="G415:H415"/>
    <mergeCell ref="K415:L415"/>
    <mergeCell ref="M415:N415"/>
    <mergeCell ref="O415:P415"/>
    <mergeCell ref="Q415:R415"/>
    <mergeCell ref="S415:T415"/>
    <mergeCell ref="U415:V415"/>
    <mergeCell ref="W415:X415"/>
    <mergeCell ref="Y415:Z415"/>
    <mergeCell ref="AA415:AB415"/>
    <mergeCell ref="AC415:AD415"/>
    <mergeCell ref="AE415:AF415"/>
    <mergeCell ref="AG415:AH415"/>
    <mergeCell ref="AI415:AJ415"/>
    <mergeCell ref="AK415:AL415"/>
    <mergeCell ref="AM415:AN415"/>
    <mergeCell ref="AO415:AP415"/>
    <mergeCell ref="AQ415:AR415"/>
    <mergeCell ref="AS415:AT415"/>
    <mergeCell ref="AU415:AV415"/>
    <mergeCell ref="AW415:AX415"/>
    <mergeCell ref="AY415:AZ415"/>
    <mergeCell ref="BA415:BB415"/>
    <mergeCell ref="BC415:BD415"/>
    <mergeCell ref="BE415:BF415"/>
    <mergeCell ref="BG415:BH415"/>
    <mergeCell ref="CB413:CH413"/>
    <mergeCell ref="B414:C414"/>
    <mergeCell ref="D414:F414"/>
    <mergeCell ref="G414:H414"/>
    <mergeCell ref="K414:L414"/>
    <mergeCell ref="M414:N414"/>
    <mergeCell ref="O414:P414"/>
    <mergeCell ref="Q414:R414"/>
    <mergeCell ref="S414:T414"/>
    <mergeCell ref="U414:V414"/>
    <mergeCell ref="W414:X414"/>
    <mergeCell ref="Y414:Z414"/>
    <mergeCell ref="AA414:AB414"/>
    <mergeCell ref="AC414:AD414"/>
    <mergeCell ref="AE414:AF414"/>
    <mergeCell ref="AG414:AH414"/>
    <mergeCell ref="AI414:AJ414"/>
    <mergeCell ref="AK414:AL414"/>
    <mergeCell ref="AM414:AN414"/>
    <mergeCell ref="AO414:AP414"/>
    <mergeCell ref="AQ414:AR414"/>
    <mergeCell ref="AS414:AT414"/>
    <mergeCell ref="AU414:AV414"/>
    <mergeCell ref="AW414:AX414"/>
    <mergeCell ref="AY414:AZ414"/>
    <mergeCell ref="BA414:BB414"/>
    <mergeCell ref="BC414:BD414"/>
    <mergeCell ref="BE414:BF414"/>
    <mergeCell ref="BG414:BH414"/>
    <mergeCell ref="BI414:BJ414"/>
    <mergeCell ref="BK414:BL414"/>
    <mergeCell ref="BM414:BN414"/>
    <mergeCell ref="AM413:AN413"/>
    <mergeCell ref="AO413:AP413"/>
    <mergeCell ref="AQ413:AR413"/>
    <mergeCell ref="AS413:AT413"/>
    <mergeCell ref="AU413:AV413"/>
    <mergeCell ref="AW413:AX413"/>
    <mergeCell ref="AY413:AZ413"/>
    <mergeCell ref="BA413:BB413"/>
    <mergeCell ref="BC413:BD413"/>
    <mergeCell ref="BE413:BF413"/>
    <mergeCell ref="BG413:BH413"/>
    <mergeCell ref="BI413:BJ413"/>
    <mergeCell ref="BK413:BL413"/>
    <mergeCell ref="BM413:BN413"/>
    <mergeCell ref="BO413:BQ413"/>
    <mergeCell ref="BS413:BT413"/>
    <mergeCell ref="BU413:CA413"/>
    <mergeCell ref="B413:C413"/>
    <mergeCell ref="D413:F413"/>
    <mergeCell ref="G413:H413"/>
    <mergeCell ref="K413:L413"/>
    <mergeCell ref="M413:N413"/>
    <mergeCell ref="O413:P413"/>
    <mergeCell ref="Q413:R413"/>
    <mergeCell ref="S413:T413"/>
    <mergeCell ref="U413:V413"/>
    <mergeCell ref="W413:X413"/>
    <mergeCell ref="Y413:Z413"/>
    <mergeCell ref="AA413:AB413"/>
    <mergeCell ref="AC413:AD413"/>
    <mergeCell ref="AE413:AF413"/>
    <mergeCell ref="AG413:AH413"/>
    <mergeCell ref="AI413:AJ413"/>
    <mergeCell ref="AK413:AL413"/>
    <mergeCell ref="CB412:CH412"/>
    <mergeCell ref="AU411:AV411"/>
    <mergeCell ref="AW411:AX411"/>
    <mergeCell ref="AY411:AZ411"/>
    <mergeCell ref="BA411:BB411"/>
    <mergeCell ref="BC411:BD411"/>
    <mergeCell ref="BE411:BF411"/>
    <mergeCell ref="BG411:BH411"/>
    <mergeCell ref="BI411:BJ411"/>
    <mergeCell ref="BK411:BL411"/>
    <mergeCell ref="BM411:BN411"/>
    <mergeCell ref="BO411:BQ411"/>
    <mergeCell ref="BS411:BT411"/>
    <mergeCell ref="BU411:CA411"/>
    <mergeCell ref="CB411:CH411"/>
    <mergeCell ref="B412:C412"/>
    <mergeCell ref="D412:F412"/>
    <mergeCell ref="G412:H412"/>
    <mergeCell ref="K412:L412"/>
    <mergeCell ref="M412:N412"/>
    <mergeCell ref="O412:P412"/>
    <mergeCell ref="Q412:R412"/>
    <mergeCell ref="S412:T412"/>
    <mergeCell ref="U412:V412"/>
    <mergeCell ref="W412:X412"/>
    <mergeCell ref="Y412:Z412"/>
    <mergeCell ref="AA412:AB412"/>
    <mergeCell ref="AC412:AD412"/>
    <mergeCell ref="AE412:AF412"/>
    <mergeCell ref="AG412:AH412"/>
    <mergeCell ref="AI412:AJ412"/>
    <mergeCell ref="AK412:AL412"/>
    <mergeCell ref="AM412:AN412"/>
    <mergeCell ref="S410:T410"/>
    <mergeCell ref="U410:V410"/>
    <mergeCell ref="W410:X410"/>
    <mergeCell ref="Y410:Z410"/>
    <mergeCell ref="AA410:AB410"/>
    <mergeCell ref="AC410:AD410"/>
    <mergeCell ref="AE410:AF410"/>
    <mergeCell ref="AG410:AH410"/>
    <mergeCell ref="AI410:AJ410"/>
    <mergeCell ref="AK410:AL410"/>
    <mergeCell ref="AM410:AN410"/>
    <mergeCell ref="AO410:AP410"/>
    <mergeCell ref="AQ410:AR410"/>
    <mergeCell ref="AS410:AT410"/>
    <mergeCell ref="AU410:AV410"/>
    <mergeCell ref="AW410:AX410"/>
    <mergeCell ref="AY410:AZ410"/>
    <mergeCell ref="AO412:AP412"/>
    <mergeCell ref="AQ412:AR412"/>
    <mergeCell ref="AS412:AT412"/>
    <mergeCell ref="AU412:AV412"/>
    <mergeCell ref="AW412:AX412"/>
    <mergeCell ref="AY412:AZ412"/>
    <mergeCell ref="BA412:BB412"/>
    <mergeCell ref="BC412:BD412"/>
    <mergeCell ref="BE412:BF412"/>
    <mergeCell ref="BG412:BH412"/>
    <mergeCell ref="BI412:BJ412"/>
    <mergeCell ref="BK412:BL412"/>
    <mergeCell ref="BM412:BN412"/>
    <mergeCell ref="BO412:BQ412"/>
    <mergeCell ref="BS412:BT412"/>
    <mergeCell ref="BU412:CA412"/>
    <mergeCell ref="AE408:AF408"/>
    <mergeCell ref="AG408:AH408"/>
    <mergeCell ref="AI408:AJ408"/>
    <mergeCell ref="AK408:AL408"/>
    <mergeCell ref="AM408:AN408"/>
    <mergeCell ref="AO408:AP408"/>
    <mergeCell ref="AQ408:AR408"/>
    <mergeCell ref="AS408:AT408"/>
    <mergeCell ref="AU408:AV408"/>
    <mergeCell ref="AW408:AX408"/>
    <mergeCell ref="AY408:AZ408"/>
    <mergeCell ref="BA408:BB408"/>
    <mergeCell ref="BC408:BD408"/>
    <mergeCell ref="BE408:BF408"/>
    <mergeCell ref="BG408:BH408"/>
    <mergeCell ref="BI408:BJ408"/>
    <mergeCell ref="BK408:BL408"/>
    <mergeCell ref="BA410:BB410"/>
    <mergeCell ref="BC410:BD410"/>
    <mergeCell ref="BE410:BF410"/>
    <mergeCell ref="BG410:BH410"/>
    <mergeCell ref="BI410:BJ410"/>
    <mergeCell ref="BK410:BL410"/>
    <mergeCell ref="BM410:BN410"/>
    <mergeCell ref="BO410:BQ410"/>
    <mergeCell ref="BS410:BT410"/>
    <mergeCell ref="BU410:CA410"/>
    <mergeCell ref="CB410:CH410"/>
    <mergeCell ref="B411:C411"/>
    <mergeCell ref="D411:F411"/>
    <mergeCell ref="G411:H411"/>
    <mergeCell ref="K411:L411"/>
    <mergeCell ref="M411:N411"/>
    <mergeCell ref="O411:P411"/>
    <mergeCell ref="Q411:R411"/>
    <mergeCell ref="S411:T411"/>
    <mergeCell ref="U411:V411"/>
    <mergeCell ref="W411:X411"/>
    <mergeCell ref="Y411:Z411"/>
    <mergeCell ref="AA411:AB411"/>
    <mergeCell ref="AC411:AD411"/>
    <mergeCell ref="AE411:AF411"/>
    <mergeCell ref="AG411:AH411"/>
    <mergeCell ref="AI411:AJ411"/>
    <mergeCell ref="AK411:AL411"/>
    <mergeCell ref="AM411:AN411"/>
    <mergeCell ref="AO411:AP411"/>
    <mergeCell ref="AQ411:AR411"/>
    <mergeCell ref="AS411:AT411"/>
    <mergeCell ref="BG409:BH409"/>
    <mergeCell ref="BI409:BJ409"/>
    <mergeCell ref="BK409:BL409"/>
    <mergeCell ref="BM409:BN409"/>
    <mergeCell ref="BO409:BQ409"/>
    <mergeCell ref="BS409:BT409"/>
    <mergeCell ref="BU409:CA409"/>
    <mergeCell ref="CB409:CH409"/>
    <mergeCell ref="B410:C410"/>
    <mergeCell ref="D410:F410"/>
    <mergeCell ref="G410:H410"/>
    <mergeCell ref="K410:L410"/>
    <mergeCell ref="M410:N410"/>
    <mergeCell ref="O410:P410"/>
    <mergeCell ref="Q410:R410"/>
    <mergeCell ref="BS407:BT407"/>
    <mergeCell ref="AQ406:AR406"/>
    <mergeCell ref="AS406:AT406"/>
    <mergeCell ref="AU406:AV406"/>
    <mergeCell ref="AW406:AX406"/>
    <mergeCell ref="AY406:AZ406"/>
    <mergeCell ref="BA406:BB406"/>
    <mergeCell ref="BC406:BD406"/>
    <mergeCell ref="BE406:BF406"/>
    <mergeCell ref="BG406:BH406"/>
    <mergeCell ref="BI406:BJ406"/>
    <mergeCell ref="BK406:BL406"/>
    <mergeCell ref="BM406:BN406"/>
    <mergeCell ref="BO406:BQ406"/>
    <mergeCell ref="BS406:BT406"/>
    <mergeCell ref="BU406:CA406"/>
    <mergeCell ref="CB406:CH406"/>
    <mergeCell ref="BM408:BN408"/>
    <mergeCell ref="BO408:BQ408"/>
    <mergeCell ref="BS408:BT408"/>
    <mergeCell ref="BU408:CA408"/>
    <mergeCell ref="CB408:CH408"/>
    <mergeCell ref="B409:C409"/>
    <mergeCell ref="D409:F409"/>
    <mergeCell ref="G409:H409"/>
    <mergeCell ref="K409:L409"/>
    <mergeCell ref="M409:N409"/>
    <mergeCell ref="O409:P409"/>
    <mergeCell ref="Q409:R409"/>
    <mergeCell ref="S409:T409"/>
    <mergeCell ref="U409:V409"/>
    <mergeCell ref="W409:X409"/>
    <mergeCell ref="Y409:Z409"/>
    <mergeCell ref="AA409:AB409"/>
    <mergeCell ref="AC409:AD409"/>
    <mergeCell ref="AE409:AF409"/>
    <mergeCell ref="AG409:AH409"/>
    <mergeCell ref="AI409:AJ409"/>
    <mergeCell ref="AK409:AL409"/>
    <mergeCell ref="AM409:AN409"/>
    <mergeCell ref="AO409:AP409"/>
    <mergeCell ref="AQ409:AR409"/>
    <mergeCell ref="AS409:AT409"/>
    <mergeCell ref="AU409:AV409"/>
    <mergeCell ref="AW409:AX409"/>
    <mergeCell ref="AY409:AZ409"/>
    <mergeCell ref="BA409:BB409"/>
    <mergeCell ref="BC409:BD409"/>
    <mergeCell ref="BE409:BF409"/>
    <mergeCell ref="BU407:CA407"/>
    <mergeCell ref="CB407:CH407"/>
    <mergeCell ref="B408:C408"/>
    <mergeCell ref="D408:F408"/>
    <mergeCell ref="G408:H408"/>
    <mergeCell ref="K408:L408"/>
    <mergeCell ref="M408:N408"/>
    <mergeCell ref="O408:P408"/>
    <mergeCell ref="Q408:R408"/>
    <mergeCell ref="S408:T408"/>
    <mergeCell ref="U408:V408"/>
    <mergeCell ref="W408:X408"/>
    <mergeCell ref="Y408:Z408"/>
    <mergeCell ref="AA408:AB408"/>
    <mergeCell ref="AC408:AD408"/>
    <mergeCell ref="B407:C407"/>
    <mergeCell ref="D407:F407"/>
    <mergeCell ref="G407:H407"/>
    <mergeCell ref="K407:L407"/>
    <mergeCell ref="M407:N407"/>
    <mergeCell ref="O407:P407"/>
    <mergeCell ref="Q407:R407"/>
    <mergeCell ref="S407:T407"/>
    <mergeCell ref="U407:V407"/>
    <mergeCell ref="W407:X407"/>
    <mergeCell ref="Y407:Z407"/>
    <mergeCell ref="AA407:AB407"/>
    <mergeCell ref="AC407:AD407"/>
    <mergeCell ref="AE407:AF407"/>
    <mergeCell ref="AG407:AH407"/>
    <mergeCell ref="AI407:AJ407"/>
    <mergeCell ref="AW405:AX405"/>
    <mergeCell ref="AY405:AZ405"/>
    <mergeCell ref="BA405:BB405"/>
    <mergeCell ref="BC405:BD405"/>
    <mergeCell ref="BE405:BF405"/>
    <mergeCell ref="BG405:BH405"/>
    <mergeCell ref="BI405:BJ405"/>
    <mergeCell ref="BK405:BL405"/>
    <mergeCell ref="BM405:BN405"/>
    <mergeCell ref="BO405:BQ405"/>
    <mergeCell ref="BS405:BT405"/>
    <mergeCell ref="BU405:CA405"/>
    <mergeCell ref="CB405:CH405"/>
    <mergeCell ref="B406:C406"/>
    <mergeCell ref="D406:F406"/>
    <mergeCell ref="G406:H406"/>
    <mergeCell ref="K406:L406"/>
    <mergeCell ref="M406:N406"/>
    <mergeCell ref="O406:P406"/>
    <mergeCell ref="Q406:R406"/>
    <mergeCell ref="S406:T406"/>
    <mergeCell ref="U406:V406"/>
    <mergeCell ref="W406:X406"/>
    <mergeCell ref="Y406:Z406"/>
    <mergeCell ref="AA406:AB406"/>
    <mergeCell ref="AC406:AD406"/>
    <mergeCell ref="AE406:AF406"/>
    <mergeCell ref="AG406:AH406"/>
    <mergeCell ref="AI406:AJ406"/>
    <mergeCell ref="AK406:AL406"/>
    <mergeCell ref="AM406:AN406"/>
    <mergeCell ref="AO406:AP406"/>
    <mergeCell ref="AK407:AL407"/>
    <mergeCell ref="AM407:AN407"/>
    <mergeCell ref="AO407:AP407"/>
    <mergeCell ref="AQ407:AR407"/>
    <mergeCell ref="AS407:AT407"/>
    <mergeCell ref="AU407:AV407"/>
    <mergeCell ref="AW407:AX407"/>
    <mergeCell ref="AY407:AZ407"/>
    <mergeCell ref="BA407:BB407"/>
    <mergeCell ref="BC407:BD407"/>
    <mergeCell ref="BE407:BF407"/>
    <mergeCell ref="BG407:BH407"/>
    <mergeCell ref="BI407:BJ407"/>
    <mergeCell ref="BK407:BL407"/>
    <mergeCell ref="BM407:BN407"/>
    <mergeCell ref="BO407:BQ407"/>
    <mergeCell ref="BC404:BD404"/>
    <mergeCell ref="BE404:BF404"/>
    <mergeCell ref="BG404:BH404"/>
    <mergeCell ref="BI404:BJ404"/>
    <mergeCell ref="BK404:BL404"/>
    <mergeCell ref="BM404:BN404"/>
    <mergeCell ref="BO404:BQ404"/>
    <mergeCell ref="BS404:BT404"/>
    <mergeCell ref="BU404:CA404"/>
    <mergeCell ref="CB404:CH404"/>
    <mergeCell ref="B405:C405"/>
    <mergeCell ref="D405:F405"/>
    <mergeCell ref="G405:H405"/>
    <mergeCell ref="K405:L405"/>
    <mergeCell ref="M405:N405"/>
    <mergeCell ref="O405:P405"/>
    <mergeCell ref="Q405:R405"/>
    <mergeCell ref="S405:T405"/>
    <mergeCell ref="U405:V405"/>
    <mergeCell ref="W405:X405"/>
    <mergeCell ref="Y405:Z405"/>
    <mergeCell ref="AA405:AB405"/>
    <mergeCell ref="AC405:AD405"/>
    <mergeCell ref="AE405:AF405"/>
    <mergeCell ref="AG405:AH405"/>
    <mergeCell ref="AI405:AJ405"/>
    <mergeCell ref="AK405:AL405"/>
    <mergeCell ref="AM405:AN405"/>
    <mergeCell ref="AO405:AP405"/>
    <mergeCell ref="AQ405:AR405"/>
    <mergeCell ref="AS405:AT405"/>
    <mergeCell ref="AU405:AV405"/>
    <mergeCell ref="BI403:BJ403"/>
    <mergeCell ref="BK403:BL403"/>
    <mergeCell ref="BM403:BN403"/>
    <mergeCell ref="BO403:BQ403"/>
    <mergeCell ref="BS403:BT403"/>
    <mergeCell ref="BU403:CA403"/>
    <mergeCell ref="CB403:CH403"/>
    <mergeCell ref="B404:C404"/>
    <mergeCell ref="D404:F404"/>
    <mergeCell ref="G404:H404"/>
    <mergeCell ref="K404:L404"/>
    <mergeCell ref="M404:N404"/>
    <mergeCell ref="O404:P404"/>
    <mergeCell ref="Q404:R404"/>
    <mergeCell ref="S404:T404"/>
    <mergeCell ref="U404:V404"/>
    <mergeCell ref="W404:X404"/>
    <mergeCell ref="Y404:Z404"/>
    <mergeCell ref="AA404:AB404"/>
    <mergeCell ref="AC404:AD404"/>
    <mergeCell ref="AE404:AF404"/>
    <mergeCell ref="AG404:AH404"/>
    <mergeCell ref="AI404:AJ404"/>
    <mergeCell ref="AK404:AL404"/>
    <mergeCell ref="AM404:AN404"/>
    <mergeCell ref="AO404:AP404"/>
    <mergeCell ref="AQ404:AR404"/>
    <mergeCell ref="AS404:AT404"/>
    <mergeCell ref="AU404:AV404"/>
    <mergeCell ref="AW404:AX404"/>
    <mergeCell ref="AY404:AZ404"/>
    <mergeCell ref="BA404:BB404"/>
    <mergeCell ref="BO402:BQ402"/>
    <mergeCell ref="BS402:BT402"/>
    <mergeCell ref="BU402:CA402"/>
    <mergeCell ref="CB402:CH402"/>
    <mergeCell ref="B403:C403"/>
    <mergeCell ref="D403:F403"/>
    <mergeCell ref="G403:H403"/>
    <mergeCell ref="K403:L403"/>
    <mergeCell ref="M403:N403"/>
    <mergeCell ref="O403:P403"/>
    <mergeCell ref="Q403:R403"/>
    <mergeCell ref="S403:T403"/>
    <mergeCell ref="U403:V403"/>
    <mergeCell ref="W403:X403"/>
    <mergeCell ref="Y403:Z403"/>
    <mergeCell ref="AA403:AB403"/>
    <mergeCell ref="AC403:AD403"/>
    <mergeCell ref="AE403:AF403"/>
    <mergeCell ref="AG403:AH403"/>
    <mergeCell ref="AI403:AJ403"/>
    <mergeCell ref="AK403:AL403"/>
    <mergeCell ref="AM403:AN403"/>
    <mergeCell ref="AO403:AP403"/>
    <mergeCell ref="AQ403:AR403"/>
    <mergeCell ref="AS403:AT403"/>
    <mergeCell ref="AU403:AV403"/>
    <mergeCell ref="AW403:AX403"/>
    <mergeCell ref="AY403:AZ403"/>
    <mergeCell ref="BA403:BB403"/>
    <mergeCell ref="BC403:BD403"/>
    <mergeCell ref="BE403:BF403"/>
    <mergeCell ref="BG403:BH403"/>
    <mergeCell ref="CB401:CH401"/>
    <mergeCell ref="B402:C402"/>
    <mergeCell ref="D402:F402"/>
    <mergeCell ref="G402:H402"/>
    <mergeCell ref="K402:L402"/>
    <mergeCell ref="M402:N402"/>
    <mergeCell ref="O402:P402"/>
    <mergeCell ref="Q402:R402"/>
    <mergeCell ref="S402:T402"/>
    <mergeCell ref="U402:V402"/>
    <mergeCell ref="W402:X402"/>
    <mergeCell ref="Y402:Z402"/>
    <mergeCell ref="AA402:AB402"/>
    <mergeCell ref="AC402:AD402"/>
    <mergeCell ref="AE402:AF402"/>
    <mergeCell ref="AG402:AH402"/>
    <mergeCell ref="AI402:AJ402"/>
    <mergeCell ref="AK402:AL402"/>
    <mergeCell ref="AM402:AN402"/>
    <mergeCell ref="AO402:AP402"/>
    <mergeCell ref="AQ402:AR402"/>
    <mergeCell ref="AS402:AT402"/>
    <mergeCell ref="AU402:AV402"/>
    <mergeCell ref="AW402:AX402"/>
    <mergeCell ref="AY402:AZ402"/>
    <mergeCell ref="BA402:BB402"/>
    <mergeCell ref="BC402:BD402"/>
    <mergeCell ref="BE402:BF402"/>
    <mergeCell ref="BG402:BH402"/>
    <mergeCell ref="BI402:BJ402"/>
    <mergeCell ref="BK402:BL402"/>
    <mergeCell ref="BM402:BN402"/>
    <mergeCell ref="AM401:AN401"/>
    <mergeCell ref="AO401:AP401"/>
    <mergeCell ref="AQ401:AR401"/>
    <mergeCell ref="AS401:AT401"/>
    <mergeCell ref="AU401:AV401"/>
    <mergeCell ref="AW401:AX401"/>
    <mergeCell ref="AY401:AZ401"/>
    <mergeCell ref="BA401:BB401"/>
    <mergeCell ref="BC401:BD401"/>
    <mergeCell ref="BE401:BF401"/>
    <mergeCell ref="BG401:BH401"/>
    <mergeCell ref="BI401:BJ401"/>
    <mergeCell ref="BK401:BL401"/>
    <mergeCell ref="BM401:BN401"/>
    <mergeCell ref="BO401:BQ401"/>
    <mergeCell ref="BS401:BT401"/>
    <mergeCell ref="BU401:CA401"/>
    <mergeCell ref="B401:C401"/>
    <mergeCell ref="D401:F401"/>
    <mergeCell ref="G401:H401"/>
    <mergeCell ref="K401:L401"/>
    <mergeCell ref="M401:N401"/>
    <mergeCell ref="O401:P401"/>
    <mergeCell ref="Q401:R401"/>
    <mergeCell ref="S401:T401"/>
    <mergeCell ref="U401:V401"/>
    <mergeCell ref="W401:X401"/>
    <mergeCell ref="Y401:Z401"/>
    <mergeCell ref="AA401:AB401"/>
    <mergeCell ref="AC401:AD401"/>
    <mergeCell ref="AE401:AF401"/>
    <mergeCell ref="AG401:AH401"/>
    <mergeCell ref="AI401:AJ401"/>
    <mergeCell ref="AK401:AL401"/>
    <mergeCell ref="CB400:CH400"/>
    <mergeCell ref="AU399:AV399"/>
    <mergeCell ref="AW399:AX399"/>
    <mergeCell ref="AY399:AZ399"/>
    <mergeCell ref="BA399:BB399"/>
    <mergeCell ref="BC399:BD399"/>
    <mergeCell ref="BE399:BF399"/>
    <mergeCell ref="BG399:BH399"/>
    <mergeCell ref="BI399:BJ399"/>
    <mergeCell ref="BK399:BL399"/>
    <mergeCell ref="BM399:BN399"/>
    <mergeCell ref="BO399:BQ399"/>
    <mergeCell ref="BS399:BT399"/>
    <mergeCell ref="BU399:CA399"/>
    <mergeCell ref="CB399:CH399"/>
    <mergeCell ref="B400:C400"/>
    <mergeCell ref="D400:F400"/>
    <mergeCell ref="G400:H400"/>
    <mergeCell ref="K400:L400"/>
    <mergeCell ref="M400:N400"/>
    <mergeCell ref="O400:P400"/>
    <mergeCell ref="Q400:R400"/>
    <mergeCell ref="S400:T400"/>
    <mergeCell ref="U400:V400"/>
    <mergeCell ref="W400:X400"/>
    <mergeCell ref="Y400:Z400"/>
    <mergeCell ref="AA400:AB400"/>
    <mergeCell ref="AC400:AD400"/>
    <mergeCell ref="AE400:AF400"/>
    <mergeCell ref="AG400:AH400"/>
    <mergeCell ref="AI400:AJ400"/>
    <mergeCell ref="AK400:AL400"/>
    <mergeCell ref="AM400:AN400"/>
    <mergeCell ref="S398:T398"/>
    <mergeCell ref="U398:V398"/>
    <mergeCell ref="W398:X398"/>
    <mergeCell ref="Y398:Z398"/>
    <mergeCell ref="AA398:AB398"/>
    <mergeCell ref="AC398:AD398"/>
    <mergeCell ref="AE398:AF398"/>
    <mergeCell ref="AG398:AH398"/>
    <mergeCell ref="AI398:AJ398"/>
    <mergeCell ref="AK398:AL398"/>
    <mergeCell ref="AM398:AN398"/>
    <mergeCell ref="AO398:AP398"/>
    <mergeCell ref="AQ398:AR398"/>
    <mergeCell ref="AS398:AT398"/>
    <mergeCell ref="AU398:AV398"/>
    <mergeCell ref="AW398:AX398"/>
    <mergeCell ref="AY398:AZ398"/>
    <mergeCell ref="AO400:AP400"/>
    <mergeCell ref="AQ400:AR400"/>
    <mergeCell ref="AS400:AT400"/>
    <mergeCell ref="AU400:AV400"/>
    <mergeCell ref="AW400:AX400"/>
    <mergeCell ref="AY400:AZ400"/>
    <mergeCell ref="BA400:BB400"/>
    <mergeCell ref="BC400:BD400"/>
    <mergeCell ref="BE400:BF400"/>
    <mergeCell ref="BG400:BH400"/>
    <mergeCell ref="BI400:BJ400"/>
    <mergeCell ref="BK400:BL400"/>
    <mergeCell ref="BM400:BN400"/>
    <mergeCell ref="BO400:BQ400"/>
    <mergeCell ref="BS400:BT400"/>
    <mergeCell ref="BU400:CA400"/>
    <mergeCell ref="AE396:AF396"/>
    <mergeCell ref="AG396:AH396"/>
    <mergeCell ref="AI396:AJ396"/>
    <mergeCell ref="AK396:AL396"/>
    <mergeCell ref="AM396:AN396"/>
    <mergeCell ref="AO396:AP396"/>
    <mergeCell ref="AQ396:AR396"/>
    <mergeCell ref="AS396:AT396"/>
    <mergeCell ref="AU396:AV396"/>
    <mergeCell ref="AW396:AX396"/>
    <mergeCell ref="AY396:AZ396"/>
    <mergeCell ref="BA396:BB396"/>
    <mergeCell ref="BC396:BD396"/>
    <mergeCell ref="BE396:BF396"/>
    <mergeCell ref="BG396:BH396"/>
    <mergeCell ref="BI396:BJ396"/>
    <mergeCell ref="BK396:BL396"/>
    <mergeCell ref="BA398:BB398"/>
    <mergeCell ref="BC398:BD398"/>
    <mergeCell ref="BE398:BF398"/>
    <mergeCell ref="BG398:BH398"/>
    <mergeCell ref="BI398:BJ398"/>
    <mergeCell ref="BK398:BL398"/>
    <mergeCell ref="BM398:BN398"/>
    <mergeCell ref="BO398:BQ398"/>
    <mergeCell ref="BS398:BT398"/>
    <mergeCell ref="BU398:CA398"/>
    <mergeCell ref="CB398:CH398"/>
    <mergeCell ref="B399:C399"/>
    <mergeCell ref="D399:F399"/>
    <mergeCell ref="G399:H399"/>
    <mergeCell ref="K399:L399"/>
    <mergeCell ref="M399:N399"/>
    <mergeCell ref="O399:P399"/>
    <mergeCell ref="Q399:R399"/>
    <mergeCell ref="S399:T399"/>
    <mergeCell ref="U399:V399"/>
    <mergeCell ref="W399:X399"/>
    <mergeCell ref="Y399:Z399"/>
    <mergeCell ref="AA399:AB399"/>
    <mergeCell ref="AC399:AD399"/>
    <mergeCell ref="AE399:AF399"/>
    <mergeCell ref="AG399:AH399"/>
    <mergeCell ref="AI399:AJ399"/>
    <mergeCell ref="AK399:AL399"/>
    <mergeCell ref="AM399:AN399"/>
    <mergeCell ref="AO399:AP399"/>
    <mergeCell ref="AQ399:AR399"/>
    <mergeCell ref="AS399:AT399"/>
    <mergeCell ref="BG397:BH397"/>
    <mergeCell ref="BI397:BJ397"/>
    <mergeCell ref="BK397:BL397"/>
    <mergeCell ref="BM397:BN397"/>
    <mergeCell ref="BO397:BQ397"/>
    <mergeCell ref="BS397:BT397"/>
    <mergeCell ref="BU397:CA397"/>
    <mergeCell ref="CB397:CH397"/>
    <mergeCell ref="B398:C398"/>
    <mergeCell ref="D398:F398"/>
    <mergeCell ref="G398:H398"/>
    <mergeCell ref="K398:L398"/>
    <mergeCell ref="M398:N398"/>
    <mergeCell ref="O398:P398"/>
    <mergeCell ref="Q398:R398"/>
    <mergeCell ref="BS395:BT395"/>
    <mergeCell ref="AQ394:AR394"/>
    <mergeCell ref="AS394:AT394"/>
    <mergeCell ref="AU394:AV394"/>
    <mergeCell ref="AW394:AX394"/>
    <mergeCell ref="AY394:AZ394"/>
    <mergeCell ref="BA394:BB394"/>
    <mergeCell ref="BC394:BD394"/>
    <mergeCell ref="BE394:BF394"/>
    <mergeCell ref="BG394:BH394"/>
    <mergeCell ref="BI394:BJ394"/>
    <mergeCell ref="BK394:BL394"/>
    <mergeCell ref="BM394:BN394"/>
    <mergeCell ref="BO394:BQ394"/>
    <mergeCell ref="BS394:BT394"/>
    <mergeCell ref="BU394:CA394"/>
    <mergeCell ref="CB394:CH394"/>
    <mergeCell ref="BM396:BN396"/>
    <mergeCell ref="BO396:BQ396"/>
    <mergeCell ref="BS396:BT396"/>
    <mergeCell ref="BU396:CA396"/>
    <mergeCell ref="CB396:CH396"/>
    <mergeCell ref="B397:C397"/>
    <mergeCell ref="D397:F397"/>
    <mergeCell ref="G397:H397"/>
    <mergeCell ref="K397:L397"/>
    <mergeCell ref="M397:N397"/>
    <mergeCell ref="O397:P397"/>
    <mergeCell ref="Q397:R397"/>
    <mergeCell ref="S397:T397"/>
    <mergeCell ref="U397:V397"/>
    <mergeCell ref="W397:X397"/>
    <mergeCell ref="Y397:Z397"/>
    <mergeCell ref="AA397:AB397"/>
    <mergeCell ref="AC397:AD397"/>
    <mergeCell ref="AE397:AF397"/>
    <mergeCell ref="AG397:AH397"/>
    <mergeCell ref="AI397:AJ397"/>
    <mergeCell ref="AK397:AL397"/>
    <mergeCell ref="AM397:AN397"/>
    <mergeCell ref="AO397:AP397"/>
    <mergeCell ref="AQ397:AR397"/>
    <mergeCell ref="AS397:AT397"/>
    <mergeCell ref="AU397:AV397"/>
    <mergeCell ref="AW397:AX397"/>
    <mergeCell ref="AY397:AZ397"/>
    <mergeCell ref="BA397:BB397"/>
    <mergeCell ref="BC397:BD397"/>
    <mergeCell ref="BE397:BF397"/>
    <mergeCell ref="BU395:CA395"/>
    <mergeCell ref="CB395:CH395"/>
    <mergeCell ref="B396:C396"/>
    <mergeCell ref="D396:F396"/>
    <mergeCell ref="G396:H396"/>
    <mergeCell ref="K396:L396"/>
    <mergeCell ref="M396:N396"/>
    <mergeCell ref="O396:P396"/>
    <mergeCell ref="Q396:R396"/>
    <mergeCell ref="S396:T396"/>
    <mergeCell ref="U396:V396"/>
    <mergeCell ref="W396:X396"/>
    <mergeCell ref="Y396:Z396"/>
    <mergeCell ref="AA396:AB396"/>
    <mergeCell ref="AC396:AD396"/>
    <mergeCell ref="B395:C395"/>
    <mergeCell ref="D395:F395"/>
    <mergeCell ref="G395:H395"/>
    <mergeCell ref="K395:L395"/>
    <mergeCell ref="M395:N395"/>
    <mergeCell ref="O395:P395"/>
    <mergeCell ref="Q395:R395"/>
    <mergeCell ref="S395:T395"/>
    <mergeCell ref="U395:V395"/>
    <mergeCell ref="W395:X395"/>
    <mergeCell ref="Y395:Z395"/>
    <mergeCell ref="AA395:AB395"/>
    <mergeCell ref="AC395:AD395"/>
    <mergeCell ref="AE395:AF395"/>
    <mergeCell ref="AG395:AH395"/>
    <mergeCell ref="AI395:AJ395"/>
    <mergeCell ref="AW393:AX393"/>
    <mergeCell ref="AY393:AZ393"/>
    <mergeCell ref="BA393:BB393"/>
    <mergeCell ref="BC393:BD393"/>
    <mergeCell ref="BE393:BF393"/>
    <mergeCell ref="BG393:BH393"/>
    <mergeCell ref="BI393:BJ393"/>
    <mergeCell ref="BK393:BL393"/>
    <mergeCell ref="BM393:BN393"/>
    <mergeCell ref="BO393:BQ393"/>
    <mergeCell ref="BS393:BT393"/>
    <mergeCell ref="BU393:CA393"/>
    <mergeCell ref="CB393:CH393"/>
    <mergeCell ref="B394:C394"/>
    <mergeCell ref="D394:F394"/>
    <mergeCell ref="G394:H394"/>
    <mergeCell ref="K394:L394"/>
    <mergeCell ref="M394:N394"/>
    <mergeCell ref="O394:P394"/>
    <mergeCell ref="Q394:R394"/>
    <mergeCell ref="S394:T394"/>
    <mergeCell ref="U394:V394"/>
    <mergeCell ref="W394:X394"/>
    <mergeCell ref="Y394:Z394"/>
    <mergeCell ref="AA394:AB394"/>
    <mergeCell ref="AC394:AD394"/>
    <mergeCell ref="AE394:AF394"/>
    <mergeCell ref="AG394:AH394"/>
    <mergeCell ref="AI394:AJ394"/>
    <mergeCell ref="AK394:AL394"/>
    <mergeCell ref="AM394:AN394"/>
    <mergeCell ref="AO394:AP394"/>
    <mergeCell ref="AK395:AL395"/>
    <mergeCell ref="AM395:AN395"/>
    <mergeCell ref="AO395:AP395"/>
    <mergeCell ref="AQ395:AR395"/>
    <mergeCell ref="AS395:AT395"/>
    <mergeCell ref="AU395:AV395"/>
    <mergeCell ref="AW395:AX395"/>
    <mergeCell ref="AY395:AZ395"/>
    <mergeCell ref="BA395:BB395"/>
    <mergeCell ref="BC395:BD395"/>
    <mergeCell ref="BE395:BF395"/>
    <mergeCell ref="BG395:BH395"/>
    <mergeCell ref="BI395:BJ395"/>
    <mergeCell ref="BK395:BL395"/>
    <mergeCell ref="BM395:BN395"/>
    <mergeCell ref="BO395:BQ395"/>
    <mergeCell ref="BC392:BD392"/>
    <mergeCell ref="BE392:BF392"/>
    <mergeCell ref="BG392:BH392"/>
    <mergeCell ref="BI392:BJ392"/>
    <mergeCell ref="BK392:BL392"/>
    <mergeCell ref="BM392:BN392"/>
    <mergeCell ref="BO392:BQ392"/>
    <mergeCell ref="BS392:BT392"/>
    <mergeCell ref="BU392:CA392"/>
    <mergeCell ref="CB392:CH392"/>
    <mergeCell ref="B393:C393"/>
    <mergeCell ref="D393:F393"/>
    <mergeCell ref="G393:H393"/>
    <mergeCell ref="K393:L393"/>
    <mergeCell ref="M393:N393"/>
    <mergeCell ref="O393:P393"/>
    <mergeCell ref="Q393:R393"/>
    <mergeCell ref="S393:T393"/>
    <mergeCell ref="U393:V393"/>
    <mergeCell ref="W393:X393"/>
    <mergeCell ref="Y393:Z393"/>
    <mergeCell ref="AA393:AB393"/>
    <mergeCell ref="AC393:AD393"/>
    <mergeCell ref="AE393:AF393"/>
    <mergeCell ref="AG393:AH393"/>
    <mergeCell ref="AI393:AJ393"/>
    <mergeCell ref="AK393:AL393"/>
    <mergeCell ref="AM393:AN393"/>
    <mergeCell ref="AO393:AP393"/>
    <mergeCell ref="AQ393:AR393"/>
    <mergeCell ref="AS393:AT393"/>
    <mergeCell ref="AU393:AV393"/>
    <mergeCell ref="BI391:BJ391"/>
    <mergeCell ref="BK391:BL391"/>
    <mergeCell ref="BM391:BN391"/>
    <mergeCell ref="BO391:BQ391"/>
    <mergeCell ref="BS391:BT391"/>
    <mergeCell ref="BU391:CA391"/>
    <mergeCell ref="CB391:CH391"/>
    <mergeCell ref="B392:C392"/>
    <mergeCell ref="D392:F392"/>
    <mergeCell ref="G392:H392"/>
    <mergeCell ref="K392:L392"/>
    <mergeCell ref="M392:N392"/>
    <mergeCell ref="O392:P392"/>
    <mergeCell ref="Q392:R392"/>
    <mergeCell ref="S392:T392"/>
    <mergeCell ref="U392:V392"/>
    <mergeCell ref="W392:X392"/>
    <mergeCell ref="Y392:Z392"/>
    <mergeCell ref="AA392:AB392"/>
    <mergeCell ref="AC392:AD392"/>
    <mergeCell ref="AE392:AF392"/>
    <mergeCell ref="AG392:AH392"/>
    <mergeCell ref="AI392:AJ392"/>
    <mergeCell ref="AK392:AL392"/>
    <mergeCell ref="AM392:AN392"/>
    <mergeCell ref="AO392:AP392"/>
    <mergeCell ref="AQ392:AR392"/>
    <mergeCell ref="AS392:AT392"/>
    <mergeCell ref="AU392:AV392"/>
    <mergeCell ref="AW392:AX392"/>
    <mergeCell ref="AY392:AZ392"/>
    <mergeCell ref="BA392:BB392"/>
    <mergeCell ref="BO390:BQ390"/>
    <mergeCell ref="BS390:BT390"/>
    <mergeCell ref="BU390:CA390"/>
    <mergeCell ref="CB390:CH390"/>
    <mergeCell ref="B391:C391"/>
    <mergeCell ref="D391:F391"/>
    <mergeCell ref="G391:H391"/>
    <mergeCell ref="K391:L391"/>
    <mergeCell ref="M391:N391"/>
    <mergeCell ref="O391:P391"/>
    <mergeCell ref="Q391:R391"/>
    <mergeCell ref="S391:T391"/>
    <mergeCell ref="U391:V391"/>
    <mergeCell ref="W391:X391"/>
    <mergeCell ref="Y391:Z391"/>
    <mergeCell ref="AA391:AB391"/>
    <mergeCell ref="AC391:AD391"/>
    <mergeCell ref="AE391:AF391"/>
    <mergeCell ref="AG391:AH391"/>
    <mergeCell ref="AI391:AJ391"/>
    <mergeCell ref="AK391:AL391"/>
    <mergeCell ref="AM391:AN391"/>
    <mergeCell ref="AO391:AP391"/>
    <mergeCell ref="AQ391:AR391"/>
    <mergeCell ref="AS391:AT391"/>
    <mergeCell ref="AU391:AV391"/>
    <mergeCell ref="AW391:AX391"/>
    <mergeCell ref="AY391:AZ391"/>
    <mergeCell ref="BA391:BB391"/>
    <mergeCell ref="BC391:BD391"/>
    <mergeCell ref="BE391:BF391"/>
    <mergeCell ref="BG391:BH391"/>
    <mergeCell ref="CB389:CH389"/>
    <mergeCell ref="B390:C390"/>
    <mergeCell ref="D390:F390"/>
    <mergeCell ref="G390:H390"/>
    <mergeCell ref="K390:L390"/>
    <mergeCell ref="M390:N390"/>
    <mergeCell ref="O390:P390"/>
    <mergeCell ref="Q390:R390"/>
    <mergeCell ref="S390:T390"/>
    <mergeCell ref="U390:V390"/>
    <mergeCell ref="W390:X390"/>
    <mergeCell ref="Y390:Z390"/>
    <mergeCell ref="AA390:AB390"/>
    <mergeCell ref="AC390:AD390"/>
    <mergeCell ref="AE390:AF390"/>
    <mergeCell ref="AG390:AH390"/>
    <mergeCell ref="AI390:AJ390"/>
    <mergeCell ref="AK390:AL390"/>
    <mergeCell ref="AM390:AN390"/>
    <mergeCell ref="AO390:AP390"/>
    <mergeCell ref="AQ390:AR390"/>
    <mergeCell ref="AS390:AT390"/>
    <mergeCell ref="AU390:AV390"/>
    <mergeCell ref="AW390:AX390"/>
    <mergeCell ref="AY390:AZ390"/>
    <mergeCell ref="BA390:BB390"/>
    <mergeCell ref="BC390:BD390"/>
    <mergeCell ref="BE390:BF390"/>
    <mergeCell ref="BG390:BH390"/>
    <mergeCell ref="BI390:BJ390"/>
    <mergeCell ref="BK390:BL390"/>
    <mergeCell ref="BM390:BN390"/>
    <mergeCell ref="AM389:AN389"/>
    <mergeCell ref="AO389:AP389"/>
    <mergeCell ref="AQ389:AR389"/>
    <mergeCell ref="AS389:AT389"/>
    <mergeCell ref="AU389:AV389"/>
    <mergeCell ref="AW389:AX389"/>
    <mergeCell ref="AY389:AZ389"/>
    <mergeCell ref="BA389:BB389"/>
    <mergeCell ref="BC389:BD389"/>
    <mergeCell ref="BE389:BF389"/>
    <mergeCell ref="BG389:BH389"/>
    <mergeCell ref="BI389:BJ389"/>
    <mergeCell ref="BK389:BL389"/>
    <mergeCell ref="BM389:BN389"/>
    <mergeCell ref="BO389:BQ389"/>
    <mergeCell ref="BS389:BT389"/>
    <mergeCell ref="BU389:CA389"/>
    <mergeCell ref="B389:C389"/>
    <mergeCell ref="D389:F389"/>
    <mergeCell ref="G389:H389"/>
    <mergeCell ref="K389:L389"/>
    <mergeCell ref="M389:N389"/>
    <mergeCell ref="O389:P389"/>
    <mergeCell ref="Q389:R389"/>
    <mergeCell ref="S389:T389"/>
    <mergeCell ref="U389:V389"/>
    <mergeCell ref="W389:X389"/>
    <mergeCell ref="Y389:Z389"/>
    <mergeCell ref="AA389:AB389"/>
    <mergeCell ref="AC389:AD389"/>
    <mergeCell ref="AE389:AF389"/>
    <mergeCell ref="AG389:AH389"/>
    <mergeCell ref="AI389:AJ389"/>
    <mergeCell ref="AK389:AL389"/>
    <mergeCell ref="CB388:CH388"/>
    <mergeCell ref="AU387:AV387"/>
    <mergeCell ref="AW387:AX387"/>
    <mergeCell ref="AY387:AZ387"/>
    <mergeCell ref="BA387:BB387"/>
    <mergeCell ref="BC387:BD387"/>
    <mergeCell ref="BE387:BF387"/>
    <mergeCell ref="BG387:BH387"/>
    <mergeCell ref="BI387:BJ387"/>
    <mergeCell ref="BK387:BL387"/>
    <mergeCell ref="BM387:BN387"/>
    <mergeCell ref="BO387:BQ387"/>
    <mergeCell ref="BS387:BT387"/>
    <mergeCell ref="BU387:CA387"/>
    <mergeCell ref="CB387:CH387"/>
    <mergeCell ref="B388:C388"/>
    <mergeCell ref="D388:F388"/>
    <mergeCell ref="G388:H388"/>
    <mergeCell ref="K388:L388"/>
    <mergeCell ref="M388:N388"/>
    <mergeCell ref="O388:P388"/>
    <mergeCell ref="Q388:R388"/>
    <mergeCell ref="S388:T388"/>
    <mergeCell ref="U388:V388"/>
    <mergeCell ref="W388:X388"/>
    <mergeCell ref="Y388:Z388"/>
    <mergeCell ref="AA388:AB388"/>
    <mergeCell ref="AC388:AD388"/>
    <mergeCell ref="AE388:AF388"/>
    <mergeCell ref="AG388:AH388"/>
    <mergeCell ref="AI388:AJ388"/>
    <mergeCell ref="AK388:AL388"/>
    <mergeCell ref="AM388:AN388"/>
    <mergeCell ref="S386:T386"/>
    <mergeCell ref="U386:V386"/>
    <mergeCell ref="W386:X386"/>
    <mergeCell ref="Y386:Z386"/>
    <mergeCell ref="AA386:AB386"/>
    <mergeCell ref="AC386:AD386"/>
    <mergeCell ref="AE386:AF386"/>
    <mergeCell ref="AG386:AH386"/>
    <mergeCell ref="AI386:AJ386"/>
    <mergeCell ref="AK386:AL386"/>
    <mergeCell ref="AM386:AN386"/>
    <mergeCell ref="AO386:AP386"/>
    <mergeCell ref="AQ386:AR386"/>
    <mergeCell ref="AS386:AT386"/>
    <mergeCell ref="AU386:AV386"/>
    <mergeCell ref="AW386:AX386"/>
    <mergeCell ref="AY386:AZ386"/>
    <mergeCell ref="AO388:AP388"/>
    <mergeCell ref="AQ388:AR388"/>
    <mergeCell ref="AS388:AT388"/>
    <mergeCell ref="AU388:AV388"/>
    <mergeCell ref="AW388:AX388"/>
    <mergeCell ref="AY388:AZ388"/>
    <mergeCell ref="BA388:BB388"/>
    <mergeCell ref="BC388:BD388"/>
    <mergeCell ref="BE388:BF388"/>
    <mergeCell ref="BG388:BH388"/>
    <mergeCell ref="BI388:BJ388"/>
    <mergeCell ref="BK388:BL388"/>
    <mergeCell ref="BM388:BN388"/>
    <mergeCell ref="BO388:BQ388"/>
    <mergeCell ref="BS388:BT388"/>
    <mergeCell ref="BU388:CA388"/>
    <mergeCell ref="AE384:AF384"/>
    <mergeCell ref="AG384:AH384"/>
    <mergeCell ref="AI384:AJ384"/>
    <mergeCell ref="AK384:AL384"/>
    <mergeCell ref="AM384:AN384"/>
    <mergeCell ref="AO384:AP384"/>
    <mergeCell ref="AQ384:AR384"/>
    <mergeCell ref="AS384:AT384"/>
    <mergeCell ref="AU384:AV384"/>
    <mergeCell ref="AW384:AX384"/>
    <mergeCell ref="AY384:AZ384"/>
    <mergeCell ref="BA384:BB384"/>
    <mergeCell ref="BC384:BD384"/>
    <mergeCell ref="BE384:BF384"/>
    <mergeCell ref="BG384:BH384"/>
    <mergeCell ref="BI384:BJ384"/>
    <mergeCell ref="BK384:BL384"/>
    <mergeCell ref="BA386:BB386"/>
    <mergeCell ref="BC386:BD386"/>
    <mergeCell ref="BE386:BF386"/>
    <mergeCell ref="BG386:BH386"/>
    <mergeCell ref="BI386:BJ386"/>
    <mergeCell ref="BK386:BL386"/>
    <mergeCell ref="BM386:BN386"/>
    <mergeCell ref="BO386:BQ386"/>
    <mergeCell ref="BS386:BT386"/>
    <mergeCell ref="BU386:CA386"/>
    <mergeCell ref="CB386:CH386"/>
    <mergeCell ref="B387:C387"/>
    <mergeCell ref="D387:F387"/>
    <mergeCell ref="G387:H387"/>
    <mergeCell ref="K387:L387"/>
    <mergeCell ref="M387:N387"/>
    <mergeCell ref="O387:P387"/>
    <mergeCell ref="Q387:R387"/>
    <mergeCell ref="S387:T387"/>
    <mergeCell ref="U387:V387"/>
    <mergeCell ref="W387:X387"/>
    <mergeCell ref="Y387:Z387"/>
    <mergeCell ref="AA387:AB387"/>
    <mergeCell ref="AC387:AD387"/>
    <mergeCell ref="AE387:AF387"/>
    <mergeCell ref="AG387:AH387"/>
    <mergeCell ref="AI387:AJ387"/>
    <mergeCell ref="AK387:AL387"/>
    <mergeCell ref="AM387:AN387"/>
    <mergeCell ref="AO387:AP387"/>
    <mergeCell ref="AQ387:AR387"/>
    <mergeCell ref="AS387:AT387"/>
    <mergeCell ref="BG385:BH385"/>
    <mergeCell ref="BI385:BJ385"/>
    <mergeCell ref="BK385:BL385"/>
    <mergeCell ref="BM385:BN385"/>
    <mergeCell ref="BO385:BQ385"/>
    <mergeCell ref="BS385:BT385"/>
    <mergeCell ref="BU385:CA385"/>
    <mergeCell ref="CB385:CH385"/>
    <mergeCell ref="B386:C386"/>
    <mergeCell ref="D386:F386"/>
    <mergeCell ref="G386:H386"/>
    <mergeCell ref="K386:L386"/>
    <mergeCell ref="M386:N386"/>
    <mergeCell ref="O386:P386"/>
    <mergeCell ref="Q386:R386"/>
    <mergeCell ref="BS383:BT383"/>
    <mergeCell ref="AQ382:AR382"/>
    <mergeCell ref="AS382:AT382"/>
    <mergeCell ref="AU382:AV382"/>
    <mergeCell ref="AW382:AX382"/>
    <mergeCell ref="AY382:AZ382"/>
    <mergeCell ref="BA382:BB382"/>
    <mergeCell ref="BC382:BD382"/>
    <mergeCell ref="BE382:BF382"/>
    <mergeCell ref="BG382:BH382"/>
    <mergeCell ref="BI382:BJ382"/>
    <mergeCell ref="BK382:BL382"/>
    <mergeCell ref="BM382:BN382"/>
    <mergeCell ref="BO382:BQ382"/>
    <mergeCell ref="BS382:BT382"/>
    <mergeCell ref="BU382:CA382"/>
    <mergeCell ref="CB382:CH382"/>
    <mergeCell ref="BM384:BN384"/>
    <mergeCell ref="BO384:BQ384"/>
    <mergeCell ref="BS384:BT384"/>
    <mergeCell ref="BU384:CA384"/>
    <mergeCell ref="CB384:CH384"/>
    <mergeCell ref="B385:C385"/>
    <mergeCell ref="D385:F385"/>
    <mergeCell ref="G385:H385"/>
    <mergeCell ref="K385:L385"/>
    <mergeCell ref="M385:N385"/>
    <mergeCell ref="O385:P385"/>
    <mergeCell ref="Q385:R385"/>
    <mergeCell ref="S385:T385"/>
    <mergeCell ref="U385:V385"/>
    <mergeCell ref="W385:X385"/>
    <mergeCell ref="Y385:Z385"/>
    <mergeCell ref="AA385:AB385"/>
    <mergeCell ref="AC385:AD385"/>
    <mergeCell ref="AE385:AF385"/>
    <mergeCell ref="AG385:AH385"/>
    <mergeCell ref="AI385:AJ385"/>
    <mergeCell ref="AK385:AL385"/>
    <mergeCell ref="AM385:AN385"/>
    <mergeCell ref="AO385:AP385"/>
    <mergeCell ref="AQ385:AR385"/>
    <mergeCell ref="AS385:AT385"/>
    <mergeCell ref="AU385:AV385"/>
    <mergeCell ref="AW385:AX385"/>
    <mergeCell ref="AY385:AZ385"/>
    <mergeCell ref="BA385:BB385"/>
    <mergeCell ref="BC385:BD385"/>
    <mergeCell ref="BE385:BF385"/>
    <mergeCell ref="BU383:CA383"/>
    <mergeCell ref="CB383:CH383"/>
    <mergeCell ref="B384:C384"/>
    <mergeCell ref="D384:F384"/>
    <mergeCell ref="G384:H384"/>
    <mergeCell ref="K384:L384"/>
    <mergeCell ref="M384:N384"/>
    <mergeCell ref="O384:P384"/>
    <mergeCell ref="Q384:R384"/>
    <mergeCell ref="S384:T384"/>
    <mergeCell ref="U384:V384"/>
    <mergeCell ref="W384:X384"/>
    <mergeCell ref="Y384:Z384"/>
    <mergeCell ref="AA384:AB384"/>
    <mergeCell ref="AC384:AD384"/>
    <mergeCell ref="B383:C383"/>
    <mergeCell ref="D383:F383"/>
    <mergeCell ref="G383:H383"/>
    <mergeCell ref="K383:L383"/>
    <mergeCell ref="M383:N383"/>
    <mergeCell ref="O383:P383"/>
    <mergeCell ref="Q383:R383"/>
    <mergeCell ref="S383:T383"/>
    <mergeCell ref="U383:V383"/>
    <mergeCell ref="W383:X383"/>
    <mergeCell ref="Y383:Z383"/>
    <mergeCell ref="AA383:AB383"/>
    <mergeCell ref="AC383:AD383"/>
    <mergeCell ref="AE383:AF383"/>
    <mergeCell ref="AG383:AH383"/>
    <mergeCell ref="AI383:AJ383"/>
    <mergeCell ref="AW381:AX381"/>
    <mergeCell ref="AY381:AZ381"/>
    <mergeCell ref="BA381:BB381"/>
    <mergeCell ref="BC381:BD381"/>
    <mergeCell ref="BE381:BF381"/>
    <mergeCell ref="BG381:BH381"/>
    <mergeCell ref="BI381:BJ381"/>
    <mergeCell ref="BK381:BL381"/>
    <mergeCell ref="BM381:BN381"/>
    <mergeCell ref="BO381:BQ381"/>
    <mergeCell ref="BS381:BT381"/>
    <mergeCell ref="BU381:CA381"/>
    <mergeCell ref="CB381:CH381"/>
    <mergeCell ref="B382:C382"/>
    <mergeCell ref="D382:F382"/>
    <mergeCell ref="G382:H382"/>
    <mergeCell ref="K382:L382"/>
    <mergeCell ref="M382:N382"/>
    <mergeCell ref="O382:P382"/>
    <mergeCell ref="Q382:R382"/>
    <mergeCell ref="S382:T382"/>
    <mergeCell ref="U382:V382"/>
    <mergeCell ref="W382:X382"/>
    <mergeCell ref="Y382:Z382"/>
    <mergeCell ref="AA382:AB382"/>
    <mergeCell ref="AC382:AD382"/>
    <mergeCell ref="AE382:AF382"/>
    <mergeCell ref="AG382:AH382"/>
    <mergeCell ref="AI382:AJ382"/>
    <mergeCell ref="AK382:AL382"/>
    <mergeCell ref="AM382:AN382"/>
    <mergeCell ref="AO382:AP382"/>
    <mergeCell ref="AK383:AL383"/>
    <mergeCell ref="AM383:AN383"/>
    <mergeCell ref="AO383:AP383"/>
    <mergeCell ref="AQ383:AR383"/>
    <mergeCell ref="AS383:AT383"/>
    <mergeCell ref="AU383:AV383"/>
    <mergeCell ref="AW383:AX383"/>
    <mergeCell ref="AY383:AZ383"/>
    <mergeCell ref="BA383:BB383"/>
    <mergeCell ref="BC383:BD383"/>
    <mergeCell ref="BE383:BF383"/>
    <mergeCell ref="BG383:BH383"/>
    <mergeCell ref="BI383:BJ383"/>
    <mergeCell ref="BK383:BL383"/>
    <mergeCell ref="BM383:BN383"/>
    <mergeCell ref="BO383:BQ383"/>
    <mergeCell ref="BC380:BD380"/>
    <mergeCell ref="BE380:BF380"/>
    <mergeCell ref="BG380:BH380"/>
    <mergeCell ref="BI380:BJ380"/>
    <mergeCell ref="BK380:BL380"/>
    <mergeCell ref="BM380:BN380"/>
    <mergeCell ref="BO380:BQ380"/>
    <mergeCell ref="BS380:BT380"/>
    <mergeCell ref="BU380:CA380"/>
    <mergeCell ref="CB380:CH380"/>
    <mergeCell ref="B381:C381"/>
    <mergeCell ref="D381:F381"/>
    <mergeCell ref="G381:H381"/>
    <mergeCell ref="K381:L381"/>
    <mergeCell ref="M381:N381"/>
    <mergeCell ref="O381:P381"/>
    <mergeCell ref="Q381:R381"/>
    <mergeCell ref="S381:T381"/>
    <mergeCell ref="U381:V381"/>
    <mergeCell ref="W381:X381"/>
    <mergeCell ref="Y381:Z381"/>
    <mergeCell ref="AA381:AB381"/>
    <mergeCell ref="AC381:AD381"/>
    <mergeCell ref="AE381:AF381"/>
    <mergeCell ref="AG381:AH381"/>
    <mergeCell ref="AI381:AJ381"/>
    <mergeCell ref="AK381:AL381"/>
    <mergeCell ref="AM381:AN381"/>
    <mergeCell ref="AO381:AP381"/>
    <mergeCell ref="AQ381:AR381"/>
    <mergeCell ref="AS381:AT381"/>
    <mergeCell ref="AU381:AV381"/>
    <mergeCell ref="BI379:BJ379"/>
    <mergeCell ref="BK379:BL379"/>
    <mergeCell ref="BM379:BN379"/>
    <mergeCell ref="BO379:BQ379"/>
    <mergeCell ref="BS379:BT379"/>
    <mergeCell ref="BU379:CA379"/>
    <mergeCell ref="CB379:CH379"/>
    <mergeCell ref="B380:C380"/>
    <mergeCell ref="D380:F380"/>
    <mergeCell ref="G380:H380"/>
    <mergeCell ref="K380:L380"/>
    <mergeCell ref="M380:N380"/>
    <mergeCell ref="O380:P380"/>
    <mergeCell ref="Q380:R380"/>
    <mergeCell ref="S380:T380"/>
    <mergeCell ref="U380:V380"/>
    <mergeCell ref="W380:X380"/>
    <mergeCell ref="Y380:Z380"/>
    <mergeCell ref="AA380:AB380"/>
    <mergeCell ref="AC380:AD380"/>
    <mergeCell ref="AE380:AF380"/>
    <mergeCell ref="AG380:AH380"/>
    <mergeCell ref="AI380:AJ380"/>
    <mergeCell ref="AK380:AL380"/>
    <mergeCell ref="AM380:AN380"/>
    <mergeCell ref="AO380:AP380"/>
    <mergeCell ref="AQ380:AR380"/>
    <mergeCell ref="AS380:AT380"/>
    <mergeCell ref="AU380:AV380"/>
    <mergeCell ref="AW380:AX380"/>
    <mergeCell ref="AY380:AZ380"/>
    <mergeCell ref="BA380:BB380"/>
    <mergeCell ref="BO378:BQ378"/>
    <mergeCell ref="BS378:BT378"/>
    <mergeCell ref="BU378:CA378"/>
    <mergeCell ref="CB378:CH378"/>
    <mergeCell ref="B379:C379"/>
    <mergeCell ref="D379:F379"/>
    <mergeCell ref="G379:H379"/>
    <mergeCell ref="K379:L379"/>
    <mergeCell ref="M379:N379"/>
    <mergeCell ref="O379:P379"/>
    <mergeCell ref="Q379:R379"/>
    <mergeCell ref="S379:T379"/>
    <mergeCell ref="U379:V379"/>
    <mergeCell ref="W379:X379"/>
    <mergeCell ref="Y379:Z379"/>
    <mergeCell ref="AA379:AB379"/>
    <mergeCell ref="AC379:AD379"/>
    <mergeCell ref="AE379:AF379"/>
    <mergeCell ref="AG379:AH379"/>
    <mergeCell ref="AI379:AJ379"/>
    <mergeCell ref="AK379:AL379"/>
    <mergeCell ref="AM379:AN379"/>
    <mergeCell ref="AO379:AP379"/>
    <mergeCell ref="AQ379:AR379"/>
    <mergeCell ref="AS379:AT379"/>
    <mergeCell ref="AU379:AV379"/>
    <mergeCell ref="AW379:AX379"/>
    <mergeCell ref="AY379:AZ379"/>
    <mergeCell ref="BA379:BB379"/>
    <mergeCell ref="BC379:BD379"/>
    <mergeCell ref="BE379:BF379"/>
    <mergeCell ref="BG379:BH379"/>
    <mergeCell ref="CB377:CH377"/>
    <mergeCell ref="B378:C378"/>
    <mergeCell ref="D378:F378"/>
    <mergeCell ref="G378:H378"/>
    <mergeCell ref="K378:L378"/>
    <mergeCell ref="M378:N378"/>
    <mergeCell ref="O378:P378"/>
    <mergeCell ref="Q378:R378"/>
    <mergeCell ref="S378:T378"/>
    <mergeCell ref="U378:V378"/>
    <mergeCell ref="W378:X378"/>
    <mergeCell ref="Y378:Z378"/>
    <mergeCell ref="AA378:AB378"/>
    <mergeCell ref="AC378:AD378"/>
    <mergeCell ref="AE378:AF378"/>
    <mergeCell ref="AG378:AH378"/>
    <mergeCell ref="AI378:AJ378"/>
    <mergeCell ref="AK378:AL378"/>
    <mergeCell ref="AM378:AN378"/>
    <mergeCell ref="AO378:AP378"/>
    <mergeCell ref="AQ378:AR378"/>
    <mergeCell ref="AS378:AT378"/>
    <mergeCell ref="AU378:AV378"/>
    <mergeCell ref="AW378:AX378"/>
    <mergeCell ref="AY378:AZ378"/>
    <mergeCell ref="BA378:BB378"/>
    <mergeCell ref="BC378:BD378"/>
    <mergeCell ref="BE378:BF378"/>
    <mergeCell ref="BG378:BH378"/>
    <mergeCell ref="BI378:BJ378"/>
    <mergeCell ref="BK378:BL378"/>
    <mergeCell ref="BM378:BN378"/>
    <mergeCell ref="AM377:AN377"/>
    <mergeCell ref="AO377:AP377"/>
    <mergeCell ref="AQ377:AR377"/>
    <mergeCell ref="AS377:AT377"/>
    <mergeCell ref="AU377:AV377"/>
    <mergeCell ref="AW377:AX377"/>
    <mergeCell ref="AY377:AZ377"/>
    <mergeCell ref="BA377:BB377"/>
    <mergeCell ref="BC377:BD377"/>
    <mergeCell ref="BE377:BF377"/>
    <mergeCell ref="BG377:BH377"/>
    <mergeCell ref="BI377:BJ377"/>
    <mergeCell ref="BK377:BL377"/>
    <mergeCell ref="BM377:BN377"/>
    <mergeCell ref="BO377:BQ377"/>
    <mergeCell ref="BS377:BT377"/>
    <mergeCell ref="BU377:CA377"/>
    <mergeCell ref="B377:C377"/>
    <mergeCell ref="D377:F377"/>
    <mergeCell ref="G377:H377"/>
    <mergeCell ref="K377:L377"/>
    <mergeCell ref="M377:N377"/>
    <mergeCell ref="O377:P377"/>
    <mergeCell ref="Q377:R377"/>
    <mergeCell ref="S377:T377"/>
    <mergeCell ref="U377:V377"/>
    <mergeCell ref="W377:X377"/>
    <mergeCell ref="Y377:Z377"/>
    <mergeCell ref="AA377:AB377"/>
    <mergeCell ref="AC377:AD377"/>
    <mergeCell ref="AE377:AF377"/>
    <mergeCell ref="AG377:AH377"/>
    <mergeCell ref="AI377:AJ377"/>
    <mergeCell ref="AK377:AL377"/>
    <mergeCell ref="CB376:CH376"/>
    <mergeCell ref="AU375:AV375"/>
    <mergeCell ref="AW375:AX375"/>
    <mergeCell ref="AY375:AZ375"/>
    <mergeCell ref="BA375:BB375"/>
    <mergeCell ref="BC375:BD375"/>
    <mergeCell ref="BE375:BF375"/>
    <mergeCell ref="BG375:BH375"/>
    <mergeCell ref="BI375:BJ375"/>
    <mergeCell ref="BK375:BL375"/>
    <mergeCell ref="BM375:BN375"/>
    <mergeCell ref="BO375:BQ375"/>
    <mergeCell ref="BS375:BT375"/>
    <mergeCell ref="BU375:CA375"/>
    <mergeCell ref="CB375:CH375"/>
    <mergeCell ref="B376:C376"/>
    <mergeCell ref="D376:F376"/>
    <mergeCell ref="G376:H376"/>
    <mergeCell ref="K376:L376"/>
    <mergeCell ref="M376:N376"/>
    <mergeCell ref="O376:P376"/>
    <mergeCell ref="Q376:R376"/>
    <mergeCell ref="S376:T376"/>
    <mergeCell ref="U376:V376"/>
    <mergeCell ref="W376:X376"/>
    <mergeCell ref="Y376:Z376"/>
    <mergeCell ref="AA376:AB376"/>
    <mergeCell ref="AC376:AD376"/>
    <mergeCell ref="AE376:AF376"/>
    <mergeCell ref="AG376:AH376"/>
    <mergeCell ref="AI376:AJ376"/>
    <mergeCell ref="AK376:AL376"/>
    <mergeCell ref="AM376:AN376"/>
    <mergeCell ref="S374:T374"/>
    <mergeCell ref="U374:V374"/>
    <mergeCell ref="W374:X374"/>
    <mergeCell ref="Y374:Z374"/>
    <mergeCell ref="AA374:AB374"/>
    <mergeCell ref="AC374:AD374"/>
    <mergeCell ref="AE374:AF374"/>
    <mergeCell ref="AG374:AH374"/>
    <mergeCell ref="AI374:AJ374"/>
    <mergeCell ref="AK374:AL374"/>
    <mergeCell ref="AM374:AN374"/>
    <mergeCell ref="AO374:AP374"/>
    <mergeCell ref="AQ374:AR374"/>
    <mergeCell ref="AS374:AT374"/>
    <mergeCell ref="AU374:AV374"/>
    <mergeCell ref="AW374:AX374"/>
    <mergeCell ref="AY374:AZ374"/>
    <mergeCell ref="AO376:AP376"/>
    <mergeCell ref="AQ376:AR376"/>
    <mergeCell ref="AS376:AT376"/>
    <mergeCell ref="AU376:AV376"/>
    <mergeCell ref="AW376:AX376"/>
    <mergeCell ref="AY376:AZ376"/>
    <mergeCell ref="BA376:BB376"/>
    <mergeCell ref="BC376:BD376"/>
    <mergeCell ref="BE376:BF376"/>
    <mergeCell ref="BG376:BH376"/>
    <mergeCell ref="BI376:BJ376"/>
    <mergeCell ref="BK376:BL376"/>
    <mergeCell ref="BM376:BN376"/>
    <mergeCell ref="BO376:BQ376"/>
    <mergeCell ref="BS376:BT376"/>
    <mergeCell ref="BU376:CA376"/>
    <mergeCell ref="AE372:AF372"/>
    <mergeCell ref="AG372:AH372"/>
    <mergeCell ref="AI372:AJ372"/>
    <mergeCell ref="AK372:AL372"/>
    <mergeCell ref="AM372:AN372"/>
    <mergeCell ref="AO372:AP372"/>
    <mergeCell ref="AQ372:AR372"/>
    <mergeCell ref="AS372:AT372"/>
    <mergeCell ref="AU372:AV372"/>
    <mergeCell ref="AW372:AX372"/>
    <mergeCell ref="AY372:AZ372"/>
    <mergeCell ref="BA372:BB372"/>
    <mergeCell ref="BC372:BD372"/>
    <mergeCell ref="BE372:BF372"/>
    <mergeCell ref="BG372:BH372"/>
    <mergeCell ref="BI372:BJ372"/>
    <mergeCell ref="BK372:BL372"/>
    <mergeCell ref="BA374:BB374"/>
    <mergeCell ref="BC374:BD374"/>
    <mergeCell ref="BE374:BF374"/>
    <mergeCell ref="BG374:BH374"/>
    <mergeCell ref="BI374:BJ374"/>
    <mergeCell ref="BK374:BL374"/>
    <mergeCell ref="BM374:BN374"/>
    <mergeCell ref="BO374:BQ374"/>
    <mergeCell ref="BS374:BT374"/>
    <mergeCell ref="BU374:CA374"/>
    <mergeCell ref="CB374:CH374"/>
    <mergeCell ref="B375:C375"/>
    <mergeCell ref="D375:F375"/>
    <mergeCell ref="G375:H375"/>
    <mergeCell ref="K375:L375"/>
    <mergeCell ref="M375:N375"/>
    <mergeCell ref="O375:P375"/>
    <mergeCell ref="Q375:R375"/>
    <mergeCell ref="S375:T375"/>
    <mergeCell ref="U375:V375"/>
    <mergeCell ref="W375:X375"/>
    <mergeCell ref="Y375:Z375"/>
    <mergeCell ref="AA375:AB375"/>
    <mergeCell ref="AC375:AD375"/>
    <mergeCell ref="AE375:AF375"/>
    <mergeCell ref="AG375:AH375"/>
    <mergeCell ref="AI375:AJ375"/>
    <mergeCell ref="AK375:AL375"/>
    <mergeCell ref="AM375:AN375"/>
    <mergeCell ref="AO375:AP375"/>
    <mergeCell ref="AQ375:AR375"/>
    <mergeCell ref="AS375:AT375"/>
    <mergeCell ref="BG373:BH373"/>
    <mergeCell ref="BI373:BJ373"/>
    <mergeCell ref="BK373:BL373"/>
    <mergeCell ref="BM373:BN373"/>
    <mergeCell ref="BO373:BQ373"/>
    <mergeCell ref="BS373:BT373"/>
    <mergeCell ref="BU373:CA373"/>
    <mergeCell ref="CB373:CH373"/>
    <mergeCell ref="B374:C374"/>
    <mergeCell ref="D374:F374"/>
    <mergeCell ref="G374:H374"/>
    <mergeCell ref="K374:L374"/>
    <mergeCell ref="M374:N374"/>
    <mergeCell ref="O374:P374"/>
    <mergeCell ref="Q374:R374"/>
    <mergeCell ref="BS371:BT371"/>
    <mergeCell ref="AQ370:AR370"/>
    <mergeCell ref="AS370:AT370"/>
    <mergeCell ref="AU370:AV370"/>
    <mergeCell ref="AW370:AX370"/>
    <mergeCell ref="AY370:AZ370"/>
    <mergeCell ref="BA370:BB370"/>
    <mergeCell ref="BC370:BD370"/>
    <mergeCell ref="BE370:BF370"/>
    <mergeCell ref="BG370:BH370"/>
    <mergeCell ref="BI370:BJ370"/>
    <mergeCell ref="BK370:BL370"/>
    <mergeCell ref="BM370:BN370"/>
    <mergeCell ref="BO370:BQ370"/>
    <mergeCell ref="BS370:BT370"/>
    <mergeCell ref="BU370:CA370"/>
    <mergeCell ref="CB370:CH370"/>
    <mergeCell ref="BM372:BN372"/>
    <mergeCell ref="BO372:BQ372"/>
    <mergeCell ref="BS372:BT372"/>
    <mergeCell ref="BU372:CA372"/>
    <mergeCell ref="CB372:CH372"/>
    <mergeCell ref="B373:C373"/>
    <mergeCell ref="D373:F373"/>
    <mergeCell ref="G373:H373"/>
    <mergeCell ref="K373:L373"/>
    <mergeCell ref="M373:N373"/>
    <mergeCell ref="O373:P373"/>
    <mergeCell ref="Q373:R373"/>
    <mergeCell ref="S373:T373"/>
    <mergeCell ref="U373:V373"/>
    <mergeCell ref="W373:X373"/>
    <mergeCell ref="Y373:Z373"/>
    <mergeCell ref="AA373:AB373"/>
    <mergeCell ref="AC373:AD373"/>
    <mergeCell ref="AE373:AF373"/>
    <mergeCell ref="AG373:AH373"/>
    <mergeCell ref="AI373:AJ373"/>
    <mergeCell ref="AK373:AL373"/>
    <mergeCell ref="AM373:AN373"/>
    <mergeCell ref="AO373:AP373"/>
    <mergeCell ref="AQ373:AR373"/>
    <mergeCell ref="AS373:AT373"/>
    <mergeCell ref="AU373:AV373"/>
    <mergeCell ref="AW373:AX373"/>
    <mergeCell ref="AY373:AZ373"/>
    <mergeCell ref="BA373:BB373"/>
    <mergeCell ref="BC373:BD373"/>
    <mergeCell ref="BE373:BF373"/>
    <mergeCell ref="BU371:CA371"/>
    <mergeCell ref="CB371:CH371"/>
    <mergeCell ref="B372:C372"/>
    <mergeCell ref="D372:F372"/>
    <mergeCell ref="G372:H372"/>
    <mergeCell ref="K372:L372"/>
    <mergeCell ref="M372:N372"/>
    <mergeCell ref="O372:P372"/>
    <mergeCell ref="Q372:R372"/>
    <mergeCell ref="S372:T372"/>
    <mergeCell ref="U372:V372"/>
    <mergeCell ref="W372:X372"/>
    <mergeCell ref="Y372:Z372"/>
    <mergeCell ref="AA372:AB372"/>
    <mergeCell ref="AC372:AD372"/>
    <mergeCell ref="B371:C371"/>
    <mergeCell ref="D371:F371"/>
    <mergeCell ref="G371:H371"/>
    <mergeCell ref="K371:L371"/>
    <mergeCell ref="M371:N371"/>
    <mergeCell ref="O371:P371"/>
    <mergeCell ref="Q371:R371"/>
    <mergeCell ref="S371:T371"/>
    <mergeCell ref="U371:V371"/>
    <mergeCell ref="W371:X371"/>
    <mergeCell ref="Y371:Z371"/>
    <mergeCell ref="AA371:AB371"/>
    <mergeCell ref="AC371:AD371"/>
    <mergeCell ref="AE371:AF371"/>
    <mergeCell ref="AG371:AH371"/>
    <mergeCell ref="AI371:AJ371"/>
    <mergeCell ref="AW369:AX369"/>
    <mergeCell ref="AY369:AZ369"/>
    <mergeCell ref="BA369:BB369"/>
    <mergeCell ref="BC369:BD369"/>
    <mergeCell ref="BE369:BF369"/>
    <mergeCell ref="BG369:BH369"/>
    <mergeCell ref="BI369:BJ369"/>
    <mergeCell ref="BK369:BL369"/>
    <mergeCell ref="BM369:BN369"/>
    <mergeCell ref="BO369:BQ369"/>
    <mergeCell ref="BS369:BT369"/>
    <mergeCell ref="BU369:CA369"/>
    <mergeCell ref="CB369:CH369"/>
    <mergeCell ref="B370:C370"/>
    <mergeCell ref="D370:F370"/>
    <mergeCell ref="G370:H370"/>
    <mergeCell ref="K370:L370"/>
    <mergeCell ref="M370:N370"/>
    <mergeCell ref="O370:P370"/>
    <mergeCell ref="Q370:R370"/>
    <mergeCell ref="S370:T370"/>
    <mergeCell ref="U370:V370"/>
    <mergeCell ref="W370:X370"/>
    <mergeCell ref="Y370:Z370"/>
    <mergeCell ref="AA370:AB370"/>
    <mergeCell ref="AC370:AD370"/>
    <mergeCell ref="AE370:AF370"/>
    <mergeCell ref="AG370:AH370"/>
    <mergeCell ref="AI370:AJ370"/>
    <mergeCell ref="AK370:AL370"/>
    <mergeCell ref="AM370:AN370"/>
    <mergeCell ref="AO370:AP370"/>
    <mergeCell ref="AK371:AL371"/>
    <mergeCell ref="AM371:AN371"/>
    <mergeCell ref="AO371:AP371"/>
    <mergeCell ref="AQ371:AR371"/>
    <mergeCell ref="AS371:AT371"/>
    <mergeCell ref="AU371:AV371"/>
    <mergeCell ref="AW371:AX371"/>
    <mergeCell ref="AY371:AZ371"/>
    <mergeCell ref="BA371:BB371"/>
    <mergeCell ref="BC371:BD371"/>
    <mergeCell ref="BE371:BF371"/>
    <mergeCell ref="BG371:BH371"/>
    <mergeCell ref="BI371:BJ371"/>
    <mergeCell ref="BK371:BL371"/>
    <mergeCell ref="BM371:BN371"/>
    <mergeCell ref="BO371:BQ371"/>
    <mergeCell ref="BC368:BD368"/>
    <mergeCell ref="BE368:BF368"/>
    <mergeCell ref="BG368:BH368"/>
    <mergeCell ref="BI368:BJ368"/>
    <mergeCell ref="BK368:BL368"/>
    <mergeCell ref="BM368:BN368"/>
    <mergeCell ref="BO368:BQ368"/>
    <mergeCell ref="BS368:BT368"/>
    <mergeCell ref="BU368:CA368"/>
    <mergeCell ref="CB368:CH368"/>
    <mergeCell ref="B369:C369"/>
    <mergeCell ref="D369:F369"/>
    <mergeCell ref="G369:H369"/>
    <mergeCell ref="K369:L369"/>
    <mergeCell ref="M369:N369"/>
    <mergeCell ref="O369:P369"/>
    <mergeCell ref="Q369:R369"/>
    <mergeCell ref="S369:T369"/>
    <mergeCell ref="U369:V369"/>
    <mergeCell ref="W369:X369"/>
    <mergeCell ref="Y369:Z369"/>
    <mergeCell ref="AA369:AB369"/>
    <mergeCell ref="AC369:AD369"/>
    <mergeCell ref="AE369:AF369"/>
    <mergeCell ref="AG369:AH369"/>
    <mergeCell ref="AI369:AJ369"/>
    <mergeCell ref="AK369:AL369"/>
    <mergeCell ref="AM369:AN369"/>
    <mergeCell ref="AO369:AP369"/>
    <mergeCell ref="AQ369:AR369"/>
    <mergeCell ref="AS369:AT369"/>
    <mergeCell ref="AU369:AV369"/>
    <mergeCell ref="BI367:BJ367"/>
    <mergeCell ref="BK367:BL367"/>
    <mergeCell ref="BM367:BN367"/>
    <mergeCell ref="BO367:BQ367"/>
    <mergeCell ref="BS367:BT367"/>
    <mergeCell ref="BU367:CA367"/>
    <mergeCell ref="CB367:CH367"/>
    <mergeCell ref="B368:C368"/>
    <mergeCell ref="D368:F368"/>
    <mergeCell ref="G368:H368"/>
    <mergeCell ref="K368:L368"/>
    <mergeCell ref="M368:N368"/>
    <mergeCell ref="O368:P368"/>
    <mergeCell ref="Q368:R368"/>
    <mergeCell ref="S368:T368"/>
    <mergeCell ref="U368:V368"/>
    <mergeCell ref="W368:X368"/>
    <mergeCell ref="Y368:Z368"/>
    <mergeCell ref="AA368:AB368"/>
    <mergeCell ref="AC368:AD368"/>
    <mergeCell ref="AE368:AF368"/>
    <mergeCell ref="AG368:AH368"/>
    <mergeCell ref="AI368:AJ368"/>
    <mergeCell ref="AK368:AL368"/>
    <mergeCell ref="AM368:AN368"/>
    <mergeCell ref="AO368:AP368"/>
    <mergeCell ref="AQ368:AR368"/>
    <mergeCell ref="AS368:AT368"/>
    <mergeCell ref="AU368:AV368"/>
    <mergeCell ref="AW368:AX368"/>
    <mergeCell ref="AY368:AZ368"/>
    <mergeCell ref="BA368:BB368"/>
    <mergeCell ref="BO366:BQ366"/>
    <mergeCell ref="BS366:BT366"/>
    <mergeCell ref="BU366:CA366"/>
    <mergeCell ref="CB366:CH366"/>
    <mergeCell ref="B367:C367"/>
    <mergeCell ref="D367:F367"/>
    <mergeCell ref="G367:H367"/>
    <mergeCell ref="K367:L367"/>
    <mergeCell ref="M367:N367"/>
    <mergeCell ref="O367:P367"/>
    <mergeCell ref="Q367:R367"/>
    <mergeCell ref="S367:T367"/>
    <mergeCell ref="U367:V367"/>
    <mergeCell ref="W367:X367"/>
    <mergeCell ref="Y367:Z367"/>
    <mergeCell ref="AA367:AB367"/>
    <mergeCell ref="AC367:AD367"/>
    <mergeCell ref="AE367:AF367"/>
    <mergeCell ref="AG367:AH367"/>
    <mergeCell ref="AI367:AJ367"/>
    <mergeCell ref="AK367:AL367"/>
    <mergeCell ref="AM367:AN367"/>
    <mergeCell ref="AO367:AP367"/>
    <mergeCell ref="AQ367:AR367"/>
    <mergeCell ref="AS367:AT367"/>
    <mergeCell ref="AU367:AV367"/>
    <mergeCell ref="AW367:AX367"/>
    <mergeCell ref="AY367:AZ367"/>
    <mergeCell ref="BA367:BB367"/>
    <mergeCell ref="BC367:BD367"/>
    <mergeCell ref="BE367:BF367"/>
    <mergeCell ref="BG367:BH367"/>
    <mergeCell ref="CB365:CH365"/>
    <mergeCell ref="B366:C366"/>
    <mergeCell ref="D366:F366"/>
    <mergeCell ref="G366:H366"/>
    <mergeCell ref="K366:L366"/>
    <mergeCell ref="M366:N366"/>
    <mergeCell ref="O366:P366"/>
    <mergeCell ref="Q366:R366"/>
    <mergeCell ref="S366:T366"/>
    <mergeCell ref="U366:V366"/>
    <mergeCell ref="W366:X366"/>
    <mergeCell ref="Y366:Z366"/>
    <mergeCell ref="AA366:AB366"/>
    <mergeCell ref="AC366:AD366"/>
    <mergeCell ref="AE366:AF366"/>
    <mergeCell ref="AG366:AH366"/>
    <mergeCell ref="AI366:AJ366"/>
    <mergeCell ref="AK366:AL366"/>
    <mergeCell ref="AM366:AN366"/>
    <mergeCell ref="AO366:AP366"/>
    <mergeCell ref="AQ366:AR366"/>
    <mergeCell ref="AS366:AT366"/>
    <mergeCell ref="AU366:AV366"/>
    <mergeCell ref="AW366:AX366"/>
    <mergeCell ref="AY366:AZ366"/>
    <mergeCell ref="BA366:BB366"/>
    <mergeCell ref="BC366:BD366"/>
    <mergeCell ref="BE366:BF366"/>
    <mergeCell ref="BG366:BH366"/>
    <mergeCell ref="BI366:BJ366"/>
    <mergeCell ref="BK366:BL366"/>
    <mergeCell ref="BM366:BN366"/>
    <mergeCell ref="AM365:AN365"/>
    <mergeCell ref="AO365:AP365"/>
    <mergeCell ref="AQ365:AR365"/>
    <mergeCell ref="AS365:AT365"/>
    <mergeCell ref="AU365:AV365"/>
    <mergeCell ref="AW365:AX365"/>
    <mergeCell ref="AY365:AZ365"/>
    <mergeCell ref="BA365:BB365"/>
    <mergeCell ref="BC365:BD365"/>
    <mergeCell ref="BE365:BF365"/>
    <mergeCell ref="BG365:BH365"/>
    <mergeCell ref="BI365:BJ365"/>
    <mergeCell ref="BK365:BL365"/>
    <mergeCell ref="BM365:BN365"/>
    <mergeCell ref="BO365:BQ365"/>
    <mergeCell ref="BS365:BT365"/>
    <mergeCell ref="BU365:CA365"/>
    <mergeCell ref="B365:C365"/>
    <mergeCell ref="D365:F365"/>
    <mergeCell ref="G365:H365"/>
    <mergeCell ref="K365:L365"/>
    <mergeCell ref="M365:N365"/>
    <mergeCell ref="O365:P365"/>
    <mergeCell ref="Q365:R365"/>
    <mergeCell ref="S365:T365"/>
    <mergeCell ref="U365:V365"/>
    <mergeCell ref="W365:X365"/>
    <mergeCell ref="Y365:Z365"/>
    <mergeCell ref="AA365:AB365"/>
    <mergeCell ref="AC365:AD365"/>
    <mergeCell ref="AE365:AF365"/>
    <mergeCell ref="AG365:AH365"/>
    <mergeCell ref="AI365:AJ365"/>
    <mergeCell ref="AK365:AL365"/>
    <mergeCell ref="CB364:CH364"/>
    <mergeCell ref="AU363:AV363"/>
    <mergeCell ref="AW363:AX363"/>
    <mergeCell ref="AY363:AZ363"/>
    <mergeCell ref="BA363:BB363"/>
    <mergeCell ref="BC363:BD363"/>
    <mergeCell ref="BE363:BF363"/>
    <mergeCell ref="BG363:BH363"/>
    <mergeCell ref="BI363:BJ363"/>
    <mergeCell ref="BK363:BL363"/>
    <mergeCell ref="BM363:BN363"/>
    <mergeCell ref="BO363:BQ363"/>
    <mergeCell ref="BS363:BT363"/>
    <mergeCell ref="BU363:CA363"/>
    <mergeCell ref="CB363:CH363"/>
    <mergeCell ref="B364:C364"/>
    <mergeCell ref="D364:F364"/>
    <mergeCell ref="G364:H364"/>
    <mergeCell ref="K364:L364"/>
    <mergeCell ref="M364:N364"/>
    <mergeCell ref="O364:P364"/>
    <mergeCell ref="Q364:R364"/>
    <mergeCell ref="S364:T364"/>
    <mergeCell ref="U364:V364"/>
    <mergeCell ref="W364:X364"/>
    <mergeCell ref="Y364:Z364"/>
    <mergeCell ref="AA364:AB364"/>
    <mergeCell ref="AC364:AD364"/>
    <mergeCell ref="AE364:AF364"/>
    <mergeCell ref="AG364:AH364"/>
    <mergeCell ref="AI364:AJ364"/>
    <mergeCell ref="AK364:AL364"/>
    <mergeCell ref="AM364:AN364"/>
    <mergeCell ref="S362:T362"/>
    <mergeCell ref="U362:V362"/>
    <mergeCell ref="W362:X362"/>
    <mergeCell ref="Y362:Z362"/>
    <mergeCell ref="AA362:AB362"/>
    <mergeCell ref="AC362:AD362"/>
    <mergeCell ref="AE362:AF362"/>
    <mergeCell ref="AG362:AH362"/>
    <mergeCell ref="AI362:AJ362"/>
    <mergeCell ref="AK362:AL362"/>
    <mergeCell ref="AM362:AN362"/>
    <mergeCell ref="AO362:AP362"/>
    <mergeCell ref="AQ362:AR362"/>
    <mergeCell ref="AS362:AT362"/>
    <mergeCell ref="AU362:AV362"/>
    <mergeCell ref="AW362:AX362"/>
    <mergeCell ref="AY362:AZ362"/>
    <mergeCell ref="AO364:AP364"/>
    <mergeCell ref="AQ364:AR364"/>
    <mergeCell ref="AS364:AT364"/>
    <mergeCell ref="AU364:AV364"/>
    <mergeCell ref="AW364:AX364"/>
    <mergeCell ref="AY364:AZ364"/>
    <mergeCell ref="BA364:BB364"/>
    <mergeCell ref="BC364:BD364"/>
    <mergeCell ref="BE364:BF364"/>
    <mergeCell ref="BG364:BH364"/>
    <mergeCell ref="BI364:BJ364"/>
    <mergeCell ref="BK364:BL364"/>
    <mergeCell ref="BM364:BN364"/>
    <mergeCell ref="BO364:BQ364"/>
    <mergeCell ref="BS364:BT364"/>
    <mergeCell ref="BU364:CA364"/>
    <mergeCell ref="AE360:AF360"/>
    <mergeCell ref="AG360:AH360"/>
    <mergeCell ref="AI360:AJ360"/>
    <mergeCell ref="AK360:AL360"/>
    <mergeCell ref="AM360:AN360"/>
    <mergeCell ref="AO360:AP360"/>
    <mergeCell ref="AQ360:AR360"/>
    <mergeCell ref="AS360:AT360"/>
    <mergeCell ref="AU360:AV360"/>
    <mergeCell ref="AW360:AX360"/>
    <mergeCell ref="AY360:AZ360"/>
    <mergeCell ref="BA360:BB360"/>
    <mergeCell ref="BC360:BD360"/>
    <mergeCell ref="BE360:BF360"/>
    <mergeCell ref="BG360:BH360"/>
    <mergeCell ref="BI360:BJ360"/>
    <mergeCell ref="BK360:BL360"/>
    <mergeCell ref="BA362:BB362"/>
    <mergeCell ref="BC362:BD362"/>
    <mergeCell ref="BE362:BF362"/>
    <mergeCell ref="BG362:BH362"/>
    <mergeCell ref="BI362:BJ362"/>
    <mergeCell ref="BK362:BL362"/>
    <mergeCell ref="BM362:BN362"/>
    <mergeCell ref="BO362:BQ362"/>
    <mergeCell ref="BS362:BT362"/>
    <mergeCell ref="BU362:CA362"/>
    <mergeCell ref="CB362:CH362"/>
    <mergeCell ref="B363:C363"/>
    <mergeCell ref="D363:F363"/>
    <mergeCell ref="G363:H363"/>
    <mergeCell ref="K363:L363"/>
    <mergeCell ref="M363:N363"/>
    <mergeCell ref="O363:P363"/>
    <mergeCell ref="Q363:R363"/>
    <mergeCell ref="S363:T363"/>
    <mergeCell ref="U363:V363"/>
    <mergeCell ref="W363:X363"/>
    <mergeCell ref="Y363:Z363"/>
    <mergeCell ref="AA363:AB363"/>
    <mergeCell ref="AC363:AD363"/>
    <mergeCell ref="AE363:AF363"/>
    <mergeCell ref="AG363:AH363"/>
    <mergeCell ref="AI363:AJ363"/>
    <mergeCell ref="AK363:AL363"/>
    <mergeCell ref="AM363:AN363"/>
    <mergeCell ref="AO363:AP363"/>
    <mergeCell ref="AQ363:AR363"/>
    <mergeCell ref="AS363:AT363"/>
    <mergeCell ref="BG361:BH361"/>
    <mergeCell ref="BI361:BJ361"/>
    <mergeCell ref="BK361:BL361"/>
    <mergeCell ref="BM361:BN361"/>
    <mergeCell ref="BO361:BQ361"/>
    <mergeCell ref="BS361:BT361"/>
    <mergeCell ref="BU361:CA361"/>
    <mergeCell ref="CB361:CH361"/>
    <mergeCell ref="B362:C362"/>
    <mergeCell ref="D362:F362"/>
    <mergeCell ref="G362:H362"/>
    <mergeCell ref="K362:L362"/>
    <mergeCell ref="M362:N362"/>
    <mergeCell ref="O362:P362"/>
    <mergeCell ref="Q362:R362"/>
    <mergeCell ref="BS359:BT359"/>
    <mergeCell ref="AQ358:AR358"/>
    <mergeCell ref="AS358:AT358"/>
    <mergeCell ref="AU358:AV358"/>
    <mergeCell ref="AW358:AX358"/>
    <mergeCell ref="AY358:AZ358"/>
    <mergeCell ref="BA358:BB358"/>
    <mergeCell ref="BC358:BD358"/>
    <mergeCell ref="BE358:BF358"/>
    <mergeCell ref="BG358:BH358"/>
    <mergeCell ref="BI358:BJ358"/>
    <mergeCell ref="BK358:BL358"/>
    <mergeCell ref="BM358:BN358"/>
    <mergeCell ref="BO358:BQ358"/>
    <mergeCell ref="BS358:BT358"/>
    <mergeCell ref="BU358:CA358"/>
    <mergeCell ref="CB358:CH358"/>
    <mergeCell ref="BM360:BN360"/>
    <mergeCell ref="BO360:BQ360"/>
    <mergeCell ref="BS360:BT360"/>
    <mergeCell ref="BU360:CA360"/>
    <mergeCell ref="CB360:CH360"/>
    <mergeCell ref="B361:C361"/>
    <mergeCell ref="D361:F361"/>
    <mergeCell ref="G361:H361"/>
    <mergeCell ref="K361:L361"/>
    <mergeCell ref="M361:N361"/>
    <mergeCell ref="O361:P361"/>
    <mergeCell ref="Q361:R361"/>
    <mergeCell ref="S361:T361"/>
    <mergeCell ref="U361:V361"/>
    <mergeCell ref="W361:X361"/>
    <mergeCell ref="Y361:Z361"/>
    <mergeCell ref="AA361:AB361"/>
    <mergeCell ref="AC361:AD361"/>
    <mergeCell ref="AE361:AF361"/>
    <mergeCell ref="AG361:AH361"/>
    <mergeCell ref="AI361:AJ361"/>
    <mergeCell ref="AK361:AL361"/>
    <mergeCell ref="AM361:AN361"/>
    <mergeCell ref="AO361:AP361"/>
    <mergeCell ref="AQ361:AR361"/>
    <mergeCell ref="AS361:AT361"/>
    <mergeCell ref="AU361:AV361"/>
    <mergeCell ref="AW361:AX361"/>
    <mergeCell ref="AY361:AZ361"/>
    <mergeCell ref="BA361:BB361"/>
    <mergeCell ref="BC361:BD361"/>
    <mergeCell ref="BE361:BF361"/>
    <mergeCell ref="BU359:CA359"/>
    <mergeCell ref="CB359:CH359"/>
    <mergeCell ref="B360:C360"/>
    <mergeCell ref="D360:F360"/>
    <mergeCell ref="G360:H360"/>
    <mergeCell ref="K360:L360"/>
    <mergeCell ref="M360:N360"/>
    <mergeCell ref="O360:P360"/>
    <mergeCell ref="Q360:R360"/>
    <mergeCell ref="S360:T360"/>
    <mergeCell ref="U360:V360"/>
    <mergeCell ref="W360:X360"/>
    <mergeCell ref="Y360:Z360"/>
    <mergeCell ref="AA360:AB360"/>
    <mergeCell ref="AC360:AD360"/>
    <mergeCell ref="B359:C359"/>
    <mergeCell ref="D359:F359"/>
    <mergeCell ref="G359:H359"/>
    <mergeCell ref="K359:L359"/>
    <mergeCell ref="M359:N359"/>
    <mergeCell ref="O359:P359"/>
    <mergeCell ref="Q359:R359"/>
    <mergeCell ref="S359:T359"/>
    <mergeCell ref="U359:V359"/>
    <mergeCell ref="W359:X359"/>
    <mergeCell ref="Y359:Z359"/>
    <mergeCell ref="AA359:AB359"/>
    <mergeCell ref="AC359:AD359"/>
    <mergeCell ref="AE359:AF359"/>
    <mergeCell ref="AG359:AH359"/>
    <mergeCell ref="AI359:AJ359"/>
    <mergeCell ref="AW357:AX357"/>
    <mergeCell ref="AY357:AZ357"/>
    <mergeCell ref="BA357:BB357"/>
    <mergeCell ref="BC357:BD357"/>
    <mergeCell ref="BE357:BF357"/>
    <mergeCell ref="BG357:BH357"/>
    <mergeCell ref="BI357:BJ357"/>
    <mergeCell ref="BK357:BL357"/>
    <mergeCell ref="BM357:BN357"/>
    <mergeCell ref="BO357:BQ357"/>
    <mergeCell ref="BS357:BT357"/>
    <mergeCell ref="BU357:CA357"/>
    <mergeCell ref="CB357:CH357"/>
    <mergeCell ref="B358:C358"/>
    <mergeCell ref="D358:F358"/>
    <mergeCell ref="G358:H358"/>
    <mergeCell ref="K358:L358"/>
    <mergeCell ref="M358:N358"/>
    <mergeCell ref="O358:P358"/>
    <mergeCell ref="Q358:R358"/>
    <mergeCell ref="S358:T358"/>
    <mergeCell ref="U358:V358"/>
    <mergeCell ref="W358:X358"/>
    <mergeCell ref="Y358:Z358"/>
    <mergeCell ref="AA358:AB358"/>
    <mergeCell ref="AC358:AD358"/>
    <mergeCell ref="AE358:AF358"/>
    <mergeCell ref="AG358:AH358"/>
    <mergeCell ref="AI358:AJ358"/>
    <mergeCell ref="AK358:AL358"/>
    <mergeCell ref="AM358:AN358"/>
    <mergeCell ref="AO358:AP358"/>
    <mergeCell ref="AK359:AL359"/>
    <mergeCell ref="AM359:AN359"/>
    <mergeCell ref="AO359:AP359"/>
    <mergeCell ref="AQ359:AR359"/>
    <mergeCell ref="AS359:AT359"/>
    <mergeCell ref="AU359:AV359"/>
    <mergeCell ref="AW359:AX359"/>
    <mergeCell ref="AY359:AZ359"/>
    <mergeCell ref="BA359:BB359"/>
    <mergeCell ref="BC359:BD359"/>
    <mergeCell ref="BE359:BF359"/>
    <mergeCell ref="BG359:BH359"/>
    <mergeCell ref="BI359:BJ359"/>
    <mergeCell ref="BK359:BL359"/>
    <mergeCell ref="BM359:BN359"/>
    <mergeCell ref="BO359:BQ359"/>
    <mergeCell ref="BC356:BD356"/>
    <mergeCell ref="BE356:BF356"/>
    <mergeCell ref="BG356:BH356"/>
    <mergeCell ref="BI356:BJ356"/>
    <mergeCell ref="BK356:BL356"/>
    <mergeCell ref="BM356:BN356"/>
    <mergeCell ref="BO356:BQ356"/>
    <mergeCell ref="BS356:BT356"/>
    <mergeCell ref="BU356:CA356"/>
    <mergeCell ref="CB356:CH356"/>
    <mergeCell ref="B357:C357"/>
    <mergeCell ref="D357:F357"/>
    <mergeCell ref="G357:H357"/>
    <mergeCell ref="K357:L357"/>
    <mergeCell ref="M357:N357"/>
    <mergeCell ref="O357:P357"/>
    <mergeCell ref="Q357:R357"/>
    <mergeCell ref="S357:T357"/>
    <mergeCell ref="U357:V357"/>
    <mergeCell ref="W357:X357"/>
    <mergeCell ref="Y357:Z357"/>
    <mergeCell ref="AA357:AB357"/>
    <mergeCell ref="AC357:AD357"/>
    <mergeCell ref="AE357:AF357"/>
    <mergeCell ref="AG357:AH357"/>
    <mergeCell ref="AI357:AJ357"/>
    <mergeCell ref="AK357:AL357"/>
    <mergeCell ref="AM357:AN357"/>
    <mergeCell ref="AO357:AP357"/>
    <mergeCell ref="AQ357:AR357"/>
    <mergeCell ref="AS357:AT357"/>
    <mergeCell ref="AU357:AV357"/>
    <mergeCell ref="BI355:BJ355"/>
    <mergeCell ref="BK355:BL355"/>
    <mergeCell ref="BM355:BN355"/>
    <mergeCell ref="BO355:BQ355"/>
    <mergeCell ref="BS355:BT355"/>
    <mergeCell ref="BU355:CA355"/>
    <mergeCell ref="CB355:CH355"/>
    <mergeCell ref="B356:C356"/>
    <mergeCell ref="D356:F356"/>
    <mergeCell ref="G356:H356"/>
    <mergeCell ref="K356:L356"/>
    <mergeCell ref="M356:N356"/>
    <mergeCell ref="O356:P356"/>
    <mergeCell ref="Q356:R356"/>
    <mergeCell ref="S356:T356"/>
    <mergeCell ref="U356:V356"/>
    <mergeCell ref="W356:X356"/>
    <mergeCell ref="Y356:Z356"/>
    <mergeCell ref="AA356:AB356"/>
    <mergeCell ref="AC356:AD356"/>
    <mergeCell ref="AE356:AF356"/>
    <mergeCell ref="AG356:AH356"/>
    <mergeCell ref="AI356:AJ356"/>
    <mergeCell ref="AK356:AL356"/>
    <mergeCell ref="AM356:AN356"/>
    <mergeCell ref="AO356:AP356"/>
    <mergeCell ref="AQ356:AR356"/>
    <mergeCell ref="AS356:AT356"/>
    <mergeCell ref="AU356:AV356"/>
    <mergeCell ref="AW356:AX356"/>
    <mergeCell ref="AY356:AZ356"/>
    <mergeCell ref="BA356:BB356"/>
    <mergeCell ref="BO354:BQ354"/>
    <mergeCell ref="BS354:BT354"/>
    <mergeCell ref="BU354:CA354"/>
    <mergeCell ref="CB354:CH354"/>
    <mergeCell ref="B355:C355"/>
    <mergeCell ref="D355:F355"/>
    <mergeCell ref="G355:H355"/>
    <mergeCell ref="K355:L355"/>
    <mergeCell ref="M355:N355"/>
    <mergeCell ref="O355:P355"/>
    <mergeCell ref="Q355:R355"/>
    <mergeCell ref="S355:T355"/>
    <mergeCell ref="U355:V355"/>
    <mergeCell ref="W355:X355"/>
    <mergeCell ref="Y355:Z355"/>
    <mergeCell ref="AA355:AB355"/>
    <mergeCell ref="AC355:AD355"/>
    <mergeCell ref="AE355:AF355"/>
    <mergeCell ref="AG355:AH355"/>
    <mergeCell ref="AI355:AJ355"/>
    <mergeCell ref="AK355:AL355"/>
    <mergeCell ref="AM355:AN355"/>
    <mergeCell ref="AO355:AP355"/>
    <mergeCell ref="AQ355:AR355"/>
    <mergeCell ref="AS355:AT355"/>
    <mergeCell ref="AU355:AV355"/>
    <mergeCell ref="AW355:AX355"/>
    <mergeCell ref="AY355:AZ355"/>
    <mergeCell ref="BA355:BB355"/>
    <mergeCell ref="BC355:BD355"/>
    <mergeCell ref="BE355:BF355"/>
    <mergeCell ref="BG355:BH355"/>
    <mergeCell ref="CB353:CH353"/>
    <mergeCell ref="B354:C354"/>
    <mergeCell ref="D354:F354"/>
    <mergeCell ref="G354:H354"/>
    <mergeCell ref="K354:L354"/>
    <mergeCell ref="M354:N354"/>
    <mergeCell ref="O354:P354"/>
    <mergeCell ref="Q354:R354"/>
    <mergeCell ref="S354:T354"/>
    <mergeCell ref="U354:V354"/>
    <mergeCell ref="W354:X354"/>
    <mergeCell ref="Y354:Z354"/>
    <mergeCell ref="AA354:AB354"/>
    <mergeCell ref="AC354:AD354"/>
    <mergeCell ref="AE354:AF354"/>
    <mergeCell ref="AG354:AH354"/>
    <mergeCell ref="AI354:AJ354"/>
    <mergeCell ref="AK354:AL354"/>
    <mergeCell ref="AM354:AN354"/>
    <mergeCell ref="AO354:AP354"/>
    <mergeCell ref="AQ354:AR354"/>
    <mergeCell ref="AS354:AT354"/>
    <mergeCell ref="AU354:AV354"/>
    <mergeCell ref="AW354:AX354"/>
    <mergeCell ref="AY354:AZ354"/>
    <mergeCell ref="BA354:BB354"/>
    <mergeCell ref="BC354:BD354"/>
    <mergeCell ref="BE354:BF354"/>
    <mergeCell ref="BG354:BH354"/>
    <mergeCell ref="BI354:BJ354"/>
    <mergeCell ref="BK354:BL354"/>
    <mergeCell ref="BM354:BN354"/>
    <mergeCell ref="AM353:AN353"/>
    <mergeCell ref="AO353:AP353"/>
    <mergeCell ref="AQ353:AR353"/>
    <mergeCell ref="AS353:AT353"/>
    <mergeCell ref="AU353:AV353"/>
    <mergeCell ref="AW353:AX353"/>
    <mergeCell ref="AY353:AZ353"/>
    <mergeCell ref="BA353:BB353"/>
    <mergeCell ref="BC353:BD353"/>
    <mergeCell ref="BE353:BF353"/>
    <mergeCell ref="BG353:BH353"/>
    <mergeCell ref="BI353:BJ353"/>
    <mergeCell ref="BK353:BL353"/>
    <mergeCell ref="BM353:BN353"/>
    <mergeCell ref="BO353:BQ353"/>
    <mergeCell ref="BS353:BT353"/>
    <mergeCell ref="BU353:CA353"/>
    <mergeCell ref="B353:C353"/>
    <mergeCell ref="D353:F353"/>
    <mergeCell ref="G353:H353"/>
    <mergeCell ref="K353:L353"/>
    <mergeCell ref="M353:N353"/>
    <mergeCell ref="O353:P353"/>
    <mergeCell ref="Q353:R353"/>
    <mergeCell ref="S353:T353"/>
    <mergeCell ref="U353:V353"/>
    <mergeCell ref="W353:X353"/>
    <mergeCell ref="Y353:Z353"/>
    <mergeCell ref="AA353:AB353"/>
    <mergeCell ref="AC353:AD353"/>
    <mergeCell ref="AE353:AF353"/>
    <mergeCell ref="AG353:AH353"/>
    <mergeCell ref="AI353:AJ353"/>
    <mergeCell ref="AK353:AL353"/>
    <mergeCell ref="CB352:CH352"/>
    <mergeCell ref="AU351:AV351"/>
    <mergeCell ref="AW351:AX351"/>
    <mergeCell ref="AY351:AZ351"/>
    <mergeCell ref="BA351:BB351"/>
    <mergeCell ref="BC351:BD351"/>
    <mergeCell ref="BE351:BF351"/>
    <mergeCell ref="BG351:BH351"/>
    <mergeCell ref="BI351:BJ351"/>
    <mergeCell ref="BK351:BL351"/>
    <mergeCell ref="BM351:BN351"/>
    <mergeCell ref="BO351:BQ351"/>
    <mergeCell ref="BS351:BT351"/>
    <mergeCell ref="BU351:CA351"/>
    <mergeCell ref="CB351:CH351"/>
    <mergeCell ref="B352:C352"/>
    <mergeCell ref="D352:F352"/>
    <mergeCell ref="G352:H352"/>
    <mergeCell ref="K352:L352"/>
    <mergeCell ref="M352:N352"/>
    <mergeCell ref="O352:P352"/>
    <mergeCell ref="Q352:R352"/>
    <mergeCell ref="S352:T352"/>
    <mergeCell ref="U352:V352"/>
    <mergeCell ref="W352:X352"/>
    <mergeCell ref="Y352:Z352"/>
    <mergeCell ref="AA352:AB352"/>
    <mergeCell ref="AC352:AD352"/>
    <mergeCell ref="AE352:AF352"/>
    <mergeCell ref="AG352:AH352"/>
    <mergeCell ref="AI352:AJ352"/>
    <mergeCell ref="AK352:AL352"/>
    <mergeCell ref="AM352:AN352"/>
    <mergeCell ref="S350:T350"/>
    <mergeCell ref="U350:V350"/>
    <mergeCell ref="W350:X350"/>
    <mergeCell ref="Y350:Z350"/>
    <mergeCell ref="AA350:AB350"/>
    <mergeCell ref="AC350:AD350"/>
    <mergeCell ref="AE350:AF350"/>
    <mergeCell ref="AG350:AH350"/>
    <mergeCell ref="AI350:AJ350"/>
    <mergeCell ref="AK350:AL350"/>
    <mergeCell ref="AM350:AN350"/>
    <mergeCell ref="AO350:AP350"/>
    <mergeCell ref="AQ350:AR350"/>
    <mergeCell ref="AS350:AT350"/>
    <mergeCell ref="AU350:AV350"/>
    <mergeCell ref="AW350:AX350"/>
    <mergeCell ref="AY350:AZ350"/>
    <mergeCell ref="AO352:AP352"/>
    <mergeCell ref="AQ352:AR352"/>
    <mergeCell ref="AS352:AT352"/>
    <mergeCell ref="AU352:AV352"/>
    <mergeCell ref="AW352:AX352"/>
    <mergeCell ref="AY352:AZ352"/>
    <mergeCell ref="BA352:BB352"/>
    <mergeCell ref="BC352:BD352"/>
    <mergeCell ref="BE352:BF352"/>
    <mergeCell ref="BG352:BH352"/>
    <mergeCell ref="BI352:BJ352"/>
    <mergeCell ref="BK352:BL352"/>
    <mergeCell ref="BM352:BN352"/>
    <mergeCell ref="BO352:BQ352"/>
    <mergeCell ref="BS352:BT352"/>
    <mergeCell ref="BU352:CA352"/>
    <mergeCell ref="AE348:AF348"/>
    <mergeCell ref="AG348:AH348"/>
    <mergeCell ref="AI348:AJ348"/>
    <mergeCell ref="AK348:AL348"/>
    <mergeCell ref="AM348:AN348"/>
    <mergeCell ref="AO348:AP348"/>
    <mergeCell ref="AQ348:AR348"/>
    <mergeCell ref="AS348:AT348"/>
    <mergeCell ref="AU348:AV348"/>
    <mergeCell ref="AW348:AX348"/>
    <mergeCell ref="AY348:AZ348"/>
    <mergeCell ref="BA348:BB348"/>
    <mergeCell ref="BC348:BD348"/>
    <mergeCell ref="BE348:BF348"/>
    <mergeCell ref="BG348:BH348"/>
    <mergeCell ref="BI348:BJ348"/>
    <mergeCell ref="BK348:BL348"/>
    <mergeCell ref="BA350:BB350"/>
    <mergeCell ref="BC350:BD350"/>
    <mergeCell ref="BE350:BF350"/>
    <mergeCell ref="BG350:BH350"/>
    <mergeCell ref="BI350:BJ350"/>
    <mergeCell ref="BK350:BL350"/>
    <mergeCell ref="BM350:BN350"/>
    <mergeCell ref="BO350:BQ350"/>
    <mergeCell ref="BS350:BT350"/>
    <mergeCell ref="BU350:CA350"/>
    <mergeCell ref="CB350:CH350"/>
    <mergeCell ref="B351:C351"/>
    <mergeCell ref="D351:F351"/>
    <mergeCell ref="G351:H351"/>
    <mergeCell ref="K351:L351"/>
    <mergeCell ref="M351:N351"/>
    <mergeCell ref="O351:P351"/>
    <mergeCell ref="Q351:R351"/>
    <mergeCell ref="S351:T351"/>
    <mergeCell ref="U351:V351"/>
    <mergeCell ref="W351:X351"/>
    <mergeCell ref="Y351:Z351"/>
    <mergeCell ref="AA351:AB351"/>
    <mergeCell ref="AC351:AD351"/>
    <mergeCell ref="AE351:AF351"/>
    <mergeCell ref="AG351:AH351"/>
    <mergeCell ref="AI351:AJ351"/>
    <mergeCell ref="AK351:AL351"/>
    <mergeCell ref="AM351:AN351"/>
    <mergeCell ref="AO351:AP351"/>
    <mergeCell ref="AQ351:AR351"/>
    <mergeCell ref="AS351:AT351"/>
    <mergeCell ref="BG349:BH349"/>
    <mergeCell ref="BI349:BJ349"/>
    <mergeCell ref="BK349:BL349"/>
    <mergeCell ref="BM349:BN349"/>
    <mergeCell ref="BO349:BQ349"/>
    <mergeCell ref="BS349:BT349"/>
    <mergeCell ref="BU349:CA349"/>
    <mergeCell ref="CB349:CH349"/>
    <mergeCell ref="B350:C350"/>
    <mergeCell ref="D350:F350"/>
    <mergeCell ref="G350:H350"/>
    <mergeCell ref="K350:L350"/>
    <mergeCell ref="M350:N350"/>
    <mergeCell ref="O350:P350"/>
    <mergeCell ref="Q350:R350"/>
    <mergeCell ref="BS347:BT347"/>
    <mergeCell ref="AQ346:AR346"/>
    <mergeCell ref="AS346:AT346"/>
    <mergeCell ref="AU346:AV346"/>
    <mergeCell ref="AW346:AX346"/>
    <mergeCell ref="AY346:AZ346"/>
    <mergeCell ref="BA346:BB346"/>
    <mergeCell ref="BC346:BD346"/>
    <mergeCell ref="BE346:BF346"/>
    <mergeCell ref="BG346:BH346"/>
    <mergeCell ref="BI346:BJ346"/>
    <mergeCell ref="BK346:BL346"/>
    <mergeCell ref="BM346:BN346"/>
    <mergeCell ref="BO346:BQ346"/>
    <mergeCell ref="BS346:BT346"/>
    <mergeCell ref="BU346:CA346"/>
    <mergeCell ref="CB346:CH346"/>
    <mergeCell ref="BM348:BN348"/>
    <mergeCell ref="BO348:BQ348"/>
    <mergeCell ref="BS348:BT348"/>
    <mergeCell ref="BU348:CA348"/>
    <mergeCell ref="CB348:CH348"/>
    <mergeCell ref="B349:C349"/>
    <mergeCell ref="D349:F349"/>
    <mergeCell ref="G349:H349"/>
    <mergeCell ref="K349:L349"/>
    <mergeCell ref="M349:N349"/>
    <mergeCell ref="O349:P349"/>
    <mergeCell ref="Q349:R349"/>
    <mergeCell ref="S349:T349"/>
    <mergeCell ref="U349:V349"/>
    <mergeCell ref="W349:X349"/>
    <mergeCell ref="Y349:Z349"/>
    <mergeCell ref="AA349:AB349"/>
    <mergeCell ref="AC349:AD349"/>
    <mergeCell ref="AE349:AF349"/>
    <mergeCell ref="AG349:AH349"/>
    <mergeCell ref="AI349:AJ349"/>
    <mergeCell ref="AK349:AL349"/>
    <mergeCell ref="AM349:AN349"/>
    <mergeCell ref="AO349:AP349"/>
    <mergeCell ref="AQ349:AR349"/>
    <mergeCell ref="AS349:AT349"/>
    <mergeCell ref="AU349:AV349"/>
    <mergeCell ref="AW349:AX349"/>
    <mergeCell ref="AY349:AZ349"/>
    <mergeCell ref="BA349:BB349"/>
    <mergeCell ref="BC349:BD349"/>
    <mergeCell ref="BE349:BF349"/>
    <mergeCell ref="BU347:CA347"/>
    <mergeCell ref="CB347:CH347"/>
    <mergeCell ref="B348:C348"/>
    <mergeCell ref="D348:F348"/>
    <mergeCell ref="G348:H348"/>
    <mergeCell ref="K348:L348"/>
    <mergeCell ref="M348:N348"/>
    <mergeCell ref="O348:P348"/>
    <mergeCell ref="Q348:R348"/>
    <mergeCell ref="S348:T348"/>
    <mergeCell ref="U348:V348"/>
    <mergeCell ref="W348:X348"/>
    <mergeCell ref="Y348:Z348"/>
    <mergeCell ref="AA348:AB348"/>
    <mergeCell ref="AC348:AD348"/>
    <mergeCell ref="B347:C347"/>
    <mergeCell ref="D347:F347"/>
    <mergeCell ref="G347:H347"/>
    <mergeCell ref="K347:L347"/>
    <mergeCell ref="M347:N347"/>
    <mergeCell ref="O347:P347"/>
    <mergeCell ref="Q347:R347"/>
    <mergeCell ref="S347:T347"/>
    <mergeCell ref="U347:V347"/>
    <mergeCell ref="W347:X347"/>
    <mergeCell ref="Y347:Z347"/>
    <mergeCell ref="AA347:AB347"/>
    <mergeCell ref="AC347:AD347"/>
    <mergeCell ref="AE347:AF347"/>
    <mergeCell ref="AG347:AH347"/>
    <mergeCell ref="AI347:AJ347"/>
    <mergeCell ref="AW345:AX345"/>
    <mergeCell ref="AY345:AZ345"/>
    <mergeCell ref="BA345:BB345"/>
    <mergeCell ref="BC345:BD345"/>
    <mergeCell ref="BE345:BF345"/>
    <mergeCell ref="BG345:BH345"/>
    <mergeCell ref="BI345:BJ345"/>
    <mergeCell ref="BK345:BL345"/>
    <mergeCell ref="BM345:BN345"/>
    <mergeCell ref="BO345:BQ345"/>
    <mergeCell ref="BS345:BT345"/>
    <mergeCell ref="BU345:CA345"/>
    <mergeCell ref="CB345:CH345"/>
    <mergeCell ref="B346:C346"/>
    <mergeCell ref="D346:F346"/>
    <mergeCell ref="G346:H346"/>
    <mergeCell ref="K346:L346"/>
    <mergeCell ref="M346:N346"/>
    <mergeCell ref="O346:P346"/>
    <mergeCell ref="Q346:R346"/>
    <mergeCell ref="S346:T346"/>
    <mergeCell ref="U346:V346"/>
    <mergeCell ref="W346:X346"/>
    <mergeCell ref="Y346:Z346"/>
    <mergeCell ref="AA346:AB346"/>
    <mergeCell ref="AC346:AD346"/>
    <mergeCell ref="AE346:AF346"/>
    <mergeCell ref="AG346:AH346"/>
    <mergeCell ref="AI346:AJ346"/>
    <mergeCell ref="AK346:AL346"/>
    <mergeCell ref="AM346:AN346"/>
    <mergeCell ref="AO346:AP346"/>
    <mergeCell ref="AK347:AL347"/>
    <mergeCell ref="AM347:AN347"/>
    <mergeCell ref="AO347:AP347"/>
    <mergeCell ref="AQ347:AR347"/>
    <mergeCell ref="AS347:AT347"/>
    <mergeCell ref="AU347:AV347"/>
    <mergeCell ref="AW347:AX347"/>
    <mergeCell ref="AY347:AZ347"/>
    <mergeCell ref="BA347:BB347"/>
    <mergeCell ref="BC347:BD347"/>
    <mergeCell ref="BE347:BF347"/>
    <mergeCell ref="BG347:BH347"/>
    <mergeCell ref="BI347:BJ347"/>
    <mergeCell ref="BK347:BL347"/>
    <mergeCell ref="BM347:BN347"/>
    <mergeCell ref="BO347:BQ347"/>
    <mergeCell ref="BC344:BD344"/>
    <mergeCell ref="BE344:BF344"/>
    <mergeCell ref="BG344:BH344"/>
    <mergeCell ref="BI344:BJ344"/>
    <mergeCell ref="BK344:BL344"/>
    <mergeCell ref="BM344:BN344"/>
    <mergeCell ref="BO344:BQ344"/>
    <mergeCell ref="BS344:BT344"/>
    <mergeCell ref="BU344:CA344"/>
    <mergeCell ref="CB344:CH344"/>
    <mergeCell ref="B345:C345"/>
    <mergeCell ref="D345:F345"/>
    <mergeCell ref="G345:H345"/>
    <mergeCell ref="K345:L345"/>
    <mergeCell ref="M345:N345"/>
    <mergeCell ref="O345:P345"/>
    <mergeCell ref="Q345:R345"/>
    <mergeCell ref="S345:T345"/>
    <mergeCell ref="U345:V345"/>
    <mergeCell ref="W345:X345"/>
    <mergeCell ref="Y345:Z345"/>
    <mergeCell ref="AA345:AB345"/>
    <mergeCell ref="AC345:AD345"/>
    <mergeCell ref="AE345:AF345"/>
    <mergeCell ref="AG345:AH345"/>
    <mergeCell ref="AI345:AJ345"/>
    <mergeCell ref="AK345:AL345"/>
    <mergeCell ref="AM345:AN345"/>
    <mergeCell ref="AO345:AP345"/>
    <mergeCell ref="AQ345:AR345"/>
    <mergeCell ref="AS345:AT345"/>
    <mergeCell ref="AU345:AV345"/>
    <mergeCell ref="BI343:BJ343"/>
    <mergeCell ref="BK343:BL343"/>
    <mergeCell ref="BM343:BN343"/>
    <mergeCell ref="BO343:BQ343"/>
    <mergeCell ref="BS343:BT343"/>
    <mergeCell ref="BU343:CA343"/>
    <mergeCell ref="CB343:CH343"/>
    <mergeCell ref="B344:C344"/>
    <mergeCell ref="D344:F344"/>
    <mergeCell ref="G344:H344"/>
    <mergeCell ref="K344:L344"/>
    <mergeCell ref="M344:N344"/>
    <mergeCell ref="O344:P344"/>
    <mergeCell ref="Q344:R344"/>
    <mergeCell ref="S344:T344"/>
    <mergeCell ref="U344:V344"/>
    <mergeCell ref="W344:X344"/>
    <mergeCell ref="Y344:Z344"/>
    <mergeCell ref="AA344:AB344"/>
    <mergeCell ref="AC344:AD344"/>
    <mergeCell ref="AE344:AF344"/>
    <mergeCell ref="AG344:AH344"/>
    <mergeCell ref="AI344:AJ344"/>
    <mergeCell ref="AK344:AL344"/>
    <mergeCell ref="AM344:AN344"/>
    <mergeCell ref="AO344:AP344"/>
    <mergeCell ref="AQ344:AR344"/>
    <mergeCell ref="AS344:AT344"/>
    <mergeCell ref="AU344:AV344"/>
    <mergeCell ref="AW344:AX344"/>
    <mergeCell ref="AY344:AZ344"/>
    <mergeCell ref="BA344:BB344"/>
    <mergeCell ref="BO342:BQ342"/>
    <mergeCell ref="BS342:BT342"/>
    <mergeCell ref="BU342:CA342"/>
    <mergeCell ref="CB342:CH342"/>
    <mergeCell ref="B343:C343"/>
    <mergeCell ref="D343:F343"/>
    <mergeCell ref="G343:H343"/>
    <mergeCell ref="K343:L343"/>
    <mergeCell ref="M343:N343"/>
    <mergeCell ref="O343:P343"/>
    <mergeCell ref="Q343:R343"/>
    <mergeCell ref="S343:T343"/>
    <mergeCell ref="U343:V343"/>
    <mergeCell ref="W343:X343"/>
    <mergeCell ref="Y343:Z343"/>
    <mergeCell ref="AA343:AB343"/>
    <mergeCell ref="AC343:AD343"/>
    <mergeCell ref="AE343:AF343"/>
    <mergeCell ref="AG343:AH343"/>
    <mergeCell ref="AI343:AJ343"/>
    <mergeCell ref="AK343:AL343"/>
    <mergeCell ref="AM343:AN343"/>
    <mergeCell ref="AO343:AP343"/>
    <mergeCell ref="AQ343:AR343"/>
    <mergeCell ref="AS343:AT343"/>
    <mergeCell ref="AU343:AV343"/>
    <mergeCell ref="AW343:AX343"/>
    <mergeCell ref="AY343:AZ343"/>
    <mergeCell ref="BA343:BB343"/>
    <mergeCell ref="BC343:BD343"/>
    <mergeCell ref="BE343:BF343"/>
    <mergeCell ref="BG343:BH343"/>
    <mergeCell ref="CB341:CH341"/>
    <mergeCell ref="B342:C342"/>
    <mergeCell ref="D342:F342"/>
    <mergeCell ref="G342:H342"/>
    <mergeCell ref="K342:L342"/>
    <mergeCell ref="M342:N342"/>
    <mergeCell ref="O342:P342"/>
    <mergeCell ref="Q342:R342"/>
    <mergeCell ref="S342:T342"/>
    <mergeCell ref="U342:V342"/>
    <mergeCell ref="W342:X342"/>
    <mergeCell ref="Y342:Z342"/>
    <mergeCell ref="AA342:AB342"/>
    <mergeCell ref="AC342:AD342"/>
    <mergeCell ref="AE342:AF342"/>
    <mergeCell ref="AG342:AH342"/>
    <mergeCell ref="AI342:AJ342"/>
    <mergeCell ref="AK342:AL342"/>
    <mergeCell ref="AM342:AN342"/>
    <mergeCell ref="AO342:AP342"/>
    <mergeCell ref="AQ342:AR342"/>
    <mergeCell ref="AS342:AT342"/>
    <mergeCell ref="AU342:AV342"/>
    <mergeCell ref="AW342:AX342"/>
    <mergeCell ref="AY342:AZ342"/>
    <mergeCell ref="BA342:BB342"/>
    <mergeCell ref="BC342:BD342"/>
    <mergeCell ref="BE342:BF342"/>
    <mergeCell ref="BG342:BH342"/>
    <mergeCell ref="BI342:BJ342"/>
    <mergeCell ref="BK342:BL342"/>
    <mergeCell ref="BM342:BN342"/>
    <mergeCell ref="AM341:AN341"/>
    <mergeCell ref="AO341:AP341"/>
    <mergeCell ref="AQ341:AR341"/>
    <mergeCell ref="AS341:AT341"/>
    <mergeCell ref="AU341:AV341"/>
    <mergeCell ref="AW341:AX341"/>
    <mergeCell ref="AY341:AZ341"/>
    <mergeCell ref="BA341:BB341"/>
    <mergeCell ref="BC341:BD341"/>
    <mergeCell ref="BE341:BF341"/>
    <mergeCell ref="BG341:BH341"/>
    <mergeCell ref="BI341:BJ341"/>
    <mergeCell ref="BK341:BL341"/>
    <mergeCell ref="BM341:BN341"/>
    <mergeCell ref="BO341:BQ341"/>
    <mergeCell ref="BS341:BT341"/>
    <mergeCell ref="BU341:CA341"/>
    <mergeCell ref="B341:C341"/>
    <mergeCell ref="D341:F341"/>
    <mergeCell ref="G341:H341"/>
    <mergeCell ref="K341:L341"/>
    <mergeCell ref="M341:N341"/>
    <mergeCell ref="O341:P341"/>
    <mergeCell ref="Q341:R341"/>
    <mergeCell ref="S341:T341"/>
    <mergeCell ref="U341:V341"/>
    <mergeCell ref="W341:X341"/>
    <mergeCell ref="Y341:Z341"/>
    <mergeCell ref="AA341:AB341"/>
    <mergeCell ref="AC341:AD341"/>
    <mergeCell ref="AE341:AF341"/>
    <mergeCell ref="AG341:AH341"/>
    <mergeCell ref="AI341:AJ341"/>
    <mergeCell ref="AK341:AL341"/>
    <mergeCell ref="CB340:CH340"/>
    <mergeCell ref="AU339:AV339"/>
    <mergeCell ref="AW339:AX339"/>
    <mergeCell ref="AY339:AZ339"/>
    <mergeCell ref="BA339:BB339"/>
    <mergeCell ref="BC339:BD339"/>
    <mergeCell ref="BE339:BF339"/>
    <mergeCell ref="BG339:BH339"/>
    <mergeCell ref="BI339:BJ339"/>
    <mergeCell ref="BK339:BL339"/>
    <mergeCell ref="BM339:BN339"/>
    <mergeCell ref="BO339:BQ339"/>
    <mergeCell ref="BS339:BT339"/>
    <mergeCell ref="BU339:CA339"/>
    <mergeCell ref="CB339:CH339"/>
    <mergeCell ref="B340:C340"/>
    <mergeCell ref="D340:F340"/>
    <mergeCell ref="G340:H340"/>
    <mergeCell ref="K340:L340"/>
    <mergeCell ref="M340:N340"/>
    <mergeCell ref="O340:P340"/>
    <mergeCell ref="Q340:R340"/>
    <mergeCell ref="S340:T340"/>
    <mergeCell ref="U340:V340"/>
    <mergeCell ref="W340:X340"/>
    <mergeCell ref="Y340:Z340"/>
    <mergeCell ref="AA340:AB340"/>
    <mergeCell ref="AC340:AD340"/>
    <mergeCell ref="AE340:AF340"/>
    <mergeCell ref="AG340:AH340"/>
    <mergeCell ref="AI340:AJ340"/>
    <mergeCell ref="AK340:AL340"/>
    <mergeCell ref="AM340:AN340"/>
    <mergeCell ref="S338:T338"/>
    <mergeCell ref="U338:V338"/>
    <mergeCell ref="W338:X338"/>
    <mergeCell ref="Y338:Z338"/>
    <mergeCell ref="AA338:AB338"/>
    <mergeCell ref="AC338:AD338"/>
    <mergeCell ref="AE338:AF338"/>
    <mergeCell ref="AG338:AH338"/>
    <mergeCell ref="AI338:AJ338"/>
    <mergeCell ref="AK338:AL338"/>
    <mergeCell ref="AM338:AN338"/>
    <mergeCell ref="AO338:AP338"/>
    <mergeCell ref="AQ338:AR338"/>
    <mergeCell ref="AS338:AT338"/>
    <mergeCell ref="AU338:AV338"/>
    <mergeCell ref="AW338:AX338"/>
    <mergeCell ref="AY338:AZ338"/>
    <mergeCell ref="AO340:AP340"/>
    <mergeCell ref="AQ340:AR340"/>
    <mergeCell ref="AS340:AT340"/>
    <mergeCell ref="AU340:AV340"/>
    <mergeCell ref="AW340:AX340"/>
    <mergeCell ref="AY340:AZ340"/>
    <mergeCell ref="BA340:BB340"/>
    <mergeCell ref="BC340:BD340"/>
    <mergeCell ref="BE340:BF340"/>
    <mergeCell ref="BG340:BH340"/>
    <mergeCell ref="BI340:BJ340"/>
    <mergeCell ref="BK340:BL340"/>
    <mergeCell ref="BM340:BN340"/>
    <mergeCell ref="BO340:BQ340"/>
    <mergeCell ref="BS340:BT340"/>
    <mergeCell ref="BU340:CA340"/>
    <mergeCell ref="AE336:AF336"/>
    <mergeCell ref="AG336:AH336"/>
    <mergeCell ref="AI336:AJ336"/>
    <mergeCell ref="AK336:AL336"/>
    <mergeCell ref="AM336:AN336"/>
    <mergeCell ref="AO336:AP336"/>
    <mergeCell ref="AQ336:AR336"/>
    <mergeCell ref="AS336:AT336"/>
    <mergeCell ref="AU336:AV336"/>
    <mergeCell ref="AW336:AX336"/>
    <mergeCell ref="AY336:AZ336"/>
    <mergeCell ref="BA336:BB336"/>
    <mergeCell ref="BC336:BD336"/>
    <mergeCell ref="BE336:BF336"/>
    <mergeCell ref="BG336:BH336"/>
    <mergeCell ref="BI336:BJ336"/>
    <mergeCell ref="BK336:BL336"/>
    <mergeCell ref="BA338:BB338"/>
    <mergeCell ref="BC338:BD338"/>
    <mergeCell ref="BE338:BF338"/>
    <mergeCell ref="BG338:BH338"/>
    <mergeCell ref="BI338:BJ338"/>
    <mergeCell ref="BK338:BL338"/>
    <mergeCell ref="BM338:BN338"/>
    <mergeCell ref="BO338:BQ338"/>
    <mergeCell ref="BS338:BT338"/>
    <mergeCell ref="BU338:CA338"/>
    <mergeCell ref="CB338:CH338"/>
    <mergeCell ref="B339:C339"/>
    <mergeCell ref="D339:F339"/>
    <mergeCell ref="G339:H339"/>
    <mergeCell ref="K339:L339"/>
    <mergeCell ref="M339:N339"/>
    <mergeCell ref="O339:P339"/>
    <mergeCell ref="Q339:R339"/>
    <mergeCell ref="S339:T339"/>
    <mergeCell ref="U339:V339"/>
    <mergeCell ref="W339:X339"/>
    <mergeCell ref="Y339:Z339"/>
    <mergeCell ref="AA339:AB339"/>
    <mergeCell ref="AC339:AD339"/>
    <mergeCell ref="AE339:AF339"/>
    <mergeCell ref="AG339:AH339"/>
    <mergeCell ref="AI339:AJ339"/>
    <mergeCell ref="AK339:AL339"/>
    <mergeCell ref="AM339:AN339"/>
    <mergeCell ref="AO339:AP339"/>
    <mergeCell ref="AQ339:AR339"/>
    <mergeCell ref="AS339:AT339"/>
    <mergeCell ref="BG337:BH337"/>
    <mergeCell ref="BI337:BJ337"/>
    <mergeCell ref="BK337:BL337"/>
    <mergeCell ref="BM337:BN337"/>
    <mergeCell ref="BO337:BQ337"/>
    <mergeCell ref="BS337:BT337"/>
    <mergeCell ref="BU337:CA337"/>
    <mergeCell ref="CB337:CH337"/>
    <mergeCell ref="B338:C338"/>
    <mergeCell ref="D338:F338"/>
    <mergeCell ref="G338:H338"/>
    <mergeCell ref="K338:L338"/>
    <mergeCell ref="M338:N338"/>
    <mergeCell ref="O338:P338"/>
    <mergeCell ref="Q338:R338"/>
    <mergeCell ref="BS335:BT335"/>
    <mergeCell ref="AQ334:AR334"/>
    <mergeCell ref="AS334:AT334"/>
    <mergeCell ref="AU334:AV334"/>
    <mergeCell ref="AW334:AX334"/>
    <mergeCell ref="AY334:AZ334"/>
    <mergeCell ref="BA334:BB334"/>
    <mergeCell ref="BC334:BD334"/>
    <mergeCell ref="BE334:BF334"/>
    <mergeCell ref="BG334:BH334"/>
    <mergeCell ref="BI334:BJ334"/>
    <mergeCell ref="BK334:BL334"/>
    <mergeCell ref="BM334:BN334"/>
    <mergeCell ref="BO334:BQ334"/>
    <mergeCell ref="BS334:BT334"/>
    <mergeCell ref="BU334:CA334"/>
    <mergeCell ref="CB334:CH334"/>
    <mergeCell ref="BM336:BN336"/>
    <mergeCell ref="BO336:BQ336"/>
    <mergeCell ref="BS336:BT336"/>
    <mergeCell ref="BU336:CA336"/>
    <mergeCell ref="CB336:CH336"/>
    <mergeCell ref="B337:C337"/>
    <mergeCell ref="D337:F337"/>
    <mergeCell ref="G337:H337"/>
    <mergeCell ref="K337:L337"/>
    <mergeCell ref="M337:N337"/>
    <mergeCell ref="O337:P337"/>
    <mergeCell ref="Q337:R337"/>
    <mergeCell ref="S337:T337"/>
    <mergeCell ref="U337:V337"/>
    <mergeCell ref="W337:X337"/>
    <mergeCell ref="Y337:Z337"/>
    <mergeCell ref="AA337:AB337"/>
    <mergeCell ref="AC337:AD337"/>
    <mergeCell ref="AE337:AF337"/>
    <mergeCell ref="AG337:AH337"/>
    <mergeCell ref="AI337:AJ337"/>
    <mergeCell ref="AK337:AL337"/>
    <mergeCell ref="AM337:AN337"/>
    <mergeCell ref="AO337:AP337"/>
    <mergeCell ref="AQ337:AR337"/>
    <mergeCell ref="AS337:AT337"/>
    <mergeCell ref="AU337:AV337"/>
    <mergeCell ref="AW337:AX337"/>
    <mergeCell ref="AY337:AZ337"/>
    <mergeCell ref="BA337:BB337"/>
    <mergeCell ref="BC337:BD337"/>
    <mergeCell ref="BE337:BF337"/>
    <mergeCell ref="BU335:CA335"/>
    <mergeCell ref="CB335:CH335"/>
    <mergeCell ref="B336:C336"/>
    <mergeCell ref="D336:F336"/>
    <mergeCell ref="G336:H336"/>
    <mergeCell ref="K336:L336"/>
    <mergeCell ref="M336:N336"/>
    <mergeCell ref="O336:P336"/>
    <mergeCell ref="Q336:R336"/>
    <mergeCell ref="S336:T336"/>
    <mergeCell ref="U336:V336"/>
    <mergeCell ref="W336:X336"/>
    <mergeCell ref="Y336:Z336"/>
    <mergeCell ref="AA336:AB336"/>
    <mergeCell ref="AC336:AD336"/>
    <mergeCell ref="B335:C335"/>
    <mergeCell ref="D335:F335"/>
    <mergeCell ref="G335:H335"/>
    <mergeCell ref="K335:L335"/>
    <mergeCell ref="M335:N335"/>
    <mergeCell ref="O335:P335"/>
    <mergeCell ref="Q335:R335"/>
    <mergeCell ref="S335:T335"/>
    <mergeCell ref="U335:V335"/>
    <mergeCell ref="W335:X335"/>
    <mergeCell ref="Y335:Z335"/>
    <mergeCell ref="AA335:AB335"/>
    <mergeCell ref="AC335:AD335"/>
    <mergeCell ref="AE335:AF335"/>
    <mergeCell ref="AG335:AH335"/>
    <mergeCell ref="AI335:AJ335"/>
    <mergeCell ref="AW333:AX333"/>
    <mergeCell ref="AY333:AZ333"/>
    <mergeCell ref="BA333:BB333"/>
    <mergeCell ref="BC333:BD333"/>
    <mergeCell ref="BE333:BF333"/>
    <mergeCell ref="BG333:BH333"/>
    <mergeCell ref="BI333:BJ333"/>
    <mergeCell ref="BK333:BL333"/>
    <mergeCell ref="BM333:BN333"/>
    <mergeCell ref="BO333:BQ333"/>
    <mergeCell ref="BS333:BT333"/>
    <mergeCell ref="BU333:CA333"/>
    <mergeCell ref="CB333:CH333"/>
    <mergeCell ref="B334:C334"/>
    <mergeCell ref="D334:F334"/>
    <mergeCell ref="G334:H334"/>
    <mergeCell ref="K334:L334"/>
    <mergeCell ref="M334:N334"/>
    <mergeCell ref="O334:P334"/>
    <mergeCell ref="Q334:R334"/>
    <mergeCell ref="S334:T334"/>
    <mergeCell ref="U334:V334"/>
    <mergeCell ref="W334:X334"/>
    <mergeCell ref="Y334:Z334"/>
    <mergeCell ref="AA334:AB334"/>
    <mergeCell ref="AC334:AD334"/>
    <mergeCell ref="AE334:AF334"/>
    <mergeCell ref="AG334:AH334"/>
    <mergeCell ref="AI334:AJ334"/>
    <mergeCell ref="AK334:AL334"/>
    <mergeCell ref="AM334:AN334"/>
    <mergeCell ref="AO334:AP334"/>
    <mergeCell ref="AK335:AL335"/>
    <mergeCell ref="AM335:AN335"/>
    <mergeCell ref="AO335:AP335"/>
    <mergeCell ref="AQ335:AR335"/>
    <mergeCell ref="AS335:AT335"/>
    <mergeCell ref="AU335:AV335"/>
    <mergeCell ref="AW335:AX335"/>
    <mergeCell ref="AY335:AZ335"/>
    <mergeCell ref="BA335:BB335"/>
    <mergeCell ref="BC335:BD335"/>
    <mergeCell ref="BE335:BF335"/>
    <mergeCell ref="BG335:BH335"/>
    <mergeCell ref="BI335:BJ335"/>
    <mergeCell ref="BK335:BL335"/>
    <mergeCell ref="BM335:BN335"/>
    <mergeCell ref="BO335:BQ335"/>
    <mergeCell ref="BC332:BD332"/>
    <mergeCell ref="BE332:BF332"/>
    <mergeCell ref="BG332:BH332"/>
    <mergeCell ref="BI332:BJ332"/>
    <mergeCell ref="BK332:BL332"/>
    <mergeCell ref="BM332:BN332"/>
    <mergeCell ref="BO332:BQ332"/>
    <mergeCell ref="BS332:BT332"/>
    <mergeCell ref="BU332:CA332"/>
    <mergeCell ref="CB332:CH332"/>
    <mergeCell ref="B333:C333"/>
    <mergeCell ref="D333:F333"/>
    <mergeCell ref="G333:H333"/>
    <mergeCell ref="K333:L333"/>
    <mergeCell ref="M333:N333"/>
    <mergeCell ref="O333:P333"/>
    <mergeCell ref="Q333:R333"/>
    <mergeCell ref="S333:T333"/>
    <mergeCell ref="U333:V333"/>
    <mergeCell ref="W333:X333"/>
    <mergeCell ref="Y333:Z333"/>
    <mergeCell ref="AA333:AB333"/>
    <mergeCell ref="AC333:AD333"/>
    <mergeCell ref="AE333:AF333"/>
    <mergeCell ref="AG333:AH333"/>
    <mergeCell ref="AI333:AJ333"/>
    <mergeCell ref="AK333:AL333"/>
    <mergeCell ref="AM333:AN333"/>
    <mergeCell ref="AO333:AP333"/>
    <mergeCell ref="AQ333:AR333"/>
    <mergeCell ref="AS333:AT333"/>
    <mergeCell ref="AU333:AV333"/>
    <mergeCell ref="BI331:BJ331"/>
    <mergeCell ref="BK331:BL331"/>
    <mergeCell ref="BM331:BN331"/>
    <mergeCell ref="BO331:BQ331"/>
    <mergeCell ref="BS331:BT331"/>
    <mergeCell ref="BU331:CA331"/>
    <mergeCell ref="CB331:CH331"/>
    <mergeCell ref="B332:C332"/>
    <mergeCell ref="D332:F332"/>
    <mergeCell ref="G332:H332"/>
    <mergeCell ref="K332:L332"/>
    <mergeCell ref="M332:N332"/>
    <mergeCell ref="O332:P332"/>
    <mergeCell ref="Q332:R332"/>
    <mergeCell ref="S332:T332"/>
    <mergeCell ref="U332:V332"/>
    <mergeCell ref="W332:X332"/>
    <mergeCell ref="Y332:Z332"/>
    <mergeCell ref="AA332:AB332"/>
    <mergeCell ref="AC332:AD332"/>
    <mergeCell ref="AE332:AF332"/>
    <mergeCell ref="AG332:AH332"/>
    <mergeCell ref="AI332:AJ332"/>
    <mergeCell ref="AK332:AL332"/>
    <mergeCell ref="AM332:AN332"/>
    <mergeCell ref="AO332:AP332"/>
    <mergeCell ref="AQ332:AR332"/>
    <mergeCell ref="AS332:AT332"/>
    <mergeCell ref="AU332:AV332"/>
    <mergeCell ref="AW332:AX332"/>
    <mergeCell ref="AY332:AZ332"/>
    <mergeCell ref="BA332:BB332"/>
    <mergeCell ref="BO330:BQ330"/>
    <mergeCell ref="BS330:BT330"/>
    <mergeCell ref="BU330:CA330"/>
    <mergeCell ref="CB330:CH330"/>
    <mergeCell ref="B331:C331"/>
    <mergeCell ref="D331:F331"/>
    <mergeCell ref="G331:H331"/>
    <mergeCell ref="K331:L331"/>
    <mergeCell ref="M331:N331"/>
    <mergeCell ref="O331:P331"/>
    <mergeCell ref="Q331:R331"/>
    <mergeCell ref="S331:T331"/>
    <mergeCell ref="U331:V331"/>
    <mergeCell ref="W331:X331"/>
    <mergeCell ref="Y331:Z331"/>
    <mergeCell ref="AA331:AB331"/>
    <mergeCell ref="AC331:AD331"/>
    <mergeCell ref="AE331:AF331"/>
    <mergeCell ref="AG331:AH331"/>
    <mergeCell ref="AI331:AJ331"/>
    <mergeCell ref="AK331:AL331"/>
    <mergeCell ref="AM331:AN331"/>
    <mergeCell ref="AO331:AP331"/>
    <mergeCell ref="AQ331:AR331"/>
    <mergeCell ref="AS331:AT331"/>
    <mergeCell ref="AU331:AV331"/>
    <mergeCell ref="AW331:AX331"/>
    <mergeCell ref="AY331:AZ331"/>
    <mergeCell ref="BA331:BB331"/>
    <mergeCell ref="BC331:BD331"/>
    <mergeCell ref="BE331:BF331"/>
    <mergeCell ref="BG331:BH331"/>
    <mergeCell ref="CB329:CH329"/>
    <mergeCell ref="B330:C330"/>
    <mergeCell ref="D330:F330"/>
    <mergeCell ref="G330:H330"/>
    <mergeCell ref="K330:L330"/>
    <mergeCell ref="M330:N330"/>
    <mergeCell ref="O330:P330"/>
    <mergeCell ref="Q330:R330"/>
    <mergeCell ref="S330:T330"/>
    <mergeCell ref="U330:V330"/>
    <mergeCell ref="W330:X330"/>
    <mergeCell ref="Y330:Z330"/>
    <mergeCell ref="AA330:AB330"/>
    <mergeCell ref="AC330:AD330"/>
    <mergeCell ref="AE330:AF330"/>
    <mergeCell ref="AG330:AH330"/>
    <mergeCell ref="AI330:AJ330"/>
    <mergeCell ref="AK330:AL330"/>
    <mergeCell ref="AM330:AN330"/>
    <mergeCell ref="AO330:AP330"/>
    <mergeCell ref="AQ330:AR330"/>
    <mergeCell ref="AS330:AT330"/>
    <mergeCell ref="AU330:AV330"/>
    <mergeCell ref="AW330:AX330"/>
    <mergeCell ref="AY330:AZ330"/>
    <mergeCell ref="BA330:BB330"/>
    <mergeCell ref="BC330:BD330"/>
    <mergeCell ref="BE330:BF330"/>
    <mergeCell ref="BG330:BH330"/>
    <mergeCell ref="BI330:BJ330"/>
    <mergeCell ref="BK330:BL330"/>
    <mergeCell ref="BM330:BN330"/>
    <mergeCell ref="AM329:AN329"/>
    <mergeCell ref="AO329:AP329"/>
    <mergeCell ref="AQ329:AR329"/>
    <mergeCell ref="AS329:AT329"/>
    <mergeCell ref="AU329:AV329"/>
    <mergeCell ref="AW329:AX329"/>
    <mergeCell ref="AY329:AZ329"/>
    <mergeCell ref="BA329:BB329"/>
    <mergeCell ref="BC329:BD329"/>
    <mergeCell ref="BE329:BF329"/>
    <mergeCell ref="BG329:BH329"/>
    <mergeCell ref="BI329:BJ329"/>
    <mergeCell ref="BK329:BL329"/>
    <mergeCell ref="BM329:BN329"/>
    <mergeCell ref="BO329:BQ329"/>
    <mergeCell ref="BS329:BT329"/>
    <mergeCell ref="BU329:CA329"/>
    <mergeCell ref="B329:C329"/>
    <mergeCell ref="D329:F329"/>
    <mergeCell ref="G329:H329"/>
    <mergeCell ref="K329:L329"/>
    <mergeCell ref="M329:N329"/>
    <mergeCell ref="O329:P329"/>
    <mergeCell ref="Q329:R329"/>
    <mergeCell ref="S329:T329"/>
    <mergeCell ref="U329:V329"/>
    <mergeCell ref="W329:X329"/>
    <mergeCell ref="Y329:Z329"/>
    <mergeCell ref="AA329:AB329"/>
    <mergeCell ref="AC329:AD329"/>
    <mergeCell ref="AE329:AF329"/>
    <mergeCell ref="AG329:AH329"/>
    <mergeCell ref="AI329:AJ329"/>
    <mergeCell ref="AK329:AL329"/>
    <mergeCell ref="CB328:CH328"/>
    <mergeCell ref="AU327:AV327"/>
    <mergeCell ref="AW327:AX327"/>
    <mergeCell ref="AY327:AZ327"/>
    <mergeCell ref="BA327:BB327"/>
    <mergeCell ref="BC327:BD327"/>
    <mergeCell ref="BE327:BF327"/>
    <mergeCell ref="BG327:BH327"/>
    <mergeCell ref="BI327:BJ327"/>
    <mergeCell ref="BK327:BL327"/>
    <mergeCell ref="BM327:BN327"/>
    <mergeCell ref="BO327:BQ327"/>
    <mergeCell ref="BS327:BT327"/>
    <mergeCell ref="BU327:CA327"/>
    <mergeCell ref="CB327:CH327"/>
    <mergeCell ref="B328:C328"/>
    <mergeCell ref="D328:F328"/>
    <mergeCell ref="G328:H328"/>
    <mergeCell ref="K328:L328"/>
    <mergeCell ref="M328:N328"/>
    <mergeCell ref="O328:P328"/>
    <mergeCell ref="Q328:R328"/>
    <mergeCell ref="S328:T328"/>
    <mergeCell ref="U328:V328"/>
    <mergeCell ref="W328:X328"/>
    <mergeCell ref="Y328:Z328"/>
    <mergeCell ref="AA328:AB328"/>
    <mergeCell ref="AC328:AD328"/>
    <mergeCell ref="AE328:AF328"/>
    <mergeCell ref="AG328:AH328"/>
    <mergeCell ref="AI328:AJ328"/>
    <mergeCell ref="AK328:AL328"/>
    <mergeCell ref="AM328:AN328"/>
    <mergeCell ref="S326:T326"/>
    <mergeCell ref="U326:V326"/>
    <mergeCell ref="W326:X326"/>
    <mergeCell ref="Y326:Z326"/>
    <mergeCell ref="AA326:AB326"/>
    <mergeCell ref="AC326:AD326"/>
    <mergeCell ref="AE326:AF326"/>
    <mergeCell ref="AG326:AH326"/>
    <mergeCell ref="AI326:AJ326"/>
    <mergeCell ref="AK326:AL326"/>
    <mergeCell ref="AM326:AN326"/>
    <mergeCell ref="AO326:AP326"/>
    <mergeCell ref="AQ326:AR326"/>
    <mergeCell ref="AS326:AT326"/>
    <mergeCell ref="AU326:AV326"/>
    <mergeCell ref="AW326:AX326"/>
    <mergeCell ref="AY326:AZ326"/>
    <mergeCell ref="AO328:AP328"/>
    <mergeCell ref="AQ328:AR328"/>
    <mergeCell ref="AS328:AT328"/>
    <mergeCell ref="AU328:AV328"/>
    <mergeCell ref="AW328:AX328"/>
    <mergeCell ref="AY328:AZ328"/>
    <mergeCell ref="BA328:BB328"/>
    <mergeCell ref="BC328:BD328"/>
    <mergeCell ref="BE328:BF328"/>
    <mergeCell ref="BG328:BH328"/>
    <mergeCell ref="BI328:BJ328"/>
    <mergeCell ref="BK328:BL328"/>
    <mergeCell ref="BM328:BN328"/>
    <mergeCell ref="BO328:BQ328"/>
    <mergeCell ref="BS328:BT328"/>
    <mergeCell ref="BU328:CA328"/>
    <mergeCell ref="AE324:AF324"/>
    <mergeCell ref="AG324:AH324"/>
    <mergeCell ref="AI324:AJ324"/>
    <mergeCell ref="AK324:AL324"/>
    <mergeCell ref="AM324:AN324"/>
    <mergeCell ref="AO324:AP324"/>
    <mergeCell ref="AQ324:AR324"/>
    <mergeCell ref="AS324:AT324"/>
    <mergeCell ref="AU324:AV324"/>
    <mergeCell ref="AW324:AX324"/>
    <mergeCell ref="AY324:AZ324"/>
    <mergeCell ref="BA324:BB324"/>
    <mergeCell ref="BC324:BD324"/>
    <mergeCell ref="BE324:BF324"/>
    <mergeCell ref="BG324:BH324"/>
    <mergeCell ref="BI324:BJ324"/>
    <mergeCell ref="BK324:BL324"/>
    <mergeCell ref="BA326:BB326"/>
    <mergeCell ref="BC326:BD326"/>
    <mergeCell ref="BE326:BF326"/>
    <mergeCell ref="BG326:BH326"/>
    <mergeCell ref="BI326:BJ326"/>
    <mergeCell ref="BK326:BL326"/>
    <mergeCell ref="BM326:BN326"/>
    <mergeCell ref="BO326:BQ326"/>
    <mergeCell ref="BS326:BT326"/>
    <mergeCell ref="BU326:CA326"/>
    <mergeCell ref="CB326:CH326"/>
    <mergeCell ref="B327:C327"/>
    <mergeCell ref="D327:F327"/>
    <mergeCell ref="G327:H327"/>
    <mergeCell ref="K327:L327"/>
    <mergeCell ref="M327:N327"/>
    <mergeCell ref="O327:P327"/>
    <mergeCell ref="Q327:R327"/>
    <mergeCell ref="S327:T327"/>
    <mergeCell ref="U327:V327"/>
    <mergeCell ref="W327:X327"/>
    <mergeCell ref="Y327:Z327"/>
    <mergeCell ref="AA327:AB327"/>
    <mergeCell ref="AC327:AD327"/>
    <mergeCell ref="AE327:AF327"/>
    <mergeCell ref="AG327:AH327"/>
    <mergeCell ref="AI327:AJ327"/>
    <mergeCell ref="AK327:AL327"/>
    <mergeCell ref="AM327:AN327"/>
    <mergeCell ref="AO327:AP327"/>
    <mergeCell ref="AQ327:AR327"/>
    <mergeCell ref="AS327:AT327"/>
    <mergeCell ref="BG325:BH325"/>
    <mergeCell ref="BI325:BJ325"/>
    <mergeCell ref="BK325:BL325"/>
    <mergeCell ref="BM325:BN325"/>
    <mergeCell ref="BO325:BQ325"/>
    <mergeCell ref="BS325:BT325"/>
    <mergeCell ref="BU325:CA325"/>
    <mergeCell ref="CB325:CH325"/>
    <mergeCell ref="B326:C326"/>
    <mergeCell ref="D326:F326"/>
    <mergeCell ref="G326:H326"/>
    <mergeCell ref="K326:L326"/>
    <mergeCell ref="M326:N326"/>
    <mergeCell ref="O326:P326"/>
    <mergeCell ref="Q326:R326"/>
    <mergeCell ref="BS323:BT323"/>
    <mergeCell ref="AQ322:AR322"/>
    <mergeCell ref="AS322:AT322"/>
    <mergeCell ref="AU322:AV322"/>
    <mergeCell ref="AW322:AX322"/>
    <mergeCell ref="AY322:AZ322"/>
    <mergeCell ref="BA322:BB322"/>
    <mergeCell ref="BC322:BD322"/>
    <mergeCell ref="BE322:BF322"/>
    <mergeCell ref="BG322:BH322"/>
    <mergeCell ref="BI322:BJ322"/>
    <mergeCell ref="BK322:BL322"/>
    <mergeCell ref="BM322:BN322"/>
    <mergeCell ref="BO322:BQ322"/>
    <mergeCell ref="BS322:BT322"/>
    <mergeCell ref="BU322:CA322"/>
    <mergeCell ref="CB322:CH322"/>
    <mergeCell ref="BM324:BN324"/>
    <mergeCell ref="BO324:BQ324"/>
    <mergeCell ref="BS324:BT324"/>
    <mergeCell ref="BU324:CA324"/>
    <mergeCell ref="CB324:CH324"/>
    <mergeCell ref="B325:C325"/>
    <mergeCell ref="D325:F325"/>
    <mergeCell ref="G325:H325"/>
    <mergeCell ref="K325:L325"/>
    <mergeCell ref="M325:N325"/>
    <mergeCell ref="O325:P325"/>
    <mergeCell ref="Q325:R325"/>
    <mergeCell ref="S325:T325"/>
    <mergeCell ref="U325:V325"/>
    <mergeCell ref="W325:X325"/>
    <mergeCell ref="Y325:Z325"/>
    <mergeCell ref="AA325:AB325"/>
    <mergeCell ref="AC325:AD325"/>
    <mergeCell ref="AE325:AF325"/>
    <mergeCell ref="AG325:AH325"/>
    <mergeCell ref="AI325:AJ325"/>
    <mergeCell ref="AK325:AL325"/>
    <mergeCell ref="AM325:AN325"/>
    <mergeCell ref="AO325:AP325"/>
    <mergeCell ref="AQ325:AR325"/>
    <mergeCell ref="AS325:AT325"/>
    <mergeCell ref="AU325:AV325"/>
    <mergeCell ref="AW325:AX325"/>
    <mergeCell ref="AY325:AZ325"/>
    <mergeCell ref="BA325:BB325"/>
    <mergeCell ref="BC325:BD325"/>
    <mergeCell ref="BE325:BF325"/>
    <mergeCell ref="BU323:CA323"/>
    <mergeCell ref="CB323:CH323"/>
    <mergeCell ref="B324:C324"/>
    <mergeCell ref="D324:F324"/>
    <mergeCell ref="G324:H324"/>
    <mergeCell ref="K324:L324"/>
    <mergeCell ref="M324:N324"/>
    <mergeCell ref="O324:P324"/>
    <mergeCell ref="Q324:R324"/>
    <mergeCell ref="S324:T324"/>
    <mergeCell ref="U324:V324"/>
    <mergeCell ref="W324:X324"/>
    <mergeCell ref="Y324:Z324"/>
    <mergeCell ref="AA324:AB324"/>
    <mergeCell ref="AC324:AD324"/>
    <mergeCell ref="B323:C323"/>
    <mergeCell ref="D323:F323"/>
    <mergeCell ref="G323:H323"/>
    <mergeCell ref="K323:L323"/>
    <mergeCell ref="M323:N323"/>
    <mergeCell ref="O323:P323"/>
    <mergeCell ref="Q323:R323"/>
    <mergeCell ref="S323:T323"/>
    <mergeCell ref="U323:V323"/>
    <mergeCell ref="W323:X323"/>
    <mergeCell ref="Y323:Z323"/>
    <mergeCell ref="AA323:AB323"/>
    <mergeCell ref="AC323:AD323"/>
    <mergeCell ref="AE323:AF323"/>
    <mergeCell ref="AG323:AH323"/>
    <mergeCell ref="AI323:AJ323"/>
    <mergeCell ref="AW321:AX321"/>
    <mergeCell ref="AY321:AZ321"/>
    <mergeCell ref="BA321:BB321"/>
    <mergeCell ref="BC321:BD321"/>
    <mergeCell ref="BE321:BF321"/>
    <mergeCell ref="BG321:BH321"/>
    <mergeCell ref="BI321:BJ321"/>
    <mergeCell ref="BK321:BL321"/>
    <mergeCell ref="BM321:BN321"/>
    <mergeCell ref="BO321:BQ321"/>
    <mergeCell ref="BS321:BT321"/>
    <mergeCell ref="BU321:CA321"/>
    <mergeCell ref="CB321:CH321"/>
    <mergeCell ref="B322:C322"/>
    <mergeCell ref="D322:F322"/>
    <mergeCell ref="G322:H322"/>
    <mergeCell ref="K322:L322"/>
    <mergeCell ref="M322:N322"/>
    <mergeCell ref="O322:P322"/>
    <mergeCell ref="Q322:R322"/>
    <mergeCell ref="S322:T322"/>
    <mergeCell ref="U322:V322"/>
    <mergeCell ref="W322:X322"/>
    <mergeCell ref="Y322:Z322"/>
    <mergeCell ref="AA322:AB322"/>
    <mergeCell ref="AC322:AD322"/>
    <mergeCell ref="AE322:AF322"/>
    <mergeCell ref="AG322:AH322"/>
    <mergeCell ref="AI322:AJ322"/>
    <mergeCell ref="AK322:AL322"/>
    <mergeCell ref="AM322:AN322"/>
    <mergeCell ref="AO322:AP322"/>
    <mergeCell ref="AK323:AL323"/>
    <mergeCell ref="AM323:AN323"/>
    <mergeCell ref="AO323:AP323"/>
    <mergeCell ref="AQ323:AR323"/>
    <mergeCell ref="AS323:AT323"/>
    <mergeCell ref="AU323:AV323"/>
    <mergeCell ref="AW323:AX323"/>
    <mergeCell ref="AY323:AZ323"/>
    <mergeCell ref="BA323:BB323"/>
    <mergeCell ref="BC323:BD323"/>
    <mergeCell ref="BE323:BF323"/>
    <mergeCell ref="BG323:BH323"/>
    <mergeCell ref="BI323:BJ323"/>
    <mergeCell ref="BK323:BL323"/>
    <mergeCell ref="BM323:BN323"/>
    <mergeCell ref="BO323:BQ323"/>
    <mergeCell ref="BC320:BD320"/>
    <mergeCell ref="BE320:BF320"/>
    <mergeCell ref="BG320:BH320"/>
    <mergeCell ref="BI320:BJ320"/>
    <mergeCell ref="BK320:BL320"/>
    <mergeCell ref="BM320:BN320"/>
    <mergeCell ref="BO320:BQ320"/>
    <mergeCell ref="BS320:BT320"/>
    <mergeCell ref="BU320:CA320"/>
    <mergeCell ref="CB320:CH320"/>
    <mergeCell ref="B321:C321"/>
    <mergeCell ref="D321:F321"/>
    <mergeCell ref="G321:H321"/>
    <mergeCell ref="K321:L321"/>
    <mergeCell ref="M321:N321"/>
    <mergeCell ref="O321:P321"/>
    <mergeCell ref="Q321:R321"/>
    <mergeCell ref="S321:T321"/>
    <mergeCell ref="U321:V321"/>
    <mergeCell ref="W321:X321"/>
    <mergeCell ref="Y321:Z321"/>
    <mergeCell ref="AA321:AB321"/>
    <mergeCell ref="AC321:AD321"/>
    <mergeCell ref="AE321:AF321"/>
    <mergeCell ref="AG321:AH321"/>
    <mergeCell ref="AI321:AJ321"/>
    <mergeCell ref="AK321:AL321"/>
    <mergeCell ref="AM321:AN321"/>
    <mergeCell ref="AO321:AP321"/>
    <mergeCell ref="AQ321:AR321"/>
    <mergeCell ref="AS321:AT321"/>
    <mergeCell ref="AU321:AV321"/>
    <mergeCell ref="BI319:BJ319"/>
    <mergeCell ref="BK319:BL319"/>
    <mergeCell ref="BM319:BN319"/>
    <mergeCell ref="BO319:BQ319"/>
    <mergeCell ref="BS319:BT319"/>
    <mergeCell ref="BU319:CA319"/>
    <mergeCell ref="CB319:CH319"/>
    <mergeCell ref="B320:C320"/>
    <mergeCell ref="D320:F320"/>
    <mergeCell ref="G320:H320"/>
    <mergeCell ref="K320:L320"/>
    <mergeCell ref="M320:N320"/>
    <mergeCell ref="O320:P320"/>
    <mergeCell ref="Q320:R320"/>
    <mergeCell ref="S320:T320"/>
    <mergeCell ref="U320:V320"/>
    <mergeCell ref="W320:X320"/>
    <mergeCell ref="Y320:Z320"/>
    <mergeCell ref="AA320:AB320"/>
    <mergeCell ref="AC320:AD320"/>
    <mergeCell ref="AE320:AF320"/>
    <mergeCell ref="AG320:AH320"/>
    <mergeCell ref="AI320:AJ320"/>
    <mergeCell ref="AK320:AL320"/>
    <mergeCell ref="AM320:AN320"/>
    <mergeCell ref="AO320:AP320"/>
    <mergeCell ref="AQ320:AR320"/>
    <mergeCell ref="AS320:AT320"/>
    <mergeCell ref="AU320:AV320"/>
    <mergeCell ref="AW320:AX320"/>
    <mergeCell ref="AY320:AZ320"/>
    <mergeCell ref="BA320:BB320"/>
    <mergeCell ref="BO318:BQ318"/>
    <mergeCell ref="BS318:BT318"/>
    <mergeCell ref="BU318:CA318"/>
    <mergeCell ref="CB318:CH318"/>
    <mergeCell ref="B319:C319"/>
    <mergeCell ref="D319:F319"/>
    <mergeCell ref="G319:H319"/>
    <mergeCell ref="K319:L319"/>
    <mergeCell ref="M319:N319"/>
    <mergeCell ref="O319:P319"/>
    <mergeCell ref="Q319:R319"/>
    <mergeCell ref="S319:T319"/>
    <mergeCell ref="U319:V319"/>
    <mergeCell ref="W319:X319"/>
    <mergeCell ref="Y319:Z319"/>
    <mergeCell ref="AA319:AB319"/>
    <mergeCell ref="AC319:AD319"/>
    <mergeCell ref="AE319:AF319"/>
    <mergeCell ref="AG319:AH319"/>
    <mergeCell ref="AI319:AJ319"/>
    <mergeCell ref="AK319:AL319"/>
    <mergeCell ref="AM319:AN319"/>
    <mergeCell ref="AO319:AP319"/>
    <mergeCell ref="AQ319:AR319"/>
    <mergeCell ref="AS319:AT319"/>
    <mergeCell ref="AU319:AV319"/>
    <mergeCell ref="AW319:AX319"/>
    <mergeCell ref="AY319:AZ319"/>
    <mergeCell ref="BA319:BB319"/>
    <mergeCell ref="BC319:BD319"/>
    <mergeCell ref="BE319:BF319"/>
    <mergeCell ref="BG319:BH319"/>
    <mergeCell ref="CB317:CH317"/>
    <mergeCell ref="B318:C318"/>
    <mergeCell ref="D318:F318"/>
    <mergeCell ref="G318:H318"/>
    <mergeCell ref="K318:L318"/>
    <mergeCell ref="M318:N318"/>
    <mergeCell ref="O318:P318"/>
    <mergeCell ref="Q318:R318"/>
    <mergeCell ref="S318:T318"/>
    <mergeCell ref="U318:V318"/>
    <mergeCell ref="W318:X318"/>
    <mergeCell ref="Y318:Z318"/>
    <mergeCell ref="AA318:AB318"/>
    <mergeCell ref="AC318:AD318"/>
    <mergeCell ref="AE318:AF318"/>
    <mergeCell ref="AG318:AH318"/>
    <mergeCell ref="AI318:AJ318"/>
    <mergeCell ref="AK318:AL318"/>
    <mergeCell ref="AM318:AN318"/>
    <mergeCell ref="AO318:AP318"/>
    <mergeCell ref="AQ318:AR318"/>
    <mergeCell ref="AS318:AT318"/>
    <mergeCell ref="AU318:AV318"/>
    <mergeCell ref="AW318:AX318"/>
    <mergeCell ref="AY318:AZ318"/>
    <mergeCell ref="BA318:BB318"/>
    <mergeCell ref="BC318:BD318"/>
    <mergeCell ref="BE318:BF318"/>
    <mergeCell ref="BG318:BH318"/>
    <mergeCell ref="BI318:BJ318"/>
    <mergeCell ref="BK318:BL318"/>
    <mergeCell ref="BM318:BN318"/>
    <mergeCell ref="AM317:AN317"/>
    <mergeCell ref="AO317:AP317"/>
    <mergeCell ref="AQ317:AR317"/>
    <mergeCell ref="AS317:AT317"/>
    <mergeCell ref="AU317:AV317"/>
    <mergeCell ref="AW317:AX317"/>
    <mergeCell ref="AY317:AZ317"/>
    <mergeCell ref="BA317:BB317"/>
    <mergeCell ref="BC317:BD317"/>
    <mergeCell ref="BE317:BF317"/>
    <mergeCell ref="BG317:BH317"/>
    <mergeCell ref="BI317:BJ317"/>
    <mergeCell ref="BK317:BL317"/>
    <mergeCell ref="BM317:BN317"/>
    <mergeCell ref="BO317:BQ317"/>
    <mergeCell ref="BS317:BT317"/>
    <mergeCell ref="BU317:CA317"/>
    <mergeCell ref="B317:C317"/>
    <mergeCell ref="D317:F317"/>
    <mergeCell ref="G317:H317"/>
    <mergeCell ref="K317:L317"/>
    <mergeCell ref="M317:N317"/>
    <mergeCell ref="O317:P317"/>
    <mergeCell ref="Q317:R317"/>
    <mergeCell ref="S317:T317"/>
    <mergeCell ref="U317:V317"/>
    <mergeCell ref="W317:X317"/>
    <mergeCell ref="Y317:Z317"/>
    <mergeCell ref="AA317:AB317"/>
    <mergeCell ref="AC317:AD317"/>
    <mergeCell ref="AE317:AF317"/>
    <mergeCell ref="AG317:AH317"/>
    <mergeCell ref="AI317:AJ317"/>
    <mergeCell ref="AK317:AL317"/>
    <mergeCell ref="CB316:CH316"/>
    <mergeCell ref="AU315:AV315"/>
    <mergeCell ref="AW315:AX315"/>
    <mergeCell ref="AY315:AZ315"/>
    <mergeCell ref="BA315:BB315"/>
    <mergeCell ref="BC315:BD315"/>
    <mergeCell ref="BE315:BF315"/>
    <mergeCell ref="BG315:BH315"/>
    <mergeCell ref="BI315:BJ315"/>
    <mergeCell ref="BK315:BL315"/>
    <mergeCell ref="BM315:BN315"/>
    <mergeCell ref="BO315:BQ315"/>
    <mergeCell ref="BS315:BT315"/>
    <mergeCell ref="BU315:CA315"/>
    <mergeCell ref="CB315:CH315"/>
    <mergeCell ref="B316:C316"/>
    <mergeCell ref="D316:F316"/>
    <mergeCell ref="G316:H316"/>
    <mergeCell ref="K316:L316"/>
    <mergeCell ref="M316:N316"/>
    <mergeCell ref="O316:P316"/>
    <mergeCell ref="Q316:R316"/>
    <mergeCell ref="S316:T316"/>
    <mergeCell ref="U316:V316"/>
    <mergeCell ref="W316:X316"/>
    <mergeCell ref="Y316:Z316"/>
    <mergeCell ref="AA316:AB316"/>
    <mergeCell ref="AC316:AD316"/>
    <mergeCell ref="AE316:AF316"/>
    <mergeCell ref="AG316:AH316"/>
    <mergeCell ref="AI316:AJ316"/>
    <mergeCell ref="AK316:AL316"/>
    <mergeCell ref="AM316:AN316"/>
    <mergeCell ref="S314:T314"/>
    <mergeCell ref="U314:V314"/>
    <mergeCell ref="W314:X314"/>
    <mergeCell ref="Y314:Z314"/>
    <mergeCell ref="AA314:AB314"/>
    <mergeCell ref="AC314:AD314"/>
    <mergeCell ref="AE314:AF314"/>
    <mergeCell ref="AG314:AH314"/>
    <mergeCell ref="AI314:AJ314"/>
    <mergeCell ref="AK314:AL314"/>
    <mergeCell ref="AM314:AN314"/>
    <mergeCell ref="AO314:AP314"/>
    <mergeCell ref="AQ314:AR314"/>
    <mergeCell ref="AS314:AT314"/>
    <mergeCell ref="AU314:AV314"/>
    <mergeCell ref="AW314:AX314"/>
    <mergeCell ref="AY314:AZ314"/>
    <mergeCell ref="AO316:AP316"/>
    <mergeCell ref="AQ316:AR316"/>
    <mergeCell ref="AS316:AT316"/>
    <mergeCell ref="AU316:AV316"/>
    <mergeCell ref="AW316:AX316"/>
    <mergeCell ref="AY316:AZ316"/>
    <mergeCell ref="BA316:BB316"/>
    <mergeCell ref="BC316:BD316"/>
    <mergeCell ref="BE316:BF316"/>
    <mergeCell ref="BG316:BH316"/>
    <mergeCell ref="BI316:BJ316"/>
    <mergeCell ref="BK316:BL316"/>
    <mergeCell ref="BM316:BN316"/>
    <mergeCell ref="BO316:BQ316"/>
    <mergeCell ref="BS316:BT316"/>
    <mergeCell ref="BU316:CA316"/>
    <mergeCell ref="AE312:AF312"/>
    <mergeCell ref="AG312:AH312"/>
    <mergeCell ref="AI312:AJ312"/>
    <mergeCell ref="AK312:AL312"/>
    <mergeCell ref="AM312:AN312"/>
    <mergeCell ref="AO312:AP312"/>
    <mergeCell ref="AQ312:AR312"/>
    <mergeCell ref="AS312:AT312"/>
    <mergeCell ref="AU312:AV312"/>
    <mergeCell ref="AW312:AX312"/>
    <mergeCell ref="AY312:AZ312"/>
    <mergeCell ref="BA312:BB312"/>
    <mergeCell ref="BC312:BD312"/>
    <mergeCell ref="BE312:BF312"/>
    <mergeCell ref="BG312:BH312"/>
    <mergeCell ref="BI312:BJ312"/>
    <mergeCell ref="BK312:BL312"/>
    <mergeCell ref="BA314:BB314"/>
    <mergeCell ref="BC314:BD314"/>
    <mergeCell ref="BE314:BF314"/>
    <mergeCell ref="BG314:BH314"/>
    <mergeCell ref="BI314:BJ314"/>
    <mergeCell ref="BK314:BL314"/>
    <mergeCell ref="BM314:BN314"/>
    <mergeCell ref="BO314:BQ314"/>
    <mergeCell ref="BS314:BT314"/>
    <mergeCell ref="BU314:CA314"/>
    <mergeCell ref="CB314:CH314"/>
    <mergeCell ref="B315:C315"/>
    <mergeCell ref="D315:F315"/>
    <mergeCell ref="G315:H315"/>
    <mergeCell ref="K315:L315"/>
    <mergeCell ref="M315:N315"/>
    <mergeCell ref="O315:P315"/>
    <mergeCell ref="Q315:R315"/>
    <mergeCell ref="S315:T315"/>
    <mergeCell ref="U315:V315"/>
    <mergeCell ref="W315:X315"/>
    <mergeCell ref="Y315:Z315"/>
    <mergeCell ref="AA315:AB315"/>
    <mergeCell ref="AC315:AD315"/>
    <mergeCell ref="AE315:AF315"/>
    <mergeCell ref="AG315:AH315"/>
    <mergeCell ref="AI315:AJ315"/>
    <mergeCell ref="AK315:AL315"/>
    <mergeCell ref="AM315:AN315"/>
    <mergeCell ref="AO315:AP315"/>
    <mergeCell ref="AQ315:AR315"/>
    <mergeCell ref="AS315:AT315"/>
    <mergeCell ref="BG313:BH313"/>
    <mergeCell ref="BI313:BJ313"/>
    <mergeCell ref="BK313:BL313"/>
    <mergeCell ref="BM313:BN313"/>
    <mergeCell ref="BO313:BQ313"/>
    <mergeCell ref="BS313:BT313"/>
    <mergeCell ref="BU313:CA313"/>
    <mergeCell ref="CB313:CH313"/>
    <mergeCell ref="B314:C314"/>
    <mergeCell ref="D314:F314"/>
    <mergeCell ref="G314:H314"/>
    <mergeCell ref="K314:L314"/>
    <mergeCell ref="M314:N314"/>
    <mergeCell ref="O314:P314"/>
    <mergeCell ref="Q314:R314"/>
    <mergeCell ref="BS311:BT311"/>
    <mergeCell ref="AQ310:AR310"/>
    <mergeCell ref="AS310:AT310"/>
    <mergeCell ref="AU310:AV310"/>
    <mergeCell ref="AW310:AX310"/>
    <mergeCell ref="AY310:AZ310"/>
    <mergeCell ref="BA310:BB310"/>
    <mergeCell ref="BC310:BD310"/>
    <mergeCell ref="BE310:BF310"/>
    <mergeCell ref="BG310:BH310"/>
    <mergeCell ref="BI310:BJ310"/>
    <mergeCell ref="BK310:BL310"/>
    <mergeCell ref="BM310:BN310"/>
    <mergeCell ref="BO310:BQ310"/>
    <mergeCell ref="BS310:BT310"/>
    <mergeCell ref="BU310:CA310"/>
    <mergeCell ref="CB310:CH310"/>
    <mergeCell ref="BM312:BN312"/>
    <mergeCell ref="BO312:BQ312"/>
    <mergeCell ref="BS312:BT312"/>
    <mergeCell ref="BU312:CA312"/>
    <mergeCell ref="CB312:CH312"/>
    <mergeCell ref="B313:C313"/>
    <mergeCell ref="D313:F313"/>
    <mergeCell ref="G313:H313"/>
    <mergeCell ref="K313:L313"/>
    <mergeCell ref="M313:N313"/>
    <mergeCell ref="O313:P313"/>
    <mergeCell ref="Q313:R313"/>
    <mergeCell ref="S313:T313"/>
    <mergeCell ref="U313:V313"/>
    <mergeCell ref="W313:X313"/>
    <mergeCell ref="Y313:Z313"/>
    <mergeCell ref="AA313:AB313"/>
    <mergeCell ref="AC313:AD313"/>
    <mergeCell ref="AE313:AF313"/>
    <mergeCell ref="AG313:AH313"/>
    <mergeCell ref="AI313:AJ313"/>
    <mergeCell ref="AK313:AL313"/>
    <mergeCell ref="AM313:AN313"/>
    <mergeCell ref="AO313:AP313"/>
    <mergeCell ref="AQ313:AR313"/>
    <mergeCell ref="AS313:AT313"/>
    <mergeCell ref="AU313:AV313"/>
    <mergeCell ref="AW313:AX313"/>
    <mergeCell ref="AY313:AZ313"/>
    <mergeCell ref="BA313:BB313"/>
    <mergeCell ref="BC313:BD313"/>
    <mergeCell ref="BE313:BF313"/>
    <mergeCell ref="BU311:CA311"/>
    <mergeCell ref="CB311:CH311"/>
    <mergeCell ref="B312:C312"/>
    <mergeCell ref="D312:F312"/>
    <mergeCell ref="G312:H312"/>
    <mergeCell ref="K312:L312"/>
    <mergeCell ref="M312:N312"/>
    <mergeCell ref="O312:P312"/>
    <mergeCell ref="Q312:R312"/>
    <mergeCell ref="S312:T312"/>
    <mergeCell ref="U312:V312"/>
    <mergeCell ref="W312:X312"/>
    <mergeCell ref="Y312:Z312"/>
    <mergeCell ref="AA312:AB312"/>
    <mergeCell ref="AC312:AD312"/>
    <mergeCell ref="B311:C311"/>
    <mergeCell ref="D311:F311"/>
    <mergeCell ref="G311:H311"/>
    <mergeCell ref="K311:L311"/>
    <mergeCell ref="M311:N311"/>
    <mergeCell ref="O311:P311"/>
    <mergeCell ref="Q311:R311"/>
    <mergeCell ref="S311:T311"/>
    <mergeCell ref="U311:V311"/>
    <mergeCell ref="W311:X311"/>
    <mergeCell ref="Y311:Z311"/>
    <mergeCell ref="AA311:AB311"/>
    <mergeCell ref="AC311:AD311"/>
    <mergeCell ref="AE311:AF311"/>
    <mergeCell ref="AG311:AH311"/>
    <mergeCell ref="AI311:AJ311"/>
    <mergeCell ref="AW309:AX309"/>
    <mergeCell ref="AY309:AZ309"/>
    <mergeCell ref="BA309:BB309"/>
    <mergeCell ref="BC309:BD309"/>
    <mergeCell ref="BE309:BF309"/>
    <mergeCell ref="BG309:BH309"/>
    <mergeCell ref="BI309:BJ309"/>
    <mergeCell ref="BK309:BL309"/>
    <mergeCell ref="BM309:BN309"/>
    <mergeCell ref="BO309:BQ309"/>
    <mergeCell ref="BS309:BT309"/>
    <mergeCell ref="BU309:CA309"/>
    <mergeCell ref="CB309:CH309"/>
    <mergeCell ref="B310:C310"/>
    <mergeCell ref="D310:F310"/>
    <mergeCell ref="G310:H310"/>
    <mergeCell ref="K310:L310"/>
    <mergeCell ref="M310:N310"/>
    <mergeCell ref="O310:P310"/>
    <mergeCell ref="Q310:R310"/>
    <mergeCell ref="S310:T310"/>
    <mergeCell ref="U310:V310"/>
    <mergeCell ref="W310:X310"/>
    <mergeCell ref="Y310:Z310"/>
    <mergeCell ref="AA310:AB310"/>
    <mergeCell ref="AC310:AD310"/>
    <mergeCell ref="AE310:AF310"/>
    <mergeCell ref="AG310:AH310"/>
    <mergeCell ref="AI310:AJ310"/>
    <mergeCell ref="AK310:AL310"/>
    <mergeCell ref="AM310:AN310"/>
    <mergeCell ref="AO310:AP310"/>
    <mergeCell ref="AK311:AL311"/>
    <mergeCell ref="AM311:AN311"/>
    <mergeCell ref="AO311:AP311"/>
    <mergeCell ref="AQ311:AR311"/>
    <mergeCell ref="AS311:AT311"/>
    <mergeCell ref="AU311:AV311"/>
    <mergeCell ref="AW311:AX311"/>
    <mergeCell ref="AY311:AZ311"/>
    <mergeCell ref="BA311:BB311"/>
    <mergeCell ref="BC311:BD311"/>
    <mergeCell ref="BE311:BF311"/>
    <mergeCell ref="BG311:BH311"/>
    <mergeCell ref="BI311:BJ311"/>
    <mergeCell ref="BK311:BL311"/>
    <mergeCell ref="BM311:BN311"/>
    <mergeCell ref="BO311:BQ311"/>
    <mergeCell ref="BC308:BD308"/>
    <mergeCell ref="BE308:BF308"/>
    <mergeCell ref="BG308:BH308"/>
    <mergeCell ref="BI308:BJ308"/>
    <mergeCell ref="BK308:BL308"/>
    <mergeCell ref="BM308:BN308"/>
    <mergeCell ref="BO308:BQ308"/>
    <mergeCell ref="BS308:BT308"/>
    <mergeCell ref="BU308:CA308"/>
    <mergeCell ref="CB308:CH308"/>
    <mergeCell ref="B309:C309"/>
    <mergeCell ref="D309:F309"/>
    <mergeCell ref="G309:H309"/>
    <mergeCell ref="K309:L309"/>
    <mergeCell ref="M309:N309"/>
    <mergeCell ref="O309:P309"/>
    <mergeCell ref="Q309:R309"/>
    <mergeCell ref="S309:T309"/>
    <mergeCell ref="U309:V309"/>
    <mergeCell ref="W309:X309"/>
    <mergeCell ref="Y309:Z309"/>
    <mergeCell ref="AA309:AB309"/>
    <mergeCell ref="AC309:AD309"/>
    <mergeCell ref="AE309:AF309"/>
    <mergeCell ref="AG309:AH309"/>
    <mergeCell ref="AI309:AJ309"/>
    <mergeCell ref="AK309:AL309"/>
    <mergeCell ref="AM309:AN309"/>
    <mergeCell ref="AO309:AP309"/>
    <mergeCell ref="AQ309:AR309"/>
    <mergeCell ref="AS309:AT309"/>
    <mergeCell ref="AU309:AV309"/>
    <mergeCell ref="BI307:BJ307"/>
    <mergeCell ref="BK307:BL307"/>
    <mergeCell ref="BM307:BN307"/>
    <mergeCell ref="BO307:BQ307"/>
    <mergeCell ref="BS307:BT307"/>
    <mergeCell ref="BU307:CA307"/>
    <mergeCell ref="CB307:CH307"/>
    <mergeCell ref="B308:C308"/>
    <mergeCell ref="D308:F308"/>
    <mergeCell ref="G308:H308"/>
    <mergeCell ref="K308:L308"/>
    <mergeCell ref="M308:N308"/>
    <mergeCell ref="O308:P308"/>
    <mergeCell ref="Q308:R308"/>
    <mergeCell ref="S308:T308"/>
    <mergeCell ref="U308:V308"/>
    <mergeCell ref="W308:X308"/>
    <mergeCell ref="Y308:Z308"/>
    <mergeCell ref="AA308:AB308"/>
    <mergeCell ref="AC308:AD308"/>
    <mergeCell ref="AE308:AF308"/>
    <mergeCell ref="AG308:AH308"/>
    <mergeCell ref="AI308:AJ308"/>
    <mergeCell ref="AK308:AL308"/>
    <mergeCell ref="AM308:AN308"/>
    <mergeCell ref="AO308:AP308"/>
    <mergeCell ref="AQ308:AR308"/>
    <mergeCell ref="AS308:AT308"/>
    <mergeCell ref="AU308:AV308"/>
    <mergeCell ref="AW308:AX308"/>
    <mergeCell ref="AY308:AZ308"/>
    <mergeCell ref="BA308:BB308"/>
    <mergeCell ref="BO306:BQ306"/>
    <mergeCell ref="BS306:BT306"/>
    <mergeCell ref="BU306:CA306"/>
    <mergeCell ref="CB306:CH306"/>
    <mergeCell ref="B307:C307"/>
    <mergeCell ref="D307:F307"/>
    <mergeCell ref="G307:H307"/>
    <mergeCell ref="K307:L307"/>
    <mergeCell ref="M307:N307"/>
    <mergeCell ref="O307:P307"/>
    <mergeCell ref="Q307:R307"/>
    <mergeCell ref="S307:T307"/>
    <mergeCell ref="U307:V307"/>
    <mergeCell ref="W307:X307"/>
    <mergeCell ref="Y307:Z307"/>
    <mergeCell ref="AA307:AB307"/>
    <mergeCell ref="AC307:AD307"/>
    <mergeCell ref="AE307:AF307"/>
    <mergeCell ref="AG307:AH307"/>
    <mergeCell ref="AI307:AJ307"/>
    <mergeCell ref="AK307:AL307"/>
    <mergeCell ref="AM307:AN307"/>
    <mergeCell ref="AO307:AP307"/>
    <mergeCell ref="AQ307:AR307"/>
    <mergeCell ref="AS307:AT307"/>
    <mergeCell ref="AU307:AV307"/>
    <mergeCell ref="AW307:AX307"/>
    <mergeCell ref="AY307:AZ307"/>
    <mergeCell ref="BA307:BB307"/>
    <mergeCell ref="BC307:BD307"/>
    <mergeCell ref="BE307:BF307"/>
    <mergeCell ref="BG307:BH307"/>
    <mergeCell ref="CB305:CH305"/>
    <mergeCell ref="B306:C306"/>
    <mergeCell ref="D306:F306"/>
    <mergeCell ref="G306:H306"/>
    <mergeCell ref="K306:L306"/>
    <mergeCell ref="M306:N306"/>
    <mergeCell ref="O306:P306"/>
    <mergeCell ref="Q306:R306"/>
    <mergeCell ref="S306:T306"/>
    <mergeCell ref="U306:V306"/>
    <mergeCell ref="W306:X306"/>
    <mergeCell ref="Y306:Z306"/>
    <mergeCell ref="AA306:AB306"/>
    <mergeCell ref="AC306:AD306"/>
    <mergeCell ref="AE306:AF306"/>
    <mergeCell ref="AG306:AH306"/>
    <mergeCell ref="AI306:AJ306"/>
    <mergeCell ref="AK306:AL306"/>
    <mergeCell ref="AM306:AN306"/>
    <mergeCell ref="AO306:AP306"/>
    <mergeCell ref="AQ306:AR306"/>
    <mergeCell ref="AS306:AT306"/>
    <mergeCell ref="AU306:AV306"/>
    <mergeCell ref="AW306:AX306"/>
    <mergeCell ref="AY306:AZ306"/>
    <mergeCell ref="BA306:BB306"/>
    <mergeCell ref="BC306:BD306"/>
    <mergeCell ref="BE306:BF306"/>
    <mergeCell ref="BG306:BH306"/>
    <mergeCell ref="BI306:BJ306"/>
    <mergeCell ref="BK306:BL306"/>
    <mergeCell ref="BM306:BN306"/>
    <mergeCell ref="AM305:AN305"/>
    <mergeCell ref="AO305:AP305"/>
    <mergeCell ref="AQ305:AR305"/>
    <mergeCell ref="AS305:AT305"/>
    <mergeCell ref="AU305:AV305"/>
    <mergeCell ref="AW305:AX305"/>
    <mergeCell ref="AY305:AZ305"/>
    <mergeCell ref="BA305:BB305"/>
    <mergeCell ref="BC305:BD305"/>
    <mergeCell ref="BE305:BF305"/>
    <mergeCell ref="BG305:BH305"/>
    <mergeCell ref="BI305:BJ305"/>
    <mergeCell ref="BK305:BL305"/>
    <mergeCell ref="BM305:BN305"/>
    <mergeCell ref="BO305:BQ305"/>
    <mergeCell ref="BS305:BT305"/>
    <mergeCell ref="BU305:CA305"/>
    <mergeCell ref="B305:C305"/>
    <mergeCell ref="D305:F305"/>
    <mergeCell ref="G305:H305"/>
    <mergeCell ref="K305:L305"/>
    <mergeCell ref="M305:N305"/>
    <mergeCell ref="O305:P305"/>
    <mergeCell ref="Q305:R305"/>
    <mergeCell ref="S305:T305"/>
    <mergeCell ref="U305:V305"/>
    <mergeCell ref="W305:X305"/>
    <mergeCell ref="Y305:Z305"/>
    <mergeCell ref="AA305:AB305"/>
    <mergeCell ref="AC305:AD305"/>
    <mergeCell ref="AE305:AF305"/>
    <mergeCell ref="AG305:AH305"/>
    <mergeCell ref="AI305:AJ305"/>
    <mergeCell ref="AK305:AL305"/>
    <mergeCell ref="CB304:CH304"/>
    <mergeCell ref="AU303:AV303"/>
    <mergeCell ref="AW303:AX303"/>
    <mergeCell ref="AY303:AZ303"/>
    <mergeCell ref="BA303:BB303"/>
    <mergeCell ref="BC303:BD303"/>
    <mergeCell ref="BE303:BF303"/>
    <mergeCell ref="BG303:BH303"/>
    <mergeCell ref="BI303:BJ303"/>
    <mergeCell ref="BK303:BL303"/>
    <mergeCell ref="BM303:BN303"/>
    <mergeCell ref="BO303:BQ303"/>
    <mergeCell ref="BS303:BT303"/>
    <mergeCell ref="BU303:CA303"/>
    <mergeCell ref="CB303:CH303"/>
    <mergeCell ref="B304:C304"/>
    <mergeCell ref="D304:F304"/>
    <mergeCell ref="G304:H304"/>
    <mergeCell ref="K304:L304"/>
    <mergeCell ref="M304:N304"/>
    <mergeCell ref="O304:P304"/>
    <mergeCell ref="Q304:R304"/>
    <mergeCell ref="S304:T304"/>
    <mergeCell ref="U304:V304"/>
    <mergeCell ref="W304:X304"/>
    <mergeCell ref="Y304:Z304"/>
    <mergeCell ref="AA304:AB304"/>
    <mergeCell ref="AC304:AD304"/>
    <mergeCell ref="AE304:AF304"/>
    <mergeCell ref="AG304:AH304"/>
    <mergeCell ref="AI304:AJ304"/>
    <mergeCell ref="AK304:AL304"/>
    <mergeCell ref="AM304:AN304"/>
    <mergeCell ref="S302:T302"/>
    <mergeCell ref="U302:V302"/>
    <mergeCell ref="W302:X302"/>
    <mergeCell ref="Y302:Z302"/>
    <mergeCell ref="AA302:AB302"/>
    <mergeCell ref="AC302:AD302"/>
    <mergeCell ref="AE302:AF302"/>
    <mergeCell ref="AG302:AH302"/>
    <mergeCell ref="AI302:AJ302"/>
    <mergeCell ref="AK302:AL302"/>
    <mergeCell ref="AM302:AN302"/>
    <mergeCell ref="AO302:AP302"/>
    <mergeCell ref="AQ302:AR302"/>
    <mergeCell ref="AS302:AT302"/>
    <mergeCell ref="AU302:AV302"/>
    <mergeCell ref="AW302:AX302"/>
    <mergeCell ref="AY302:AZ302"/>
    <mergeCell ref="AO304:AP304"/>
    <mergeCell ref="AQ304:AR304"/>
    <mergeCell ref="AS304:AT304"/>
    <mergeCell ref="AU304:AV304"/>
    <mergeCell ref="AW304:AX304"/>
    <mergeCell ref="AY304:AZ304"/>
    <mergeCell ref="BA304:BB304"/>
    <mergeCell ref="BC304:BD304"/>
    <mergeCell ref="BE304:BF304"/>
    <mergeCell ref="BG304:BH304"/>
    <mergeCell ref="BI304:BJ304"/>
    <mergeCell ref="BK304:BL304"/>
    <mergeCell ref="BM304:BN304"/>
    <mergeCell ref="BO304:BQ304"/>
    <mergeCell ref="BS304:BT304"/>
    <mergeCell ref="BU304:CA304"/>
    <mergeCell ref="AE300:AF300"/>
    <mergeCell ref="AG300:AH300"/>
    <mergeCell ref="AI300:AJ300"/>
    <mergeCell ref="AK300:AL300"/>
    <mergeCell ref="AM300:AN300"/>
    <mergeCell ref="AO300:AP300"/>
    <mergeCell ref="AQ300:AR300"/>
    <mergeCell ref="AS300:AT300"/>
    <mergeCell ref="AU300:AV300"/>
    <mergeCell ref="AW300:AX300"/>
    <mergeCell ref="AY300:AZ300"/>
    <mergeCell ref="BA300:BB300"/>
    <mergeCell ref="BC300:BD300"/>
    <mergeCell ref="BE300:BF300"/>
    <mergeCell ref="BG300:BH300"/>
    <mergeCell ref="BI300:BJ300"/>
    <mergeCell ref="BK300:BL300"/>
    <mergeCell ref="BA302:BB302"/>
    <mergeCell ref="BC302:BD302"/>
    <mergeCell ref="BE302:BF302"/>
    <mergeCell ref="BG302:BH302"/>
    <mergeCell ref="BI302:BJ302"/>
    <mergeCell ref="BK302:BL302"/>
    <mergeCell ref="BM302:BN302"/>
    <mergeCell ref="BO302:BQ302"/>
    <mergeCell ref="BS302:BT302"/>
    <mergeCell ref="BU302:CA302"/>
    <mergeCell ref="CB302:CH302"/>
    <mergeCell ref="B303:C303"/>
    <mergeCell ref="D303:F303"/>
    <mergeCell ref="G303:H303"/>
    <mergeCell ref="K303:L303"/>
    <mergeCell ref="M303:N303"/>
    <mergeCell ref="O303:P303"/>
    <mergeCell ref="Q303:R303"/>
    <mergeCell ref="S303:T303"/>
    <mergeCell ref="U303:V303"/>
    <mergeCell ref="W303:X303"/>
    <mergeCell ref="Y303:Z303"/>
    <mergeCell ref="AA303:AB303"/>
    <mergeCell ref="AC303:AD303"/>
    <mergeCell ref="AE303:AF303"/>
    <mergeCell ref="AG303:AH303"/>
    <mergeCell ref="AI303:AJ303"/>
    <mergeCell ref="AK303:AL303"/>
    <mergeCell ref="AM303:AN303"/>
    <mergeCell ref="AO303:AP303"/>
    <mergeCell ref="AQ303:AR303"/>
    <mergeCell ref="AS303:AT303"/>
    <mergeCell ref="BG301:BH301"/>
    <mergeCell ref="BI301:BJ301"/>
    <mergeCell ref="BK301:BL301"/>
    <mergeCell ref="BM301:BN301"/>
    <mergeCell ref="BO301:BQ301"/>
    <mergeCell ref="BS301:BT301"/>
    <mergeCell ref="BU301:CA301"/>
    <mergeCell ref="CB301:CH301"/>
    <mergeCell ref="B302:C302"/>
    <mergeCell ref="D302:F302"/>
    <mergeCell ref="G302:H302"/>
    <mergeCell ref="K302:L302"/>
    <mergeCell ref="M302:N302"/>
    <mergeCell ref="O302:P302"/>
    <mergeCell ref="Q302:R302"/>
    <mergeCell ref="BS299:BT299"/>
    <mergeCell ref="AQ298:AR298"/>
    <mergeCell ref="AS298:AT298"/>
    <mergeCell ref="AU298:AV298"/>
    <mergeCell ref="AW298:AX298"/>
    <mergeCell ref="AY298:AZ298"/>
    <mergeCell ref="BA298:BB298"/>
    <mergeCell ref="BC298:BD298"/>
    <mergeCell ref="BE298:BF298"/>
    <mergeCell ref="BG298:BH298"/>
    <mergeCell ref="BI298:BJ298"/>
    <mergeCell ref="BK298:BL298"/>
    <mergeCell ref="BM298:BN298"/>
    <mergeCell ref="BO298:BQ298"/>
    <mergeCell ref="BS298:BT298"/>
    <mergeCell ref="BU298:CA298"/>
    <mergeCell ref="CB298:CH298"/>
    <mergeCell ref="BM300:BN300"/>
    <mergeCell ref="BO300:BQ300"/>
    <mergeCell ref="BS300:BT300"/>
    <mergeCell ref="BU300:CA300"/>
    <mergeCell ref="CB300:CH300"/>
    <mergeCell ref="B301:C301"/>
    <mergeCell ref="D301:F301"/>
    <mergeCell ref="G301:H301"/>
    <mergeCell ref="K301:L301"/>
    <mergeCell ref="M301:N301"/>
    <mergeCell ref="O301:P301"/>
    <mergeCell ref="Q301:R301"/>
    <mergeCell ref="S301:T301"/>
    <mergeCell ref="U301:V301"/>
    <mergeCell ref="W301:X301"/>
    <mergeCell ref="Y301:Z301"/>
    <mergeCell ref="AA301:AB301"/>
    <mergeCell ref="AC301:AD301"/>
    <mergeCell ref="AE301:AF301"/>
    <mergeCell ref="AG301:AH301"/>
    <mergeCell ref="AI301:AJ301"/>
    <mergeCell ref="AK301:AL301"/>
    <mergeCell ref="AM301:AN301"/>
    <mergeCell ref="AO301:AP301"/>
    <mergeCell ref="AQ301:AR301"/>
    <mergeCell ref="AS301:AT301"/>
    <mergeCell ref="AU301:AV301"/>
    <mergeCell ref="AW301:AX301"/>
    <mergeCell ref="AY301:AZ301"/>
    <mergeCell ref="BA301:BB301"/>
    <mergeCell ref="BC301:BD301"/>
    <mergeCell ref="BE301:BF301"/>
    <mergeCell ref="BU299:CA299"/>
    <mergeCell ref="CB299:CH299"/>
    <mergeCell ref="B300:C300"/>
    <mergeCell ref="D300:F300"/>
    <mergeCell ref="G300:H300"/>
    <mergeCell ref="K300:L300"/>
    <mergeCell ref="M300:N300"/>
    <mergeCell ref="O300:P300"/>
    <mergeCell ref="Q300:R300"/>
    <mergeCell ref="S300:T300"/>
    <mergeCell ref="U300:V300"/>
    <mergeCell ref="W300:X300"/>
    <mergeCell ref="Y300:Z300"/>
    <mergeCell ref="AA300:AB300"/>
    <mergeCell ref="AC300:AD300"/>
    <mergeCell ref="B299:C299"/>
    <mergeCell ref="D299:F299"/>
    <mergeCell ref="G299:H299"/>
    <mergeCell ref="K299:L299"/>
    <mergeCell ref="M299:N299"/>
    <mergeCell ref="O299:P299"/>
    <mergeCell ref="Q299:R299"/>
    <mergeCell ref="S299:T299"/>
    <mergeCell ref="U299:V299"/>
    <mergeCell ref="W299:X299"/>
    <mergeCell ref="Y299:Z299"/>
    <mergeCell ref="AA299:AB299"/>
    <mergeCell ref="AC299:AD299"/>
    <mergeCell ref="AE299:AF299"/>
    <mergeCell ref="AG299:AH299"/>
    <mergeCell ref="AI299:AJ299"/>
    <mergeCell ref="AW297:AX297"/>
    <mergeCell ref="AY297:AZ297"/>
    <mergeCell ref="BA297:BB297"/>
    <mergeCell ref="BC297:BD297"/>
    <mergeCell ref="BE297:BF297"/>
    <mergeCell ref="BG297:BH297"/>
    <mergeCell ref="BI297:BJ297"/>
    <mergeCell ref="BK297:BL297"/>
    <mergeCell ref="BM297:BN297"/>
    <mergeCell ref="BO297:BQ297"/>
    <mergeCell ref="BS297:BT297"/>
    <mergeCell ref="BU297:CA297"/>
    <mergeCell ref="CB297:CH297"/>
    <mergeCell ref="B298:C298"/>
    <mergeCell ref="D298:F298"/>
    <mergeCell ref="G298:H298"/>
    <mergeCell ref="K298:L298"/>
    <mergeCell ref="M298:N298"/>
    <mergeCell ref="O298:P298"/>
    <mergeCell ref="Q298:R298"/>
    <mergeCell ref="S298:T298"/>
    <mergeCell ref="U298:V298"/>
    <mergeCell ref="W298:X298"/>
    <mergeCell ref="Y298:Z298"/>
    <mergeCell ref="AA298:AB298"/>
    <mergeCell ref="AC298:AD298"/>
    <mergeCell ref="AE298:AF298"/>
    <mergeCell ref="AG298:AH298"/>
    <mergeCell ref="AI298:AJ298"/>
    <mergeCell ref="AK298:AL298"/>
    <mergeCell ref="AM298:AN298"/>
    <mergeCell ref="AO298:AP298"/>
    <mergeCell ref="AK299:AL299"/>
    <mergeCell ref="AM299:AN299"/>
    <mergeCell ref="AO299:AP299"/>
    <mergeCell ref="AQ299:AR299"/>
    <mergeCell ref="AS299:AT299"/>
    <mergeCell ref="AU299:AV299"/>
    <mergeCell ref="AW299:AX299"/>
    <mergeCell ref="AY299:AZ299"/>
    <mergeCell ref="BA299:BB299"/>
    <mergeCell ref="BC299:BD299"/>
    <mergeCell ref="BE299:BF299"/>
    <mergeCell ref="BG299:BH299"/>
    <mergeCell ref="BI299:BJ299"/>
    <mergeCell ref="BK299:BL299"/>
    <mergeCell ref="BM299:BN299"/>
    <mergeCell ref="BO299:BQ299"/>
    <mergeCell ref="BC296:BD296"/>
    <mergeCell ref="BE296:BF296"/>
    <mergeCell ref="BG296:BH296"/>
    <mergeCell ref="BI296:BJ296"/>
    <mergeCell ref="BK296:BL296"/>
    <mergeCell ref="BM296:BN296"/>
    <mergeCell ref="BO296:BQ296"/>
    <mergeCell ref="BS296:BT296"/>
    <mergeCell ref="BU296:CA296"/>
    <mergeCell ref="CB296:CH296"/>
    <mergeCell ref="B297:C297"/>
    <mergeCell ref="D297:F297"/>
    <mergeCell ref="G297:H297"/>
    <mergeCell ref="K297:L297"/>
    <mergeCell ref="M297:N297"/>
    <mergeCell ref="O297:P297"/>
    <mergeCell ref="Q297:R297"/>
    <mergeCell ref="S297:T297"/>
    <mergeCell ref="U297:V297"/>
    <mergeCell ref="W297:X297"/>
    <mergeCell ref="Y297:Z297"/>
    <mergeCell ref="AA297:AB297"/>
    <mergeCell ref="AC297:AD297"/>
    <mergeCell ref="AE297:AF297"/>
    <mergeCell ref="AG297:AH297"/>
    <mergeCell ref="AI297:AJ297"/>
    <mergeCell ref="AK297:AL297"/>
    <mergeCell ref="AM297:AN297"/>
    <mergeCell ref="AO297:AP297"/>
    <mergeCell ref="AQ297:AR297"/>
    <mergeCell ref="AS297:AT297"/>
    <mergeCell ref="AU297:AV297"/>
    <mergeCell ref="BI295:BJ295"/>
    <mergeCell ref="BK295:BL295"/>
    <mergeCell ref="BM295:BN295"/>
    <mergeCell ref="BO295:BQ295"/>
    <mergeCell ref="BS295:BT295"/>
    <mergeCell ref="BU295:CA295"/>
    <mergeCell ref="CB295:CH295"/>
    <mergeCell ref="B296:C296"/>
    <mergeCell ref="D296:F296"/>
    <mergeCell ref="G296:H296"/>
    <mergeCell ref="K296:L296"/>
    <mergeCell ref="M296:N296"/>
    <mergeCell ref="O296:P296"/>
    <mergeCell ref="Q296:R296"/>
    <mergeCell ref="S296:T296"/>
    <mergeCell ref="U296:V296"/>
    <mergeCell ref="W296:X296"/>
    <mergeCell ref="Y296:Z296"/>
    <mergeCell ref="AA296:AB296"/>
    <mergeCell ref="AC296:AD296"/>
    <mergeCell ref="AE296:AF296"/>
    <mergeCell ref="AG296:AH296"/>
    <mergeCell ref="AI296:AJ296"/>
    <mergeCell ref="AK296:AL296"/>
    <mergeCell ref="AM296:AN296"/>
    <mergeCell ref="AO296:AP296"/>
    <mergeCell ref="AQ296:AR296"/>
    <mergeCell ref="AS296:AT296"/>
    <mergeCell ref="AU296:AV296"/>
    <mergeCell ref="AW296:AX296"/>
    <mergeCell ref="AY296:AZ296"/>
    <mergeCell ref="BA296:BB296"/>
    <mergeCell ref="BO294:BQ294"/>
    <mergeCell ref="BS294:BT294"/>
    <mergeCell ref="BU294:CA294"/>
    <mergeCell ref="CB294:CH294"/>
    <mergeCell ref="B295:C295"/>
    <mergeCell ref="D295:F295"/>
    <mergeCell ref="G295:H295"/>
    <mergeCell ref="K295:L295"/>
    <mergeCell ref="M295:N295"/>
    <mergeCell ref="O295:P295"/>
    <mergeCell ref="Q295:R295"/>
    <mergeCell ref="S295:T295"/>
    <mergeCell ref="U295:V295"/>
    <mergeCell ref="W295:X295"/>
    <mergeCell ref="Y295:Z295"/>
    <mergeCell ref="AA295:AB295"/>
    <mergeCell ref="AC295:AD295"/>
    <mergeCell ref="AE295:AF295"/>
    <mergeCell ref="AG295:AH295"/>
    <mergeCell ref="AI295:AJ295"/>
    <mergeCell ref="AK295:AL295"/>
    <mergeCell ref="AM295:AN295"/>
    <mergeCell ref="AO295:AP295"/>
    <mergeCell ref="AQ295:AR295"/>
    <mergeCell ref="AS295:AT295"/>
    <mergeCell ref="AU295:AV295"/>
    <mergeCell ref="AW295:AX295"/>
    <mergeCell ref="AY295:AZ295"/>
    <mergeCell ref="BA295:BB295"/>
    <mergeCell ref="BC295:BD295"/>
    <mergeCell ref="BE295:BF295"/>
    <mergeCell ref="BG295:BH295"/>
    <mergeCell ref="CB293:CH293"/>
    <mergeCell ref="B294:C294"/>
    <mergeCell ref="D294:F294"/>
    <mergeCell ref="G294:H294"/>
    <mergeCell ref="K294:L294"/>
    <mergeCell ref="M294:N294"/>
    <mergeCell ref="O294:P294"/>
    <mergeCell ref="Q294:R294"/>
    <mergeCell ref="S294:T294"/>
    <mergeCell ref="U294:V294"/>
    <mergeCell ref="W294:X294"/>
    <mergeCell ref="Y294:Z294"/>
    <mergeCell ref="AA294:AB294"/>
    <mergeCell ref="AC294:AD294"/>
    <mergeCell ref="AE294:AF294"/>
    <mergeCell ref="AG294:AH294"/>
    <mergeCell ref="AI294:AJ294"/>
    <mergeCell ref="AK294:AL294"/>
    <mergeCell ref="AM294:AN294"/>
    <mergeCell ref="AO294:AP294"/>
    <mergeCell ref="AQ294:AR294"/>
    <mergeCell ref="AS294:AT294"/>
    <mergeCell ref="AU294:AV294"/>
    <mergeCell ref="AW294:AX294"/>
    <mergeCell ref="AY294:AZ294"/>
    <mergeCell ref="BA294:BB294"/>
    <mergeCell ref="BC294:BD294"/>
    <mergeCell ref="BE294:BF294"/>
    <mergeCell ref="BG294:BH294"/>
    <mergeCell ref="BI294:BJ294"/>
    <mergeCell ref="BK294:BL294"/>
    <mergeCell ref="BM294:BN294"/>
    <mergeCell ref="AM293:AN293"/>
    <mergeCell ref="AO293:AP293"/>
    <mergeCell ref="AQ293:AR293"/>
    <mergeCell ref="AS293:AT293"/>
    <mergeCell ref="AU293:AV293"/>
    <mergeCell ref="AW293:AX293"/>
    <mergeCell ref="AY293:AZ293"/>
    <mergeCell ref="BA293:BB293"/>
    <mergeCell ref="BC293:BD293"/>
    <mergeCell ref="BE293:BF293"/>
    <mergeCell ref="BG293:BH293"/>
    <mergeCell ref="BI293:BJ293"/>
    <mergeCell ref="BK293:BL293"/>
    <mergeCell ref="BM293:BN293"/>
    <mergeCell ref="BO293:BQ293"/>
    <mergeCell ref="BS293:BT293"/>
    <mergeCell ref="BU293:CA293"/>
    <mergeCell ref="B293:C293"/>
    <mergeCell ref="D293:F293"/>
    <mergeCell ref="G293:H293"/>
    <mergeCell ref="K293:L293"/>
    <mergeCell ref="M293:N293"/>
    <mergeCell ref="O293:P293"/>
    <mergeCell ref="Q293:R293"/>
    <mergeCell ref="S293:T293"/>
    <mergeCell ref="U293:V293"/>
    <mergeCell ref="W293:X293"/>
    <mergeCell ref="Y293:Z293"/>
    <mergeCell ref="AA293:AB293"/>
    <mergeCell ref="AC293:AD293"/>
    <mergeCell ref="AE293:AF293"/>
    <mergeCell ref="AG293:AH293"/>
    <mergeCell ref="AI293:AJ293"/>
    <mergeCell ref="AK293:AL293"/>
    <mergeCell ref="CB292:CH292"/>
    <mergeCell ref="AU291:AV291"/>
    <mergeCell ref="AW291:AX291"/>
    <mergeCell ref="AY291:AZ291"/>
    <mergeCell ref="BA291:BB291"/>
    <mergeCell ref="BC291:BD291"/>
    <mergeCell ref="BE291:BF291"/>
    <mergeCell ref="BG291:BH291"/>
    <mergeCell ref="BI291:BJ291"/>
    <mergeCell ref="BK291:BL291"/>
    <mergeCell ref="BM291:BN291"/>
    <mergeCell ref="BO291:BQ291"/>
    <mergeCell ref="BS291:BT291"/>
    <mergeCell ref="BU291:CA291"/>
    <mergeCell ref="CB291:CH291"/>
    <mergeCell ref="B292:C292"/>
    <mergeCell ref="D292:F292"/>
    <mergeCell ref="G292:H292"/>
    <mergeCell ref="K292:L292"/>
    <mergeCell ref="M292:N292"/>
    <mergeCell ref="O292:P292"/>
    <mergeCell ref="Q292:R292"/>
    <mergeCell ref="S292:T292"/>
    <mergeCell ref="U292:V292"/>
    <mergeCell ref="W292:X292"/>
    <mergeCell ref="Y292:Z292"/>
    <mergeCell ref="AA292:AB292"/>
    <mergeCell ref="AC292:AD292"/>
    <mergeCell ref="AE292:AF292"/>
    <mergeCell ref="AG292:AH292"/>
    <mergeCell ref="AI292:AJ292"/>
    <mergeCell ref="AK292:AL292"/>
    <mergeCell ref="AM292:AN292"/>
    <mergeCell ref="S290:T290"/>
    <mergeCell ref="U290:V290"/>
    <mergeCell ref="W290:X290"/>
    <mergeCell ref="Y290:Z290"/>
    <mergeCell ref="AA290:AB290"/>
    <mergeCell ref="AC290:AD290"/>
    <mergeCell ref="AE290:AF290"/>
    <mergeCell ref="AG290:AH290"/>
    <mergeCell ref="AI290:AJ290"/>
    <mergeCell ref="AK290:AL290"/>
    <mergeCell ref="AM290:AN290"/>
    <mergeCell ref="AO290:AP290"/>
    <mergeCell ref="AQ290:AR290"/>
    <mergeCell ref="AS290:AT290"/>
    <mergeCell ref="AU290:AV290"/>
    <mergeCell ref="AW290:AX290"/>
    <mergeCell ref="AY290:AZ290"/>
    <mergeCell ref="AO292:AP292"/>
    <mergeCell ref="AQ292:AR292"/>
    <mergeCell ref="AS292:AT292"/>
    <mergeCell ref="AU292:AV292"/>
    <mergeCell ref="AW292:AX292"/>
    <mergeCell ref="AY292:AZ292"/>
    <mergeCell ref="BA292:BB292"/>
    <mergeCell ref="BC292:BD292"/>
    <mergeCell ref="BE292:BF292"/>
    <mergeCell ref="BG292:BH292"/>
    <mergeCell ref="BI292:BJ292"/>
    <mergeCell ref="BK292:BL292"/>
    <mergeCell ref="BM292:BN292"/>
    <mergeCell ref="BO292:BQ292"/>
    <mergeCell ref="BS292:BT292"/>
    <mergeCell ref="BU292:CA292"/>
    <mergeCell ref="AE288:AF288"/>
    <mergeCell ref="AG288:AH288"/>
    <mergeCell ref="AI288:AJ288"/>
    <mergeCell ref="AK288:AL288"/>
    <mergeCell ref="AM288:AN288"/>
    <mergeCell ref="AO288:AP288"/>
    <mergeCell ref="AQ288:AR288"/>
    <mergeCell ref="AS288:AT288"/>
    <mergeCell ref="AU288:AV288"/>
    <mergeCell ref="AW288:AX288"/>
    <mergeCell ref="AY288:AZ288"/>
    <mergeCell ref="BA288:BB288"/>
    <mergeCell ref="BC288:BD288"/>
    <mergeCell ref="BE288:BF288"/>
    <mergeCell ref="BG288:BH288"/>
    <mergeCell ref="BI288:BJ288"/>
    <mergeCell ref="BK288:BL288"/>
    <mergeCell ref="BA290:BB290"/>
    <mergeCell ref="BC290:BD290"/>
    <mergeCell ref="BE290:BF290"/>
    <mergeCell ref="BG290:BH290"/>
    <mergeCell ref="BI290:BJ290"/>
    <mergeCell ref="BK290:BL290"/>
    <mergeCell ref="BM290:BN290"/>
    <mergeCell ref="BO290:BQ290"/>
    <mergeCell ref="BS290:BT290"/>
    <mergeCell ref="BU290:CA290"/>
    <mergeCell ref="CB290:CH290"/>
    <mergeCell ref="B291:C291"/>
    <mergeCell ref="D291:F291"/>
    <mergeCell ref="G291:H291"/>
    <mergeCell ref="K291:L291"/>
    <mergeCell ref="M291:N291"/>
    <mergeCell ref="O291:P291"/>
    <mergeCell ref="Q291:R291"/>
    <mergeCell ref="S291:T291"/>
    <mergeCell ref="U291:V291"/>
    <mergeCell ref="W291:X291"/>
    <mergeCell ref="Y291:Z291"/>
    <mergeCell ref="AA291:AB291"/>
    <mergeCell ref="AC291:AD291"/>
    <mergeCell ref="AE291:AF291"/>
    <mergeCell ref="AG291:AH291"/>
    <mergeCell ref="AI291:AJ291"/>
    <mergeCell ref="AK291:AL291"/>
    <mergeCell ref="AM291:AN291"/>
    <mergeCell ref="AO291:AP291"/>
    <mergeCell ref="AQ291:AR291"/>
    <mergeCell ref="AS291:AT291"/>
    <mergeCell ref="BG289:BH289"/>
    <mergeCell ref="BI289:BJ289"/>
    <mergeCell ref="BK289:BL289"/>
    <mergeCell ref="BM289:BN289"/>
    <mergeCell ref="BO289:BQ289"/>
    <mergeCell ref="BS289:BT289"/>
    <mergeCell ref="BU289:CA289"/>
    <mergeCell ref="CB289:CH289"/>
    <mergeCell ref="B290:C290"/>
    <mergeCell ref="D290:F290"/>
    <mergeCell ref="G290:H290"/>
    <mergeCell ref="K290:L290"/>
    <mergeCell ref="M290:N290"/>
    <mergeCell ref="O290:P290"/>
    <mergeCell ref="Q290:R290"/>
    <mergeCell ref="BS287:BT287"/>
    <mergeCell ref="AQ286:AR286"/>
    <mergeCell ref="AS286:AT286"/>
    <mergeCell ref="AU286:AV286"/>
    <mergeCell ref="AW286:AX286"/>
    <mergeCell ref="AY286:AZ286"/>
    <mergeCell ref="BA286:BB286"/>
    <mergeCell ref="BC286:BD286"/>
    <mergeCell ref="BE286:BF286"/>
    <mergeCell ref="BG286:BH286"/>
    <mergeCell ref="BI286:BJ286"/>
    <mergeCell ref="BK286:BL286"/>
    <mergeCell ref="BM286:BN286"/>
    <mergeCell ref="BO286:BQ286"/>
    <mergeCell ref="BS286:BT286"/>
    <mergeCell ref="BU286:CA286"/>
    <mergeCell ref="CB286:CH286"/>
    <mergeCell ref="BM288:BN288"/>
    <mergeCell ref="BO288:BQ288"/>
    <mergeCell ref="BS288:BT288"/>
    <mergeCell ref="BU288:CA288"/>
    <mergeCell ref="CB288:CH288"/>
    <mergeCell ref="B289:C289"/>
    <mergeCell ref="D289:F289"/>
    <mergeCell ref="G289:H289"/>
    <mergeCell ref="K289:L289"/>
    <mergeCell ref="M289:N289"/>
    <mergeCell ref="O289:P289"/>
    <mergeCell ref="Q289:R289"/>
    <mergeCell ref="S289:T289"/>
    <mergeCell ref="U289:V289"/>
    <mergeCell ref="W289:X289"/>
    <mergeCell ref="Y289:Z289"/>
    <mergeCell ref="AA289:AB289"/>
    <mergeCell ref="AC289:AD289"/>
    <mergeCell ref="AE289:AF289"/>
    <mergeCell ref="AG289:AH289"/>
    <mergeCell ref="AI289:AJ289"/>
    <mergeCell ref="AK289:AL289"/>
    <mergeCell ref="AM289:AN289"/>
    <mergeCell ref="AO289:AP289"/>
    <mergeCell ref="AQ289:AR289"/>
    <mergeCell ref="AS289:AT289"/>
    <mergeCell ref="AU289:AV289"/>
    <mergeCell ref="AW289:AX289"/>
    <mergeCell ref="AY289:AZ289"/>
    <mergeCell ref="BA289:BB289"/>
    <mergeCell ref="BC289:BD289"/>
    <mergeCell ref="BE289:BF289"/>
    <mergeCell ref="BU287:CA287"/>
    <mergeCell ref="CB287:CH287"/>
    <mergeCell ref="B288:C288"/>
    <mergeCell ref="D288:F288"/>
    <mergeCell ref="G288:H288"/>
    <mergeCell ref="K288:L288"/>
    <mergeCell ref="M288:N288"/>
    <mergeCell ref="O288:P288"/>
    <mergeCell ref="Q288:R288"/>
    <mergeCell ref="S288:T288"/>
    <mergeCell ref="U288:V288"/>
    <mergeCell ref="W288:X288"/>
    <mergeCell ref="Y288:Z288"/>
    <mergeCell ref="AA288:AB288"/>
    <mergeCell ref="AC288:AD288"/>
    <mergeCell ref="B287:C287"/>
    <mergeCell ref="D287:F287"/>
    <mergeCell ref="G287:H287"/>
    <mergeCell ref="K287:L287"/>
    <mergeCell ref="M287:N287"/>
    <mergeCell ref="O287:P287"/>
    <mergeCell ref="Q287:R287"/>
    <mergeCell ref="S287:T287"/>
    <mergeCell ref="U287:V287"/>
    <mergeCell ref="W287:X287"/>
    <mergeCell ref="Y287:Z287"/>
    <mergeCell ref="AA287:AB287"/>
    <mergeCell ref="AC287:AD287"/>
    <mergeCell ref="AE287:AF287"/>
    <mergeCell ref="AG287:AH287"/>
    <mergeCell ref="AI287:AJ287"/>
    <mergeCell ref="AW285:AX285"/>
    <mergeCell ref="AY285:AZ285"/>
    <mergeCell ref="BA285:BB285"/>
    <mergeCell ref="BC285:BD285"/>
    <mergeCell ref="BE285:BF285"/>
    <mergeCell ref="BG285:BH285"/>
    <mergeCell ref="BI285:BJ285"/>
    <mergeCell ref="BK285:BL285"/>
    <mergeCell ref="BM285:BN285"/>
    <mergeCell ref="BO285:BQ285"/>
    <mergeCell ref="BS285:BT285"/>
    <mergeCell ref="BU285:CA285"/>
    <mergeCell ref="CB285:CH285"/>
    <mergeCell ref="B286:C286"/>
    <mergeCell ref="D286:F286"/>
    <mergeCell ref="G286:H286"/>
    <mergeCell ref="K286:L286"/>
    <mergeCell ref="M286:N286"/>
    <mergeCell ref="O286:P286"/>
    <mergeCell ref="Q286:R286"/>
    <mergeCell ref="S286:T286"/>
    <mergeCell ref="U286:V286"/>
    <mergeCell ref="W286:X286"/>
    <mergeCell ref="Y286:Z286"/>
    <mergeCell ref="AA286:AB286"/>
    <mergeCell ref="AC286:AD286"/>
    <mergeCell ref="AE286:AF286"/>
    <mergeCell ref="AG286:AH286"/>
    <mergeCell ref="AI286:AJ286"/>
    <mergeCell ref="AK286:AL286"/>
    <mergeCell ref="AM286:AN286"/>
    <mergeCell ref="AO286:AP286"/>
    <mergeCell ref="AK287:AL287"/>
    <mergeCell ref="AM287:AN287"/>
    <mergeCell ref="AO287:AP287"/>
    <mergeCell ref="AQ287:AR287"/>
    <mergeCell ref="AS287:AT287"/>
    <mergeCell ref="AU287:AV287"/>
    <mergeCell ref="AW287:AX287"/>
    <mergeCell ref="AY287:AZ287"/>
    <mergeCell ref="BA287:BB287"/>
    <mergeCell ref="BC287:BD287"/>
    <mergeCell ref="BE287:BF287"/>
    <mergeCell ref="BG287:BH287"/>
    <mergeCell ref="BI287:BJ287"/>
    <mergeCell ref="BK287:BL287"/>
    <mergeCell ref="BM287:BN287"/>
    <mergeCell ref="BO287:BQ287"/>
    <mergeCell ref="BC284:BD284"/>
    <mergeCell ref="BE284:BF284"/>
    <mergeCell ref="BG284:BH284"/>
    <mergeCell ref="BI284:BJ284"/>
    <mergeCell ref="BK284:BL284"/>
    <mergeCell ref="BM284:BN284"/>
    <mergeCell ref="BO284:BQ284"/>
    <mergeCell ref="BS284:BT284"/>
    <mergeCell ref="BU284:CA284"/>
    <mergeCell ref="CB284:CH284"/>
    <mergeCell ref="B285:C285"/>
    <mergeCell ref="D285:F285"/>
    <mergeCell ref="G285:H285"/>
    <mergeCell ref="K285:L285"/>
    <mergeCell ref="M285:N285"/>
    <mergeCell ref="O285:P285"/>
    <mergeCell ref="Q285:R285"/>
    <mergeCell ref="S285:T285"/>
    <mergeCell ref="U285:V285"/>
    <mergeCell ref="W285:X285"/>
    <mergeCell ref="Y285:Z285"/>
    <mergeCell ref="AA285:AB285"/>
    <mergeCell ref="AC285:AD285"/>
    <mergeCell ref="AE285:AF285"/>
    <mergeCell ref="AG285:AH285"/>
    <mergeCell ref="AI285:AJ285"/>
    <mergeCell ref="AK285:AL285"/>
    <mergeCell ref="AM285:AN285"/>
    <mergeCell ref="AO285:AP285"/>
    <mergeCell ref="AQ285:AR285"/>
    <mergeCell ref="AS285:AT285"/>
    <mergeCell ref="AU285:AV285"/>
    <mergeCell ref="BI283:BJ283"/>
    <mergeCell ref="BK283:BL283"/>
    <mergeCell ref="BM283:BN283"/>
    <mergeCell ref="BO283:BQ283"/>
    <mergeCell ref="BS283:BT283"/>
    <mergeCell ref="BU283:CA283"/>
    <mergeCell ref="CB283:CH283"/>
    <mergeCell ref="B284:C284"/>
    <mergeCell ref="D284:F284"/>
    <mergeCell ref="G284:H284"/>
    <mergeCell ref="K284:L284"/>
    <mergeCell ref="M284:N284"/>
    <mergeCell ref="O284:P284"/>
    <mergeCell ref="Q284:R284"/>
    <mergeCell ref="S284:T284"/>
    <mergeCell ref="U284:V284"/>
    <mergeCell ref="W284:X284"/>
    <mergeCell ref="Y284:Z284"/>
    <mergeCell ref="AA284:AB284"/>
    <mergeCell ref="AC284:AD284"/>
    <mergeCell ref="AE284:AF284"/>
    <mergeCell ref="AG284:AH284"/>
    <mergeCell ref="AI284:AJ284"/>
    <mergeCell ref="AK284:AL284"/>
    <mergeCell ref="AM284:AN284"/>
    <mergeCell ref="AO284:AP284"/>
    <mergeCell ref="AQ284:AR284"/>
    <mergeCell ref="AS284:AT284"/>
    <mergeCell ref="AU284:AV284"/>
    <mergeCell ref="AW284:AX284"/>
    <mergeCell ref="AY284:AZ284"/>
    <mergeCell ref="BA284:BB284"/>
    <mergeCell ref="BO282:BQ282"/>
    <mergeCell ref="BS282:BT282"/>
    <mergeCell ref="BU282:CA282"/>
    <mergeCell ref="CB282:CH282"/>
    <mergeCell ref="B283:C283"/>
    <mergeCell ref="D283:F283"/>
    <mergeCell ref="G283:H283"/>
    <mergeCell ref="K283:L283"/>
    <mergeCell ref="M283:N283"/>
    <mergeCell ref="O283:P283"/>
    <mergeCell ref="Q283:R283"/>
    <mergeCell ref="S283:T283"/>
    <mergeCell ref="U283:V283"/>
    <mergeCell ref="W283:X283"/>
    <mergeCell ref="Y283:Z283"/>
    <mergeCell ref="AA283:AB283"/>
    <mergeCell ref="AC283:AD283"/>
    <mergeCell ref="AE283:AF283"/>
    <mergeCell ref="AG283:AH283"/>
    <mergeCell ref="AI283:AJ283"/>
    <mergeCell ref="AK283:AL283"/>
    <mergeCell ref="AM283:AN283"/>
    <mergeCell ref="AO283:AP283"/>
    <mergeCell ref="AQ283:AR283"/>
    <mergeCell ref="AS283:AT283"/>
    <mergeCell ref="AU283:AV283"/>
    <mergeCell ref="AW283:AX283"/>
    <mergeCell ref="AY283:AZ283"/>
    <mergeCell ref="BA283:BB283"/>
    <mergeCell ref="BC283:BD283"/>
    <mergeCell ref="BE283:BF283"/>
    <mergeCell ref="BG283:BH283"/>
    <mergeCell ref="CB281:CH281"/>
    <mergeCell ref="B282:C282"/>
    <mergeCell ref="D282:F282"/>
    <mergeCell ref="G282:H282"/>
    <mergeCell ref="K282:L282"/>
    <mergeCell ref="M282:N282"/>
    <mergeCell ref="O282:P282"/>
    <mergeCell ref="Q282:R282"/>
    <mergeCell ref="S282:T282"/>
    <mergeCell ref="U282:V282"/>
    <mergeCell ref="W282:X282"/>
    <mergeCell ref="Y282:Z282"/>
    <mergeCell ref="AA282:AB282"/>
    <mergeCell ref="AC282:AD282"/>
    <mergeCell ref="AE282:AF282"/>
    <mergeCell ref="AG282:AH282"/>
    <mergeCell ref="AI282:AJ282"/>
    <mergeCell ref="AK282:AL282"/>
    <mergeCell ref="AM282:AN282"/>
    <mergeCell ref="AO282:AP282"/>
    <mergeCell ref="AQ282:AR282"/>
    <mergeCell ref="AS282:AT282"/>
    <mergeCell ref="AU282:AV282"/>
    <mergeCell ref="AW282:AX282"/>
    <mergeCell ref="AY282:AZ282"/>
    <mergeCell ref="BA282:BB282"/>
    <mergeCell ref="BC282:BD282"/>
    <mergeCell ref="BE282:BF282"/>
    <mergeCell ref="BG282:BH282"/>
    <mergeCell ref="BI282:BJ282"/>
    <mergeCell ref="BK282:BL282"/>
    <mergeCell ref="BM282:BN282"/>
    <mergeCell ref="AM281:AN281"/>
    <mergeCell ref="AO281:AP281"/>
    <mergeCell ref="AQ281:AR281"/>
    <mergeCell ref="AS281:AT281"/>
    <mergeCell ref="AU281:AV281"/>
    <mergeCell ref="AW281:AX281"/>
    <mergeCell ref="AY281:AZ281"/>
    <mergeCell ref="BA281:BB281"/>
    <mergeCell ref="BC281:BD281"/>
    <mergeCell ref="BE281:BF281"/>
    <mergeCell ref="BG281:BH281"/>
    <mergeCell ref="BI281:BJ281"/>
    <mergeCell ref="BK281:BL281"/>
    <mergeCell ref="BM281:BN281"/>
    <mergeCell ref="BO281:BQ281"/>
    <mergeCell ref="BS281:BT281"/>
    <mergeCell ref="BU281:CA281"/>
    <mergeCell ref="B281:C281"/>
    <mergeCell ref="D281:F281"/>
    <mergeCell ref="G281:H281"/>
    <mergeCell ref="K281:L281"/>
    <mergeCell ref="M281:N281"/>
    <mergeCell ref="O281:P281"/>
    <mergeCell ref="Q281:R281"/>
    <mergeCell ref="S281:T281"/>
    <mergeCell ref="U281:V281"/>
    <mergeCell ref="W281:X281"/>
    <mergeCell ref="Y281:Z281"/>
    <mergeCell ref="AA281:AB281"/>
    <mergeCell ref="AC281:AD281"/>
    <mergeCell ref="AE281:AF281"/>
    <mergeCell ref="AG281:AH281"/>
    <mergeCell ref="AI281:AJ281"/>
    <mergeCell ref="AK281:AL281"/>
    <mergeCell ref="CB280:CH280"/>
    <mergeCell ref="AU279:AV279"/>
    <mergeCell ref="AW279:AX279"/>
    <mergeCell ref="AY279:AZ279"/>
    <mergeCell ref="BA279:BB279"/>
    <mergeCell ref="BC279:BD279"/>
    <mergeCell ref="BE279:BF279"/>
    <mergeCell ref="BG279:BH279"/>
    <mergeCell ref="BI279:BJ279"/>
    <mergeCell ref="BK279:BL279"/>
    <mergeCell ref="BM279:BN279"/>
    <mergeCell ref="BO279:BQ279"/>
    <mergeCell ref="BS279:BT279"/>
    <mergeCell ref="BU279:CA279"/>
    <mergeCell ref="CB279:CH279"/>
    <mergeCell ref="B280:C280"/>
    <mergeCell ref="D280:F280"/>
    <mergeCell ref="G280:H280"/>
    <mergeCell ref="K280:L280"/>
    <mergeCell ref="M280:N280"/>
    <mergeCell ref="O280:P280"/>
    <mergeCell ref="Q280:R280"/>
    <mergeCell ref="S280:T280"/>
    <mergeCell ref="U280:V280"/>
    <mergeCell ref="W280:X280"/>
    <mergeCell ref="Y280:Z280"/>
    <mergeCell ref="AA280:AB280"/>
    <mergeCell ref="AC280:AD280"/>
    <mergeCell ref="AE280:AF280"/>
    <mergeCell ref="AG280:AH280"/>
    <mergeCell ref="AI280:AJ280"/>
    <mergeCell ref="AK280:AL280"/>
    <mergeCell ref="AM280:AN280"/>
    <mergeCell ref="S278:T278"/>
    <mergeCell ref="U278:V278"/>
    <mergeCell ref="W278:X278"/>
    <mergeCell ref="Y278:Z278"/>
    <mergeCell ref="AA278:AB278"/>
    <mergeCell ref="AC278:AD278"/>
    <mergeCell ref="AE278:AF278"/>
    <mergeCell ref="AG278:AH278"/>
    <mergeCell ref="AI278:AJ278"/>
    <mergeCell ref="AK278:AL278"/>
    <mergeCell ref="AM278:AN278"/>
    <mergeCell ref="AO278:AP278"/>
    <mergeCell ref="AQ278:AR278"/>
    <mergeCell ref="AS278:AT278"/>
    <mergeCell ref="AU278:AV278"/>
    <mergeCell ref="AW278:AX278"/>
    <mergeCell ref="AY278:AZ278"/>
    <mergeCell ref="AO280:AP280"/>
    <mergeCell ref="AQ280:AR280"/>
    <mergeCell ref="AS280:AT280"/>
    <mergeCell ref="AU280:AV280"/>
    <mergeCell ref="AW280:AX280"/>
    <mergeCell ref="AY280:AZ280"/>
    <mergeCell ref="BA280:BB280"/>
    <mergeCell ref="BC280:BD280"/>
    <mergeCell ref="BE280:BF280"/>
    <mergeCell ref="BG280:BH280"/>
    <mergeCell ref="BI280:BJ280"/>
    <mergeCell ref="BK280:BL280"/>
    <mergeCell ref="BM280:BN280"/>
    <mergeCell ref="BO280:BQ280"/>
    <mergeCell ref="BS280:BT280"/>
    <mergeCell ref="BU280:CA280"/>
    <mergeCell ref="AE276:AF276"/>
    <mergeCell ref="AG276:AH276"/>
    <mergeCell ref="AI276:AJ276"/>
    <mergeCell ref="AK276:AL276"/>
    <mergeCell ref="AM276:AN276"/>
    <mergeCell ref="AO276:AP276"/>
    <mergeCell ref="AQ276:AR276"/>
    <mergeCell ref="AS276:AT276"/>
    <mergeCell ref="AU276:AV276"/>
    <mergeCell ref="AW276:AX276"/>
    <mergeCell ref="AY276:AZ276"/>
    <mergeCell ref="BA276:BB276"/>
    <mergeCell ref="BC276:BD276"/>
    <mergeCell ref="BE276:BF276"/>
    <mergeCell ref="BG276:BH276"/>
    <mergeCell ref="BI276:BJ276"/>
    <mergeCell ref="BK276:BL276"/>
    <mergeCell ref="BA278:BB278"/>
    <mergeCell ref="BC278:BD278"/>
    <mergeCell ref="BE278:BF278"/>
    <mergeCell ref="BG278:BH278"/>
    <mergeCell ref="BI278:BJ278"/>
    <mergeCell ref="BK278:BL278"/>
    <mergeCell ref="BM278:BN278"/>
    <mergeCell ref="BO278:BQ278"/>
    <mergeCell ref="BS278:BT278"/>
    <mergeCell ref="BU278:CA278"/>
    <mergeCell ref="CB278:CH278"/>
    <mergeCell ref="B279:C279"/>
    <mergeCell ref="D279:F279"/>
    <mergeCell ref="G279:H279"/>
    <mergeCell ref="K279:L279"/>
    <mergeCell ref="M279:N279"/>
    <mergeCell ref="O279:P279"/>
    <mergeCell ref="Q279:R279"/>
    <mergeCell ref="S279:T279"/>
    <mergeCell ref="U279:V279"/>
    <mergeCell ref="W279:X279"/>
    <mergeCell ref="Y279:Z279"/>
    <mergeCell ref="AA279:AB279"/>
    <mergeCell ref="AC279:AD279"/>
    <mergeCell ref="AE279:AF279"/>
    <mergeCell ref="AG279:AH279"/>
    <mergeCell ref="AI279:AJ279"/>
    <mergeCell ref="AK279:AL279"/>
    <mergeCell ref="AM279:AN279"/>
    <mergeCell ref="AO279:AP279"/>
    <mergeCell ref="AQ279:AR279"/>
    <mergeCell ref="AS279:AT279"/>
    <mergeCell ref="BG277:BH277"/>
    <mergeCell ref="BI277:BJ277"/>
    <mergeCell ref="BK277:BL277"/>
    <mergeCell ref="BM277:BN277"/>
    <mergeCell ref="BO277:BQ277"/>
    <mergeCell ref="BS277:BT277"/>
    <mergeCell ref="BU277:CA277"/>
    <mergeCell ref="CB277:CH277"/>
    <mergeCell ref="B278:C278"/>
    <mergeCell ref="D278:F278"/>
    <mergeCell ref="G278:H278"/>
    <mergeCell ref="K278:L278"/>
    <mergeCell ref="M278:N278"/>
    <mergeCell ref="O278:P278"/>
    <mergeCell ref="Q278:R278"/>
    <mergeCell ref="BS275:BT275"/>
    <mergeCell ref="AQ274:AR274"/>
    <mergeCell ref="AS274:AT274"/>
    <mergeCell ref="AU274:AV274"/>
    <mergeCell ref="AW274:AX274"/>
    <mergeCell ref="AY274:AZ274"/>
    <mergeCell ref="BA274:BB274"/>
    <mergeCell ref="BC274:BD274"/>
    <mergeCell ref="BE274:BF274"/>
    <mergeCell ref="BG274:BH274"/>
    <mergeCell ref="BI274:BJ274"/>
    <mergeCell ref="BK274:BL274"/>
    <mergeCell ref="BM274:BN274"/>
    <mergeCell ref="BO274:BQ274"/>
    <mergeCell ref="BS274:BT274"/>
    <mergeCell ref="BU274:CA274"/>
    <mergeCell ref="CB274:CH274"/>
    <mergeCell ref="BM276:BN276"/>
    <mergeCell ref="BO276:BQ276"/>
    <mergeCell ref="BS276:BT276"/>
    <mergeCell ref="BU276:CA276"/>
    <mergeCell ref="CB276:CH276"/>
    <mergeCell ref="B277:C277"/>
    <mergeCell ref="D277:F277"/>
    <mergeCell ref="G277:H277"/>
    <mergeCell ref="K277:L277"/>
    <mergeCell ref="M277:N277"/>
    <mergeCell ref="O277:P277"/>
    <mergeCell ref="Q277:R277"/>
    <mergeCell ref="S277:T277"/>
    <mergeCell ref="U277:V277"/>
    <mergeCell ref="W277:X277"/>
    <mergeCell ref="Y277:Z277"/>
    <mergeCell ref="AA277:AB277"/>
    <mergeCell ref="AC277:AD277"/>
    <mergeCell ref="AE277:AF277"/>
    <mergeCell ref="AG277:AH277"/>
    <mergeCell ref="AI277:AJ277"/>
    <mergeCell ref="AK277:AL277"/>
    <mergeCell ref="AM277:AN277"/>
    <mergeCell ref="AO277:AP277"/>
    <mergeCell ref="AQ277:AR277"/>
    <mergeCell ref="AS277:AT277"/>
    <mergeCell ref="AU277:AV277"/>
    <mergeCell ref="AW277:AX277"/>
    <mergeCell ref="AY277:AZ277"/>
    <mergeCell ref="BA277:BB277"/>
    <mergeCell ref="BC277:BD277"/>
    <mergeCell ref="BE277:BF277"/>
    <mergeCell ref="BU275:CA275"/>
    <mergeCell ref="CB275:CH275"/>
    <mergeCell ref="B276:C276"/>
    <mergeCell ref="D276:F276"/>
    <mergeCell ref="G276:H276"/>
    <mergeCell ref="K276:L276"/>
    <mergeCell ref="M276:N276"/>
    <mergeCell ref="O276:P276"/>
    <mergeCell ref="Q276:R276"/>
    <mergeCell ref="S276:T276"/>
    <mergeCell ref="U276:V276"/>
    <mergeCell ref="W276:X276"/>
    <mergeCell ref="Y276:Z276"/>
    <mergeCell ref="AA276:AB276"/>
    <mergeCell ref="AC276:AD276"/>
    <mergeCell ref="B275:C275"/>
    <mergeCell ref="D275:F275"/>
    <mergeCell ref="G275:H275"/>
    <mergeCell ref="K275:L275"/>
    <mergeCell ref="M275:N275"/>
    <mergeCell ref="O275:P275"/>
    <mergeCell ref="Q275:R275"/>
    <mergeCell ref="S275:T275"/>
    <mergeCell ref="U275:V275"/>
    <mergeCell ref="W275:X275"/>
    <mergeCell ref="Y275:Z275"/>
    <mergeCell ref="AA275:AB275"/>
    <mergeCell ref="AC275:AD275"/>
    <mergeCell ref="AE275:AF275"/>
    <mergeCell ref="AG275:AH275"/>
    <mergeCell ref="AI275:AJ275"/>
    <mergeCell ref="AW273:AX273"/>
    <mergeCell ref="AY273:AZ273"/>
    <mergeCell ref="BA273:BB273"/>
    <mergeCell ref="BC273:BD273"/>
    <mergeCell ref="BE273:BF273"/>
    <mergeCell ref="BG273:BH273"/>
    <mergeCell ref="BI273:BJ273"/>
    <mergeCell ref="BK273:BL273"/>
    <mergeCell ref="BM273:BN273"/>
    <mergeCell ref="BO273:BQ273"/>
    <mergeCell ref="BS273:BT273"/>
    <mergeCell ref="BU273:CA273"/>
    <mergeCell ref="CB273:CH273"/>
    <mergeCell ref="B274:C274"/>
    <mergeCell ref="D274:F274"/>
    <mergeCell ref="G274:H274"/>
    <mergeCell ref="K274:L274"/>
    <mergeCell ref="M274:N274"/>
    <mergeCell ref="O274:P274"/>
    <mergeCell ref="Q274:R274"/>
    <mergeCell ref="S274:T274"/>
    <mergeCell ref="U274:V274"/>
    <mergeCell ref="W274:X274"/>
    <mergeCell ref="Y274:Z274"/>
    <mergeCell ref="AA274:AB274"/>
    <mergeCell ref="AC274:AD274"/>
    <mergeCell ref="AE274:AF274"/>
    <mergeCell ref="AG274:AH274"/>
    <mergeCell ref="AI274:AJ274"/>
    <mergeCell ref="AK274:AL274"/>
    <mergeCell ref="AM274:AN274"/>
    <mergeCell ref="AO274:AP274"/>
    <mergeCell ref="AK275:AL275"/>
    <mergeCell ref="AM275:AN275"/>
    <mergeCell ref="AO275:AP275"/>
    <mergeCell ref="AQ275:AR275"/>
    <mergeCell ref="AS275:AT275"/>
    <mergeCell ref="AU275:AV275"/>
    <mergeCell ref="AW275:AX275"/>
    <mergeCell ref="AY275:AZ275"/>
    <mergeCell ref="BA275:BB275"/>
    <mergeCell ref="BC275:BD275"/>
    <mergeCell ref="BE275:BF275"/>
    <mergeCell ref="BG275:BH275"/>
    <mergeCell ref="BI275:BJ275"/>
    <mergeCell ref="BK275:BL275"/>
    <mergeCell ref="BM275:BN275"/>
    <mergeCell ref="BO275:BQ275"/>
    <mergeCell ref="BC272:BD272"/>
    <mergeCell ref="BE272:BF272"/>
    <mergeCell ref="BG272:BH272"/>
    <mergeCell ref="BI272:BJ272"/>
    <mergeCell ref="BK272:BL272"/>
    <mergeCell ref="BM272:BN272"/>
    <mergeCell ref="BO272:BQ272"/>
    <mergeCell ref="BS272:BT272"/>
    <mergeCell ref="BU272:CA272"/>
    <mergeCell ref="CB272:CH272"/>
    <mergeCell ref="B273:C273"/>
    <mergeCell ref="D273:F273"/>
    <mergeCell ref="G273:H273"/>
    <mergeCell ref="K273:L273"/>
    <mergeCell ref="M273:N273"/>
    <mergeCell ref="O273:P273"/>
    <mergeCell ref="Q273:R273"/>
    <mergeCell ref="S273:T273"/>
    <mergeCell ref="U273:V273"/>
    <mergeCell ref="W273:X273"/>
    <mergeCell ref="Y273:Z273"/>
    <mergeCell ref="AA273:AB273"/>
    <mergeCell ref="AC273:AD273"/>
    <mergeCell ref="AE273:AF273"/>
    <mergeCell ref="AG273:AH273"/>
    <mergeCell ref="AI273:AJ273"/>
    <mergeCell ref="AK273:AL273"/>
    <mergeCell ref="AM273:AN273"/>
    <mergeCell ref="AO273:AP273"/>
    <mergeCell ref="AQ273:AR273"/>
    <mergeCell ref="AS273:AT273"/>
    <mergeCell ref="AU273:AV273"/>
    <mergeCell ref="BI271:BJ271"/>
    <mergeCell ref="BK271:BL271"/>
    <mergeCell ref="BM271:BN271"/>
    <mergeCell ref="BO271:BQ271"/>
    <mergeCell ref="BS271:BT271"/>
    <mergeCell ref="BU271:CA271"/>
    <mergeCell ref="CB271:CH271"/>
    <mergeCell ref="B272:C272"/>
    <mergeCell ref="D272:F272"/>
    <mergeCell ref="G272:H272"/>
    <mergeCell ref="K272:L272"/>
    <mergeCell ref="M272:N272"/>
    <mergeCell ref="O272:P272"/>
    <mergeCell ref="Q272:R272"/>
    <mergeCell ref="S272:T272"/>
    <mergeCell ref="U272:V272"/>
    <mergeCell ref="W272:X272"/>
    <mergeCell ref="Y272:Z272"/>
    <mergeCell ref="AA272:AB272"/>
    <mergeCell ref="AC272:AD272"/>
    <mergeCell ref="AE272:AF272"/>
    <mergeCell ref="AG272:AH272"/>
    <mergeCell ref="AI272:AJ272"/>
    <mergeCell ref="AK272:AL272"/>
    <mergeCell ref="AM272:AN272"/>
    <mergeCell ref="AO272:AP272"/>
    <mergeCell ref="AQ272:AR272"/>
    <mergeCell ref="AS272:AT272"/>
    <mergeCell ref="AU272:AV272"/>
    <mergeCell ref="AW272:AX272"/>
    <mergeCell ref="AY272:AZ272"/>
    <mergeCell ref="BA272:BB272"/>
    <mergeCell ref="BO270:BQ270"/>
    <mergeCell ref="BS270:BT270"/>
    <mergeCell ref="BU270:CA270"/>
    <mergeCell ref="CB270:CH270"/>
    <mergeCell ref="B271:C271"/>
    <mergeCell ref="D271:F271"/>
    <mergeCell ref="G271:H271"/>
    <mergeCell ref="K271:L271"/>
    <mergeCell ref="M271:N271"/>
    <mergeCell ref="O271:P271"/>
    <mergeCell ref="Q271:R271"/>
    <mergeCell ref="S271:T271"/>
    <mergeCell ref="U271:V271"/>
    <mergeCell ref="W271:X271"/>
    <mergeCell ref="Y271:Z271"/>
    <mergeCell ref="AA271:AB271"/>
    <mergeCell ref="AC271:AD271"/>
    <mergeCell ref="AE271:AF271"/>
    <mergeCell ref="AG271:AH271"/>
    <mergeCell ref="AI271:AJ271"/>
    <mergeCell ref="AK271:AL271"/>
    <mergeCell ref="AM271:AN271"/>
    <mergeCell ref="AO271:AP271"/>
    <mergeCell ref="AQ271:AR271"/>
    <mergeCell ref="AS271:AT271"/>
    <mergeCell ref="AU271:AV271"/>
    <mergeCell ref="AW271:AX271"/>
    <mergeCell ref="AY271:AZ271"/>
    <mergeCell ref="BA271:BB271"/>
    <mergeCell ref="BC271:BD271"/>
    <mergeCell ref="BE271:BF271"/>
    <mergeCell ref="BG271:BH271"/>
    <mergeCell ref="CB269:CH269"/>
    <mergeCell ref="B270:C270"/>
    <mergeCell ref="D270:F270"/>
    <mergeCell ref="G270:H270"/>
    <mergeCell ref="K270:L270"/>
    <mergeCell ref="M270:N270"/>
    <mergeCell ref="O270:P270"/>
    <mergeCell ref="Q270:R270"/>
    <mergeCell ref="S270:T270"/>
    <mergeCell ref="U270:V270"/>
    <mergeCell ref="W270:X270"/>
    <mergeCell ref="Y270:Z270"/>
    <mergeCell ref="AA270:AB270"/>
    <mergeCell ref="AC270:AD270"/>
    <mergeCell ref="AE270:AF270"/>
    <mergeCell ref="AG270:AH270"/>
    <mergeCell ref="AI270:AJ270"/>
    <mergeCell ref="AK270:AL270"/>
    <mergeCell ref="AM270:AN270"/>
    <mergeCell ref="AO270:AP270"/>
    <mergeCell ref="AQ270:AR270"/>
    <mergeCell ref="AS270:AT270"/>
    <mergeCell ref="AU270:AV270"/>
    <mergeCell ref="AW270:AX270"/>
    <mergeCell ref="AY270:AZ270"/>
    <mergeCell ref="BA270:BB270"/>
    <mergeCell ref="BC270:BD270"/>
    <mergeCell ref="BE270:BF270"/>
    <mergeCell ref="BG270:BH270"/>
    <mergeCell ref="BI270:BJ270"/>
    <mergeCell ref="BK270:BL270"/>
    <mergeCell ref="BM270:BN270"/>
    <mergeCell ref="AM269:AN269"/>
    <mergeCell ref="AO269:AP269"/>
    <mergeCell ref="AQ269:AR269"/>
    <mergeCell ref="AS269:AT269"/>
    <mergeCell ref="AU269:AV269"/>
    <mergeCell ref="AW269:AX269"/>
    <mergeCell ref="AY269:AZ269"/>
    <mergeCell ref="BA269:BB269"/>
    <mergeCell ref="BC269:BD269"/>
    <mergeCell ref="BE269:BF269"/>
    <mergeCell ref="BG269:BH269"/>
    <mergeCell ref="BI269:BJ269"/>
    <mergeCell ref="BK269:BL269"/>
    <mergeCell ref="BM269:BN269"/>
    <mergeCell ref="BO269:BQ269"/>
    <mergeCell ref="BS269:BT269"/>
    <mergeCell ref="BU269:CA269"/>
    <mergeCell ref="B269:C269"/>
    <mergeCell ref="D269:F269"/>
    <mergeCell ref="G269:H269"/>
    <mergeCell ref="K269:L269"/>
    <mergeCell ref="M269:N269"/>
    <mergeCell ref="O269:P269"/>
    <mergeCell ref="Q269:R269"/>
    <mergeCell ref="S269:T269"/>
    <mergeCell ref="U269:V269"/>
    <mergeCell ref="W269:X269"/>
    <mergeCell ref="Y269:Z269"/>
    <mergeCell ref="AA269:AB269"/>
    <mergeCell ref="AC269:AD269"/>
    <mergeCell ref="AE269:AF269"/>
    <mergeCell ref="AG269:AH269"/>
    <mergeCell ref="AI269:AJ269"/>
    <mergeCell ref="AK269:AL269"/>
    <mergeCell ref="CB268:CH268"/>
    <mergeCell ref="AU267:AV267"/>
    <mergeCell ref="AW267:AX267"/>
    <mergeCell ref="AY267:AZ267"/>
    <mergeCell ref="BA267:BB267"/>
    <mergeCell ref="BC267:BD267"/>
    <mergeCell ref="BE267:BF267"/>
    <mergeCell ref="BG267:BH267"/>
    <mergeCell ref="BI267:BJ267"/>
    <mergeCell ref="BK267:BL267"/>
    <mergeCell ref="BM267:BN267"/>
    <mergeCell ref="BO267:BQ267"/>
    <mergeCell ref="BS267:BT267"/>
    <mergeCell ref="BU267:CA267"/>
    <mergeCell ref="CB267:CH267"/>
    <mergeCell ref="B268:C268"/>
    <mergeCell ref="D268:F268"/>
    <mergeCell ref="G268:H268"/>
    <mergeCell ref="K268:L268"/>
    <mergeCell ref="M268:N268"/>
    <mergeCell ref="O268:P268"/>
    <mergeCell ref="Q268:R268"/>
    <mergeCell ref="S268:T268"/>
    <mergeCell ref="U268:V268"/>
    <mergeCell ref="W268:X268"/>
    <mergeCell ref="Y268:Z268"/>
    <mergeCell ref="AA268:AB268"/>
    <mergeCell ref="AC268:AD268"/>
    <mergeCell ref="AE268:AF268"/>
    <mergeCell ref="AG268:AH268"/>
    <mergeCell ref="AI268:AJ268"/>
    <mergeCell ref="AK268:AL268"/>
    <mergeCell ref="AM268:AN268"/>
    <mergeCell ref="S266:T266"/>
    <mergeCell ref="U266:V266"/>
    <mergeCell ref="W266:X266"/>
    <mergeCell ref="Y266:Z266"/>
    <mergeCell ref="AA266:AB266"/>
    <mergeCell ref="AC266:AD266"/>
    <mergeCell ref="AE266:AF266"/>
    <mergeCell ref="AG266:AH266"/>
    <mergeCell ref="AI266:AJ266"/>
    <mergeCell ref="AK266:AL266"/>
    <mergeCell ref="AM266:AN266"/>
    <mergeCell ref="AO266:AP266"/>
    <mergeCell ref="AQ266:AR266"/>
    <mergeCell ref="AS266:AT266"/>
    <mergeCell ref="AU266:AV266"/>
    <mergeCell ref="AW266:AX266"/>
    <mergeCell ref="AY266:AZ266"/>
    <mergeCell ref="AO268:AP268"/>
    <mergeCell ref="AQ268:AR268"/>
    <mergeCell ref="AS268:AT268"/>
    <mergeCell ref="AU268:AV268"/>
    <mergeCell ref="AW268:AX268"/>
    <mergeCell ref="AY268:AZ268"/>
    <mergeCell ref="BA268:BB268"/>
    <mergeCell ref="BC268:BD268"/>
    <mergeCell ref="BE268:BF268"/>
    <mergeCell ref="BG268:BH268"/>
    <mergeCell ref="BI268:BJ268"/>
    <mergeCell ref="BK268:BL268"/>
    <mergeCell ref="BM268:BN268"/>
    <mergeCell ref="BO268:BQ268"/>
    <mergeCell ref="BS268:BT268"/>
    <mergeCell ref="BU268:CA268"/>
    <mergeCell ref="AE264:AF264"/>
    <mergeCell ref="AG264:AH264"/>
    <mergeCell ref="AI264:AJ264"/>
    <mergeCell ref="AK264:AL264"/>
    <mergeCell ref="AM264:AN264"/>
    <mergeCell ref="AO264:AP264"/>
    <mergeCell ref="AQ264:AR264"/>
    <mergeCell ref="AS264:AT264"/>
    <mergeCell ref="AU264:AV264"/>
    <mergeCell ref="AW264:AX264"/>
    <mergeCell ref="AY264:AZ264"/>
    <mergeCell ref="BA264:BB264"/>
    <mergeCell ref="BC264:BD264"/>
    <mergeCell ref="BE264:BF264"/>
    <mergeCell ref="BG264:BH264"/>
    <mergeCell ref="BI264:BJ264"/>
    <mergeCell ref="BK264:BL264"/>
    <mergeCell ref="BA266:BB266"/>
    <mergeCell ref="BC266:BD266"/>
    <mergeCell ref="BE266:BF266"/>
    <mergeCell ref="BG266:BH266"/>
    <mergeCell ref="BI266:BJ266"/>
    <mergeCell ref="BK266:BL266"/>
    <mergeCell ref="BM266:BN266"/>
    <mergeCell ref="BO266:BQ266"/>
    <mergeCell ref="BS266:BT266"/>
    <mergeCell ref="BU266:CA266"/>
    <mergeCell ref="CB266:CH266"/>
    <mergeCell ref="B267:C267"/>
    <mergeCell ref="D267:F267"/>
    <mergeCell ref="G267:H267"/>
    <mergeCell ref="K267:L267"/>
    <mergeCell ref="M267:N267"/>
    <mergeCell ref="O267:P267"/>
    <mergeCell ref="Q267:R267"/>
    <mergeCell ref="S267:T267"/>
    <mergeCell ref="U267:V267"/>
    <mergeCell ref="W267:X267"/>
    <mergeCell ref="Y267:Z267"/>
    <mergeCell ref="AA267:AB267"/>
    <mergeCell ref="AC267:AD267"/>
    <mergeCell ref="AE267:AF267"/>
    <mergeCell ref="AG267:AH267"/>
    <mergeCell ref="AI267:AJ267"/>
    <mergeCell ref="AK267:AL267"/>
    <mergeCell ref="AM267:AN267"/>
    <mergeCell ref="AO267:AP267"/>
    <mergeCell ref="AQ267:AR267"/>
    <mergeCell ref="AS267:AT267"/>
    <mergeCell ref="BG265:BH265"/>
    <mergeCell ref="BI265:BJ265"/>
    <mergeCell ref="BK265:BL265"/>
    <mergeCell ref="BM265:BN265"/>
    <mergeCell ref="BO265:BQ265"/>
    <mergeCell ref="BS265:BT265"/>
    <mergeCell ref="BU265:CA265"/>
    <mergeCell ref="CB265:CH265"/>
    <mergeCell ref="B266:C266"/>
    <mergeCell ref="D266:F266"/>
    <mergeCell ref="G266:H266"/>
    <mergeCell ref="K266:L266"/>
    <mergeCell ref="M266:N266"/>
    <mergeCell ref="O266:P266"/>
    <mergeCell ref="Q266:R266"/>
    <mergeCell ref="BS263:BT263"/>
    <mergeCell ref="AQ262:AR262"/>
    <mergeCell ref="AS262:AT262"/>
    <mergeCell ref="AU262:AV262"/>
    <mergeCell ref="AW262:AX262"/>
    <mergeCell ref="AY262:AZ262"/>
    <mergeCell ref="BA262:BB262"/>
    <mergeCell ref="BC262:BD262"/>
    <mergeCell ref="BE262:BF262"/>
    <mergeCell ref="BG262:BH262"/>
    <mergeCell ref="BI262:BJ262"/>
    <mergeCell ref="BK262:BL262"/>
    <mergeCell ref="BM262:BN262"/>
    <mergeCell ref="BO262:BQ262"/>
    <mergeCell ref="BS262:BT262"/>
    <mergeCell ref="BU262:CA262"/>
    <mergeCell ref="CB262:CH262"/>
    <mergeCell ref="BM264:BN264"/>
    <mergeCell ref="BO264:BQ264"/>
    <mergeCell ref="BS264:BT264"/>
    <mergeCell ref="BU264:CA264"/>
    <mergeCell ref="CB264:CH264"/>
    <mergeCell ref="B265:C265"/>
    <mergeCell ref="D265:F265"/>
    <mergeCell ref="G265:H265"/>
    <mergeCell ref="K265:L265"/>
    <mergeCell ref="M265:N265"/>
    <mergeCell ref="O265:P265"/>
    <mergeCell ref="Q265:R265"/>
    <mergeCell ref="S265:T265"/>
    <mergeCell ref="U265:V265"/>
    <mergeCell ref="W265:X265"/>
    <mergeCell ref="Y265:Z265"/>
    <mergeCell ref="AA265:AB265"/>
    <mergeCell ref="AC265:AD265"/>
    <mergeCell ref="AE265:AF265"/>
    <mergeCell ref="AG265:AH265"/>
    <mergeCell ref="AI265:AJ265"/>
    <mergeCell ref="AK265:AL265"/>
    <mergeCell ref="AM265:AN265"/>
    <mergeCell ref="AO265:AP265"/>
    <mergeCell ref="AQ265:AR265"/>
    <mergeCell ref="AS265:AT265"/>
    <mergeCell ref="AU265:AV265"/>
    <mergeCell ref="AW265:AX265"/>
    <mergeCell ref="AY265:AZ265"/>
    <mergeCell ref="BA265:BB265"/>
    <mergeCell ref="BC265:BD265"/>
    <mergeCell ref="BE265:BF265"/>
    <mergeCell ref="BU263:CA263"/>
    <mergeCell ref="CB263:CH263"/>
    <mergeCell ref="B264:C264"/>
    <mergeCell ref="D264:F264"/>
    <mergeCell ref="G264:H264"/>
    <mergeCell ref="K264:L264"/>
    <mergeCell ref="M264:N264"/>
    <mergeCell ref="O264:P264"/>
    <mergeCell ref="Q264:R264"/>
    <mergeCell ref="S264:T264"/>
    <mergeCell ref="U264:V264"/>
    <mergeCell ref="W264:X264"/>
    <mergeCell ref="Y264:Z264"/>
    <mergeCell ref="AA264:AB264"/>
    <mergeCell ref="AC264:AD264"/>
    <mergeCell ref="B263:C263"/>
    <mergeCell ref="D263:F263"/>
    <mergeCell ref="G263:H263"/>
    <mergeCell ref="K263:L263"/>
    <mergeCell ref="M263:N263"/>
    <mergeCell ref="O263:P263"/>
    <mergeCell ref="Q263:R263"/>
    <mergeCell ref="S263:T263"/>
    <mergeCell ref="U263:V263"/>
    <mergeCell ref="W263:X263"/>
    <mergeCell ref="Y263:Z263"/>
    <mergeCell ref="AA263:AB263"/>
    <mergeCell ref="AC263:AD263"/>
    <mergeCell ref="AE263:AF263"/>
    <mergeCell ref="AG263:AH263"/>
    <mergeCell ref="AI263:AJ263"/>
    <mergeCell ref="AW261:AX261"/>
    <mergeCell ref="AY261:AZ261"/>
    <mergeCell ref="BA261:BB261"/>
    <mergeCell ref="BC261:BD261"/>
    <mergeCell ref="BE261:BF261"/>
    <mergeCell ref="BG261:BH261"/>
    <mergeCell ref="BI261:BJ261"/>
    <mergeCell ref="BK261:BL261"/>
    <mergeCell ref="BM261:BN261"/>
    <mergeCell ref="BO261:BQ261"/>
    <mergeCell ref="BS261:BT261"/>
    <mergeCell ref="BU261:CA261"/>
    <mergeCell ref="CB261:CH261"/>
    <mergeCell ref="B262:C262"/>
    <mergeCell ref="D262:F262"/>
    <mergeCell ref="G262:H262"/>
    <mergeCell ref="K262:L262"/>
    <mergeCell ref="M262:N262"/>
    <mergeCell ref="O262:P262"/>
    <mergeCell ref="Q262:R262"/>
    <mergeCell ref="S262:T262"/>
    <mergeCell ref="U262:V262"/>
    <mergeCell ref="W262:X262"/>
    <mergeCell ref="Y262:Z262"/>
    <mergeCell ref="AA262:AB262"/>
    <mergeCell ref="AC262:AD262"/>
    <mergeCell ref="AE262:AF262"/>
    <mergeCell ref="AG262:AH262"/>
    <mergeCell ref="AI262:AJ262"/>
    <mergeCell ref="AK262:AL262"/>
    <mergeCell ref="AM262:AN262"/>
    <mergeCell ref="AO262:AP262"/>
    <mergeCell ref="AK263:AL263"/>
    <mergeCell ref="AM263:AN263"/>
    <mergeCell ref="AO263:AP263"/>
    <mergeCell ref="AQ263:AR263"/>
    <mergeCell ref="AS263:AT263"/>
    <mergeCell ref="AU263:AV263"/>
    <mergeCell ref="AW263:AX263"/>
    <mergeCell ref="AY263:AZ263"/>
    <mergeCell ref="BA263:BB263"/>
    <mergeCell ref="BC263:BD263"/>
    <mergeCell ref="BE263:BF263"/>
    <mergeCell ref="BG263:BH263"/>
    <mergeCell ref="BI263:BJ263"/>
    <mergeCell ref="BK263:BL263"/>
    <mergeCell ref="BM263:BN263"/>
    <mergeCell ref="BO263:BQ263"/>
    <mergeCell ref="BC260:BD260"/>
    <mergeCell ref="BE260:BF260"/>
    <mergeCell ref="BG260:BH260"/>
    <mergeCell ref="BI260:BJ260"/>
    <mergeCell ref="BK260:BL260"/>
    <mergeCell ref="BM260:BN260"/>
    <mergeCell ref="BO260:BQ260"/>
    <mergeCell ref="BS260:BT260"/>
    <mergeCell ref="BU260:CA260"/>
    <mergeCell ref="CB260:CH260"/>
    <mergeCell ref="B261:C261"/>
    <mergeCell ref="D261:F261"/>
    <mergeCell ref="G261:H261"/>
    <mergeCell ref="K261:L261"/>
    <mergeCell ref="M261:N261"/>
    <mergeCell ref="O261:P261"/>
    <mergeCell ref="Q261:R261"/>
    <mergeCell ref="S261:T261"/>
    <mergeCell ref="U261:V261"/>
    <mergeCell ref="W261:X261"/>
    <mergeCell ref="Y261:Z261"/>
    <mergeCell ref="AA261:AB261"/>
    <mergeCell ref="AC261:AD261"/>
    <mergeCell ref="AE261:AF261"/>
    <mergeCell ref="AG261:AH261"/>
    <mergeCell ref="AI261:AJ261"/>
    <mergeCell ref="AK261:AL261"/>
    <mergeCell ref="AM261:AN261"/>
    <mergeCell ref="AO261:AP261"/>
    <mergeCell ref="AQ261:AR261"/>
    <mergeCell ref="AS261:AT261"/>
    <mergeCell ref="AU261:AV261"/>
    <mergeCell ref="BI259:BJ259"/>
    <mergeCell ref="BK259:BL259"/>
    <mergeCell ref="BM259:BN259"/>
    <mergeCell ref="BO259:BQ259"/>
    <mergeCell ref="BS259:BT259"/>
    <mergeCell ref="BU259:CA259"/>
    <mergeCell ref="CB259:CH259"/>
    <mergeCell ref="B260:C260"/>
    <mergeCell ref="D260:F260"/>
    <mergeCell ref="G260:H260"/>
    <mergeCell ref="K260:L260"/>
    <mergeCell ref="M260:N260"/>
    <mergeCell ref="O260:P260"/>
    <mergeCell ref="Q260:R260"/>
    <mergeCell ref="S260:T260"/>
    <mergeCell ref="U260:V260"/>
    <mergeCell ref="W260:X260"/>
    <mergeCell ref="Y260:Z260"/>
    <mergeCell ref="AA260:AB260"/>
    <mergeCell ref="AC260:AD260"/>
    <mergeCell ref="AE260:AF260"/>
    <mergeCell ref="AG260:AH260"/>
    <mergeCell ref="AI260:AJ260"/>
    <mergeCell ref="AK260:AL260"/>
    <mergeCell ref="AM260:AN260"/>
    <mergeCell ref="AO260:AP260"/>
    <mergeCell ref="AQ260:AR260"/>
    <mergeCell ref="AS260:AT260"/>
    <mergeCell ref="AU260:AV260"/>
    <mergeCell ref="AW260:AX260"/>
    <mergeCell ref="AY260:AZ260"/>
    <mergeCell ref="BA260:BB260"/>
    <mergeCell ref="BO258:BQ258"/>
    <mergeCell ref="BS258:BT258"/>
    <mergeCell ref="BU258:CA258"/>
    <mergeCell ref="CB258:CH258"/>
    <mergeCell ref="B259:C259"/>
    <mergeCell ref="D259:F259"/>
    <mergeCell ref="G259:H259"/>
    <mergeCell ref="K259:L259"/>
    <mergeCell ref="M259:N259"/>
    <mergeCell ref="O259:P259"/>
    <mergeCell ref="Q259:R259"/>
    <mergeCell ref="S259:T259"/>
    <mergeCell ref="U259:V259"/>
    <mergeCell ref="W259:X259"/>
    <mergeCell ref="Y259:Z259"/>
    <mergeCell ref="AA259:AB259"/>
    <mergeCell ref="AC259:AD259"/>
    <mergeCell ref="AE259:AF259"/>
    <mergeCell ref="AG259:AH259"/>
    <mergeCell ref="AI259:AJ259"/>
    <mergeCell ref="AK259:AL259"/>
    <mergeCell ref="AM259:AN259"/>
    <mergeCell ref="AO259:AP259"/>
    <mergeCell ref="AQ259:AR259"/>
    <mergeCell ref="AS259:AT259"/>
    <mergeCell ref="AU259:AV259"/>
    <mergeCell ref="AW259:AX259"/>
    <mergeCell ref="AY259:AZ259"/>
    <mergeCell ref="BA259:BB259"/>
    <mergeCell ref="BC259:BD259"/>
    <mergeCell ref="BE259:BF259"/>
    <mergeCell ref="BG259:BH259"/>
    <mergeCell ref="CB257:CH257"/>
    <mergeCell ref="B258:C258"/>
    <mergeCell ref="D258:F258"/>
    <mergeCell ref="G258:H258"/>
    <mergeCell ref="K258:L258"/>
    <mergeCell ref="M258:N258"/>
    <mergeCell ref="O258:P258"/>
    <mergeCell ref="Q258:R258"/>
    <mergeCell ref="S258:T258"/>
    <mergeCell ref="U258:V258"/>
    <mergeCell ref="W258:X258"/>
    <mergeCell ref="Y258:Z258"/>
    <mergeCell ref="AA258:AB258"/>
    <mergeCell ref="AC258:AD258"/>
    <mergeCell ref="AE258:AF258"/>
    <mergeCell ref="AG258:AH258"/>
    <mergeCell ref="AI258:AJ258"/>
    <mergeCell ref="AK258:AL258"/>
    <mergeCell ref="AM258:AN258"/>
    <mergeCell ref="AO258:AP258"/>
    <mergeCell ref="AQ258:AR258"/>
    <mergeCell ref="AS258:AT258"/>
    <mergeCell ref="AU258:AV258"/>
    <mergeCell ref="AW258:AX258"/>
    <mergeCell ref="AY258:AZ258"/>
    <mergeCell ref="BA258:BB258"/>
    <mergeCell ref="BC258:BD258"/>
    <mergeCell ref="BE258:BF258"/>
    <mergeCell ref="BG258:BH258"/>
    <mergeCell ref="BI258:BJ258"/>
    <mergeCell ref="BK258:BL258"/>
    <mergeCell ref="BM258:BN258"/>
    <mergeCell ref="AM257:AN257"/>
    <mergeCell ref="AO257:AP257"/>
    <mergeCell ref="AQ257:AR257"/>
    <mergeCell ref="AS257:AT257"/>
    <mergeCell ref="AU257:AV257"/>
    <mergeCell ref="AW257:AX257"/>
    <mergeCell ref="AY257:AZ257"/>
    <mergeCell ref="BA257:BB257"/>
    <mergeCell ref="BC257:BD257"/>
    <mergeCell ref="BE257:BF257"/>
    <mergeCell ref="BG257:BH257"/>
    <mergeCell ref="BI257:BJ257"/>
    <mergeCell ref="BK257:BL257"/>
    <mergeCell ref="BM257:BN257"/>
    <mergeCell ref="BO257:BQ257"/>
    <mergeCell ref="BS257:BT257"/>
    <mergeCell ref="BU257:CA257"/>
    <mergeCell ref="B257:C257"/>
    <mergeCell ref="D257:F257"/>
    <mergeCell ref="G257:H257"/>
    <mergeCell ref="K257:L257"/>
    <mergeCell ref="M257:N257"/>
    <mergeCell ref="O257:P257"/>
    <mergeCell ref="Q257:R257"/>
    <mergeCell ref="S257:T257"/>
    <mergeCell ref="U257:V257"/>
    <mergeCell ref="W257:X257"/>
    <mergeCell ref="Y257:Z257"/>
    <mergeCell ref="AA257:AB257"/>
    <mergeCell ref="AC257:AD257"/>
    <mergeCell ref="AE257:AF257"/>
    <mergeCell ref="AG257:AH257"/>
    <mergeCell ref="AI257:AJ257"/>
    <mergeCell ref="AK257:AL257"/>
    <mergeCell ref="CB256:CH256"/>
    <mergeCell ref="AU255:AV255"/>
    <mergeCell ref="AW255:AX255"/>
    <mergeCell ref="AY255:AZ255"/>
    <mergeCell ref="BA255:BB255"/>
    <mergeCell ref="BC255:BD255"/>
    <mergeCell ref="BE255:BF255"/>
    <mergeCell ref="BG255:BH255"/>
    <mergeCell ref="BI255:BJ255"/>
    <mergeCell ref="BK255:BL255"/>
    <mergeCell ref="BM255:BN255"/>
    <mergeCell ref="BO255:BQ255"/>
    <mergeCell ref="BS255:BT255"/>
    <mergeCell ref="BU255:CA255"/>
    <mergeCell ref="CB255:CH255"/>
    <mergeCell ref="B256:C256"/>
    <mergeCell ref="D256:F256"/>
    <mergeCell ref="G256:H256"/>
    <mergeCell ref="K256:L256"/>
    <mergeCell ref="M256:N256"/>
    <mergeCell ref="O256:P256"/>
    <mergeCell ref="Q256:R256"/>
    <mergeCell ref="S256:T256"/>
    <mergeCell ref="U256:V256"/>
    <mergeCell ref="W256:X256"/>
    <mergeCell ref="Y256:Z256"/>
    <mergeCell ref="AA256:AB256"/>
    <mergeCell ref="AC256:AD256"/>
    <mergeCell ref="AE256:AF256"/>
    <mergeCell ref="AG256:AH256"/>
    <mergeCell ref="AI256:AJ256"/>
    <mergeCell ref="AK256:AL256"/>
    <mergeCell ref="AM256:AN256"/>
    <mergeCell ref="S254:T254"/>
    <mergeCell ref="U254:V254"/>
    <mergeCell ref="W254:X254"/>
    <mergeCell ref="Y254:Z254"/>
    <mergeCell ref="AA254:AB254"/>
    <mergeCell ref="AC254:AD254"/>
    <mergeCell ref="AE254:AF254"/>
    <mergeCell ref="AG254:AH254"/>
    <mergeCell ref="AI254:AJ254"/>
    <mergeCell ref="AK254:AL254"/>
    <mergeCell ref="AM254:AN254"/>
    <mergeCell ref="AO254:AP254"/>
    <mergeCell ref="AQ254:AR254"/>
    <mergeCell ref="AS254:AT254"/>
    <mergeCell ref="AU254:AV254"/>
    <mergeCell ref="AW254:AX254"/>
    <mergeCell ref="AY254:AZ254"/>
    <mergeCell ref="AO256:AP256"/>
    <mergeCell ref="AQ256:AR256"/>
    <mergeCell ref="AS256:AT256"/>
    <mergeCell ref="AU256:AV256"/>
    <mergeCell ref="AW256:AX256"/>
    <mergeCell ref="AY256:AZ256"/>
    <mergeCell ref="BA256:BB256"/>
    <mergeCell ref="BC256:BD256"/>
    <mergeCell ref="BE256:BF256"/>
    <mergeCell ref="BG256:BH256"/>
    <mergeCell ref="BI256:BJ256"/>
    <mergeCell ref="BK256:BL256"/>
    <mergeCell ref="BM256:BN256"/>
    <mergeCell ref="BO256:BQ256"/>
    <mergeCell ref="BS256:BT256"/>
    <mergeCell ref="BU256:CA256"/>
    <mergeCell ref="AE252:AF252"/>
    <mergeCell ref="AG252:AH252"/>
    <mergeCell ref="AI252:AJ252"/>
    <mergeCell ref="AK252:AL252"/>
    <mergeCell ref="AM252:AN252"/>
    <mergeCell ref="AO252:AP252"/>
    <mergeCell ref="AQ252:AR252"/>
    <mergeCell ref="AS252:AT252"/>
    <mergeCell ref="AU252:AV252"/>
    <mergeCell ref="AW252:AX252"/>
    <mergeCell ref="AY252:AZ252"/>
    <mergeCell ref="BA252:BB252"/>
    <mergeCell ref="BC252:BD252"/>
    <mergeCell ref="BE252:BF252"/>
    <mergeCell ref="BG252:BH252"/>
    <mergeCell ref="BI252:BJ252"/>
    <mergeCell ref="BK252:BL252"/>
    <mergeCell ref="BA254:BB254"/>
    <mergeCell ref="BC254:BD254"/>
    <mergeCell ref="BE254:BF254"/>
    <mergeCell ref="BG254:BH254"/>
    <mergeCell ref="BI254:BJ254"/>
    <mergeCell ref="BK254:BL254"/>
    <mergeCell ref="BM254:BN254"/>
    <mergeCell ref="BO254:BQ254"/>
    <mergeCell ref="BS254:BT254"/>
    <mergeCell ref="BU254:CA254"/>
    <mergeCell ref="CB254:CH254"/>
    <mergeCell ref="B255:C255"/>
    <mergeCell ref="D255:F255"/>
    <mergeCell ref="G255:H255"/>
    <mergeCell ref="K255:L255"/>
    <mergeCell ref="M255:N255"/>
    <mergeCell ref="O255:P255"/>
    <mergeCell ref="Q255:R255"/>
    <mergeCell ref="S255:T255"/>
    <mergeCell ref="U255:V255"/>
    <mergeCell ref="W255:X255"/>
    <mergeCell ref="Y255:Z255"/>
    <mergeCell ref="AA255:AB255"/>
    <mergeCell ref="AC255:AD255"/>
    <mergeCell ref="AE255:AF255"/>
    <mergeCell ref="AG255:AH255"/>
    <mergeCell ref="AI255:AJ255"/>
    <mergeCell ref="AK255:AL255"/>
    <mergeCell ref="AM255:AN255"/>
    <mergeCell ref="AO255:AP255"/>
    <mergeCell ref="AQ255:AR255"/>
    <mergeCell ref="AS255:AT255"/>
    <mergeCell ref="BG253:BH253"/>
    <mergeCell ref="BI253:BJ253"/>
    <mergeCell ref="BK253:BL253"/>
    <mergeCell ref="BM253:BN253"/>
    <mergeCell ref="BO253:BQ253"/>
    <mergeCell ref="BS253:BT253"/>
    <mergeCell ref="BU253:CA253"/>
    <mergeCell ref="CB253:CH253"/>
    <mergeCell ref="B254:C254"/>
    <mergeCell ref="D254:F254"/>
    <mergeCell ref="G254:H254"/>
    <mergeCell ref="K254:L254"/>
    <mergeCell ref="M254:N254"/>
    <mergeCell ref="O254:P254"/>
    <mergeCell ref="Q254:R254"/>
    <mergeCell ref="BS251:BT251"/>
    <mergeCell ref="AQ250:AR250"/>
    <mergeCell ref="AS250:AT250"/>
    <mergeCell ref="AU250:AV250"/>
    <mergeCell ref="AW250:AX250"/>
    <mergeCell ref="AY250:AZ250"/>
    <mergeCell ref="BA250:BB250"/>
    <mergeCell ref="BC250:BD250"/>
    <mergeCell ref="BE250:BF250"/>
    <mergeCell ref="BG250:BH250"/>
    <mergeCell ref="BI250:BJ250"/>
    <mergeCell ref="BK250:BL250"/>
    <mergeCell ref="BM250:BN250"/>
    <mergeCell ref="BO250:BQ250"/>
    <mergeCell ref="BS250:BT250"/>
    <mergeCell ref="BU250:CA250"/>
    <mergeCell ref="CB250:CH250"/>
    <mergeCell ref="BM252:BN252"/>
    <mergeCell ref="BO252:BQ252"/>
    <mergeCell ref="BS252:BT252"/>
    <mergeCell ref="BU252:CA252"/>
    <mergeCell ref="CB252:CH252"/>
    <mergeCell ref="B253:C253"/>
    <mergeCell ref="D253:F253"/>
    <mergeCell ref="G253:H253"/>
    <mergeCell ref="K253:L253"/>
    <mergeCell ref="M253:N253"/>
    <mergeCell ref="O253:P253"/>
    <mergeCell ref="Q253:R253"/>
    <mergeCell ref="S253:T253"/>
    <mergeCell ref="U253:V253"/>
    <mergeCell ref="W253:X253"/>
    <mergeCell ref="Y253:Z253"/>
    <mergeCell ref="AA253:AB253"/>
    <mergeCell ref="AC253:AD253"/>
    <mergeCell ref="AE253:AF253"/>
    <mergeCell ref="AG253:AH253"/>
    <mergeCell ref="AI253:AJ253"/>
    <mergeCell ref="AK253:AL253"/>
    <mergeCell ref="AM253:AN253"/>
    <mergeCell ref="AO253:AP253"/>
    <mergeCell ref="AQ253:AR253"/>
    <mergeCell ref="AS253:AT253"/>
    <mergeCell ref="AU253:AV253"/>
    <mergeCell ref="AW253:AX253"/>
    <mergeCell ref="AY253:AZ253"/>
    <mergeCell ref="BA253:BB253"/>
    <mergeCell ref="BC253:BD253"/>
    <mergeCell ref="BE253:BF253"/>
    <mergeCell ref="BU251:CA251"/>
    <mergeCell ref="CB251:CH251"/>
    <mergeCell ref="B252:C252"/>
    <mergeCell ref="D252:F252"/>
    <mergeCell ref="G252:H252"/>
    <mergeCell ref="K252:L252"/>
    <mergeCell ref="M252:N252"/>
    <mergeCell ref="O252:P252"/>
    <mergeCell ref="Q252:R252"/>
    <mergeCell ref="S252:T252"/>
    <mergeCell ref="U252:V252"/>
    <mergeCell ref="W252:X252"/>
    <mergeCell ref="Y252:Z252"/>
    <mergeCell ref="AA252:AB252"/>
    <mergeCell ref="AC252:AD252"/>
    <mergeCell ref="B251:C251"/>
    <mergeCell ref="D251:F251"/>
    <mergeCell ref="G251:H251"/>
    <mergeCell ref="K251:L251"/>
    <mergeCell ref="M251:N251"/>
    <mergeCell ref="O251:P251"/>
    <mergeCell ref="Q251:R251"/>
    <mergeCell ref="S251:T251"/>
    <mergeCell ref="U251:V251"/>
    <mergeCell ref="W251:X251"/>
    <mergeCell ref="Y251:Z251"/>
    <mergeCell ref="AA251:AB251"/>
    <mergeCell ref="AC251:AD251"/>
    <mergeCell ref="AE251:AF251"/>
    <mergeCell ref="AG251:AH251"/>
    <mergeCell ref="AI251:AJ251"/>
    <mergeCell ref="AW249:AX249"/>
    <mergeCell ref="AY249:AZ249"/>
    <mergeCell ref="BA249:BB249"/>
    <mergeCell ref="BC249:BD249"/>
    <mergeCell ref="BE249:BF249"/>
    <mergeCell ref="BG249:BH249"/>
    <mergeCell ref="BI249:BJ249"/>
    <mergeCell ref="BK249:BL249"/>
    <mergeCell ref="BM249:BN249"/>
    <mergeCell ref="BO249:BQ249"/>
    <mergeCell ref="BS249:BT249"/>
    <mergeCell ref="BU249:CA249"/>
    <mergeCell ref="CB249:CH249"/>
    <mergeCell ref="B250:C250"/>
    <mergeCell ref="D250:F250"/>
    <mergeCell ref="G250:H250"/>
    <mergeCell ref="K250:L250"/>
    <mergeCell ref="M250:N250"/>
    <mergeCell ref="O250:P250"/>
    <mergeCell ref="Q250:R250"/>
    <mergeCell ref="S250:T250"/>
    <mergeCell ref="U250:V250"/>
    <mergeCell ref="W250:X250"/>
    <mergeCell ref="Y250:Z250"/>
    <mergeCell ref="AA250:AB250"/>
    <mergeCell ref="AC250:AD250"/>
    <mergeCell ref="AE250:AF250"/>
    <mergeCell ref="AG250:AH250"/>
    <mergeCell ref="AI250:AJ250"/>
    <mergeCell ref="AK250:AL250"/>
    <mergeCell ref="AM250:AN250"/>
    <mergeCell ref="AO250:AP250"/>
    <mergeCell ref="AK251:AL251"/>
    <mergeCell ref="AM251:AN251"/>
    <mergeCell ref="AO251:AP251"/>
    <mergeCell ref="AQ251:AR251"/>
    <mergeCell ref="AS251:AT251"/>
    <mergeCell ref="AU251:AV251"/>
    <mergeCell ref="AW251:AX251"/>
    <mergeCell ref="AY251:AZ251"/>
    <mergeCell ref="BA251:BB251"/>
    <mergeCell ref="BC251:BD251"/>
    <mergeCell ref="BE251:BF251"/>
    <mergeCell ref="BG251:BH251"/>
    <mergeCell ref="BI251:BJ251"/>
    <mergeCell ref="BK251:BL251"/>
    <mergeCell ref="BM251:BN251"/>
    <mergeCell ref="BO251:BQ251"/>
    <mergeCell ref="BC248:BD248"/>
    <mergeCell ref="BE248:BF248"/>
    <mergeCell ref="BG248:BH248"/>
    <mergeCell ref="BI248:BJ248"/>
    <mergeCell ref="BK248:BL248"/>
    <mergeCell ref="BM248:BN248"/>
    <mergeCell ref="BO248:BQ248"/>
    <mergeCell ref="BS248:BT248"/>
    <mergeCell ref="BU248:CA248"/>
    <mergeCell ref="CB248:CH248"/>
    <mergeCell ref="B249:C249"/>
    <mergeCell ref="D249:F249"/>
    <mergeCell ref="G249:H249"/>
    <mergeCell ref="K249:L249"/>
    <mergeCell ref="M249:N249"/>
    <mergeCell ref="O249:P249"/>
    <mergeCell ref="Q249:R249"/>
    <mergeCell ref="S249:T249"/>
    <mergeCell ref="U249:V249"/>
    <mergeCell ref="W249:X249"/>
    <mergeCell ref="Y249:Z249"/>
    <mergeCell ref="AA249:AB249"/>
    <mergeCell ref="AC249:AD249"/>
    <mergeCell ref="AE249:AF249"/>
    <mergeCell ref="AG249:AH249"/>
    <mergeCell ref="AI249:AJ249"/>
    <mergeCell ref="AK249:AL249"/>
    <mergeCell ref="AM249:AN249"/>
    <mergeCell ref="AO249:AP249"/>
    <mergeCell ref="AQ249:AR249"/>
    <mergeCell ref="AS249:AT249"/>
    <mergeCell ref="AU249:AV249"/>
    <mergeCell ref="BI247:BJ247"/>
    <mergeCell ref="BK247:BL247"/>
    <mergeCell ref="BM247:BN247"/>
    <mergeCell ref="BO247:BQ247"/>
    <mergeCell ref="BS247:BT247"/>
    <mergeCell ref="BU247:CA247"/>
    <mergeCell ref="CB247:CH247"/>
    <mergeCell ref="B248:C248"/>
    <mergeCell ref="D248:F248"/>
    <mergeCell ref="G248:H248"/>
    <mergeCell ref="K248:L248"/>
    <mergeCell ref="M248:N248"/>
    <mergeCell ref="O248:P248"/>
    <mergeCell ref="Q248:R248"/>
    <mergeCell ref="S248:T248"/>
    <mergeCell ref="U248:V248"/>
    <mergeCell ref="W248:X248"/>
    <mergeCell ref="Y248:Z248"/>
    <mergeCell ref="AA248:AB248"/>
    <mergeCell ref="AC248:AD248"/>
    <mergeCell ref="AE248:AF248"/>
    <mergeCell ref="AG248:AH248"/>
    <mergeCell ref="AI248:AJ248"/>
    <mergeCell ref="AK248:AL248"/>
    <mergeCell ref="AM248:AN248"/>
    <mergeCell ref="AO248:AP248"/>
    <mergeCell ref="AQ248:AR248"/>
    <mergeCell ref="AS248:AT248"/>
    <mergeCell ref="AU248:AV248"/>
    <mergeCell ref="AW248:AX248"/>
    <mergeCell ref="AY248:AZ248"/>
    <mergeCell ref="BA248:BB248"/>
    <mergeCell ref="BO246:BQ246"/>
    <mergeCell ref="BS246:BT246"/>
    <mergeCell ref="BU246:CA246"/>
    <mergeCell ref="CB246:CH246"/>
    <mergeCell ref="B247:C247"/>
    <mergeCell ref="D247:F247"/>
    <mergeCell ref="G247:H247"/>
    <mergeCell ref="K247:L247"/>
    <mergeCell ref="M247:N247"/>
    <mergeCell ref="O247:P247"/>
    <mergeCell ref="Q247:R247"/>
    <mergeCell ref="S247:T247"/>
    <mergeCell ref="U247:V247"/>
    <mergeCell ref="W247:X247"/>
    <mergeCell ref="Y247:Z247"/>
    <mergeCell ref="AA247:AB247"/>
    <mergeCell ref="AC247:AD247"/>
    <mergeCell ref="AE247:AF247"/>
    <mergeCell ref="AG247:AH247"/>
    <mergeCell ref="AI247:AJ247"/>
    <mergeCell ref="AK247:AL247"/>
    <mergeCell ref="AM247:AN247"/>
    <mergeCell ref="AO247:AP247"/>
    <mergeCell ref="AQ247:AR247"/>
    <mergeCell ref="AS247:AT247"/>
    <mergeCell ref="AU247:AV247"/>
    <mergeCell ref="AW247:AX247"/>
    <mergeCell ref="AY247:AZ247"/>
    <mergeCell ref="BA247:BB247"/>
    <mergeCell ref="BC247:BD247"/>
    <mergeCell ref="BE247:BF247"/>
    <mergeCell ref="BG247:BH247"/>
    <mergeCell ref="CB245:CH245"/>
    <mergeCell ref="B246:C246"/>
    <mergeCell ref="D246:F246"/>
    <mergeCell ref="G246:H246"/>
    <mergeCell ref="K246:L246"/>
    <mergeCell ref="M246:N246"/>
    <mergeCell ref="O246:P246"/>
    <mergeCell ref="Q246:R246"/>
    <mergeCell ref="S246:T246"/>
    <mergeCell ref="U246:V246"/>
    <mergeCell ref="W246:X246"/>
    <mergeCell ref="Y246:Z246"/>
    <mergeCell ref="AA246:AB246"/>
    <mergeCell ref="AC246:AD246"/>
    <mergeCell ref="AE246:AF246"/>
    <mergeCell ref="AG246:AH246"/>
    <mergeCell ref="AI246:AJ246"/>
    <mergeCell ref="AK246:AL246"/>
    <mergeCell ref="AM246:AN246"/>
    <mergeCell ref="AO246:AP246"/>
    <mergeCell ref="AQ246:AR246"/>
    <mergeCell ref="AS246:AT246"/>
    <mergeCell ref="AU246:AV246"/>
    <mergeCell ref="AW246:AX246"/>
    <mergeCell ref="AY246:AZ246"/>
    <mergeCell ref="BA246:BB246"/>
    <mergeCell ref="BC246:BD246"/>
    <mergeCell ref="BE246:BF246"/>
    <mergeCell ref="BG246:BH246"/>
    <mergeCell ref="BI246:BJ246"/>
    <mergeCell ref="BK246:BL246"/>
    <mergeCell ref="BM246:BN246"/>
    <mergeCell ref="AM245:AN245"/>
    <mergeCell ref="AO245:AP245"/>
    <mergeCell ref="AQ245:AR245"/>
    <mergeCell ref="AS245:AT245"/>
    <mergeCell ref="AU245:AV245"/>
    <mergeCell ref="AW245:AX245"/>
    <mergeCell ref="AY245:AZ245"/>
    <mergeCell ref="BA245:BB245"/>
    <mergeCell ref="BC245:BD245"/>
    <mergeCell ref="BE245:BF245"/>
    <mergeCell ref="BG245:BH245"/>
    <mergeCell ref="BI245:BJ245"/>
    <mergeCell ref="BK245:BL245"/>
    <mergeCell ref="BM245:BN245"/>
    <mergeCell ref="BO245:BQ245"/>
    <mergeCell ref="BS245:BT245"/>
    <mergeCell ref="BU245:CA245"/>
    <mergeCell ref="B245:C245"/>
    <mergeCell ref="D245:F245"/>
    <mergeCell ref="G245:H245"/>
    <mergeCell ref="K245:L245"/>
    <mergeCell ref="M245:N245"/>
    <mergeCell ref="O245:P245"/>
    <mergeCell ref="Q245:R245"/>
    <mergeCell ref="S245:T245"/>
    <mergeCell ref="U245:V245"/>
    <mergeCell ref="W245:X245"/>
    <mergeCell ref="Y245:Z245"/>
    <mergeCell ref="AA245:AB245"/>
    <mergeCell ref="AC245:AD245"/>
    <mergeCell ref="AE245:AF245"/>
    <mergeCell ref="AG245:AH245"/>
    <mergeCell ref="AI245:AJ245"/>
    <mergeCell ref="AK245:AL245"/>
    <mergeCell ref="CB244:CH244"/>
    <mergeCell ref="AU243:AV243"/>
    <mergeCell ref="AW243:AX243"/>
    <mergeCell ref="AY243:AZ243"/>
    <mergeCell ref="BA243:BB243"/>
    <mergeCell ref="BC243:BD243"/>
    <mergeCell ref="BE243:BF243"/>
    <mergeCell ref="BG243:BH243"/>
    <mergeCell ref="BI243:BJ243"/>
    <mergeCell ref="BK243:BL243"/>
    <mergeCell ref="BM243:BN243"/>
    <mergeCell ref="BO243:BQ243"/>
    <mergeCell ref="BS243:BT243"/>
    <mergeCell ref="BU243:CA243"/>
    <mergeCell ref="CB243:CH243"/>
    <mergeCell ref="B244:C244"/>
    <mergeCell ref="D244:F244"/>
    <mergeCell ref="G244:H244"/>
    <mergeCell ref="K244:L244"/>
    <mergeCell ref="M244:N244"/>
    <mergeCell ref="O244:P244"/>
    <mergeCell ref="Q244:R244"/>
    <mergeCell ref="S244:T244"/>
    <mergeCell ref="U244:V244"/>
    <mergeCell ref="W244:X244"/>
    <mergeCell ref="Y244:Z244"/>
    <mergeCell ref="AA244:AB244"/>
    <mergeCell ref="AC244:AD244"/>
    <mergeCell ref="AE244:AF244"/>
    <mergeCell ref="AG244:AH244"/>
    <mergeCell ref="AI244:AJ244"/>
    <mergeCell ref="AK244:AL244"/>
    <mergeCell ref="AM244:AN244"/>
    <mergeCell ref="S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AR242"/>
    <mergeCell ref="AS242:AT242"/>
    <mergeCell ref="AU242:AV242"/>
    <mergeCell ref="AW242:AX242"/>
    <mergeCell ref="AY242:AZ242"/>
    <mergeCell ref="AO244:AP244"/>
    <mergeCell ref="AQ244:AR244"/>
    <mergeCell ref="AS244:AT244"/>
    <mergeCell ref="AU244:AV244"/>
    <mergeCell ref="AW244:AX244"/>
    <mergeCell ref="AY244:AZ244"/>
    <mergeCell ref="BA244:BB244"/>
    <mergeCell ref="BC244:BD244"/>
    <mergeCell ref="BE244:BF244"/>
    <mergeCell ref="BG244:BH244"/>
    <mergeCell ref="BI244:BJ244"/>
    <mergeCell ref="BK244:BL244"/>
    <mergeCell ref="BM244:BN244"/>
    <mergeCell ref="BO244:BQ244"/>
    <mergeCell ref="BS244:BT244"/>
    <mergeCell ref="BU244:CA244"/>
    <mergeCell ref="AE240:AF240"/>
    <mergeCell ref="AG240:AH240"/>
    <mergeCell ref="AI240:AJ240"/>
    <mergeCell ref="AK240:AL240"/>
    <mergeCell ref="AM240:AN240"/>
    <mergeCell ref="AO240:AP240"/>
    <mergeCell ref="AQ240:AR240"/>
    <mergeCell ref="AS240:AT240"/>
    <mergeCell ref="AU240:AV240"/>
    <mergeCell ref="AW240:AX240"/>
    <mergeCell ref="AY240:AZ240"/>
    <mergeCell ref="BA240:BB240"/>
    <mergeCell ref="BC240:BD240"/>
    <mergeCell ref="BE240:BF240"/>
    <mergeCell ref="BG240:BH240"/>
    <mergeCell ref="BI240:BJ240"/>
    <mergeCell ref="BK240:BL240"/>
    <mergeCell ref="BA242:BB242"/>
    <mergeCell ref="BC242:BD242"/>
    <mergeCell ref="BE242:BF242"/>
    <mergeCell ref="BG242:BH242"/>
    <mergeCell ref="BI242:BJ242"/>
    <mergeCell ref="BK242:BL242"/>
    <mergeCell ref="BM242:BN242"/>
    <mergeCell ref="BO242:BQ242"/>
    <mergeCell ref="BS242:BT242"/>
    <mergeCell ref="BU242:CA242"/>
    <mergeCell ref="CB242:CH242"/>
    <mergeCell ref="B243:C243"/>
    <mergeCell ref="D243:F243"/>
    <mergeCell ref="G243:H243"/>
    <mergeCell ref="K243:L243"/>
    <mergeCell ref="M243:N243"/>
    <mergeCell ref="O243:P243"/>
    <mergeCell ref="Q243:R243"/>
    <mergeCell ref="S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AR243"/>
    <mergeCell ref="AS243:AT243"/>
    <mergeCell ref="BG241:BH241"/>
    <mergeCell ref="BI241:BJ241"/>
    <mergeCell ref="BK241:BL241"/>
    <mergeCell ref="BM241:BN241"/>
    <mergeCell ref="BO241:BQ241"/>
    <mergeCell ref="BS241:BT241"/>
    <mergeCell ref="BU241:CA241"/>
    <mergeCell ref="CB241:CH241"/>
    <mergeCell ref="B242:C242"/>
    <mergeCell ref="D242:F242"/>
    <mergeCell ref="G242:H242"/>
    <mergeCell ref="K242:L242"/>
    <mergeCell ref="M242:N242"/>
    <mergeCell ref="O242:P242"/>
    <mergeCell ref="Q242:R242"/>
    <mergeCell ref="BS239:BT239"/>
    <mergeCell ref="AQ238:AR238"/>
    <mergeCell ref="AS238:AT238"/>
    <mergeCell ref="AU238:AV238"/>
    <mergeCell ref="AW238:AX238"/>
    <mergeCell ref="AY238:AZ238"/>
    <mergeCell ref="BA238:BB238"/>
    <mergeCell ref="BC238:BD238"/>
    <mergeCell ref="BE238:BF238"/>
    <mergeCell ref="BG238:BH238"/>
    <mergeCell ref="BI238:BJ238"/>
    <mergeCell ref="BK238:BL238"/>
    <mergeCell ref="BM238:BN238"/>
    <mergeCell ref="BO238:BQ238"/>
    <mergeCell ref="BS238:BT238"/>
    <mergeCell ref="BU238:CA238"/>
    <mergeCell ref="CB238:CH238"/>
    <mergeCell ref="BM240:BN240"/>
    <mergeCell ref="BO240:BQ240"/>
    <mergeCell ref="BS240:BT240"/>
    <mergeCell ref="BU240:CA240"/>
    <mergeCell ref="CB240:CH240"/>
    <mergeCell ref="B241:C241"/>
    <mergeCell ref="D241:F241"/>
    <mergeCell ref="G241:H241"/>
    <mergeCell ref="K241:L241"/>
    <mergeCell ref="M241:N241"/>
    <mergeCell ref="O241:P241"/>
    <mergeCell ref="Q241:R241"/>
    <mergeCell ref="S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AR241"/>
    <mergeCell ref="AS241:AT241"/>
    <mergeCell ref="AU241:AV241"/>
    <mergeCell ref="AW241:AX241"/>
    <mergeCell ref="AY241:AZ241"/>
    <mergeCell ref="BA241:BB241"/>
    <mergeCell ref="BC241:BD241"/>
    <mergeCell ref="BE241:BF241"/>
    <mergeCell ref="BU239:CA239"/>
    <mergeCell ref="CB239:CH239"/>
    <mergeCell ref="B240:C240"/>
    <mergeCell ref="D240:F240"/>
    <mergeCell ref="G240:H240"/>
    <mergeCell ref="K240:L240"/>
    <mergeCell ref="M240:N240"/>
    <mergeCell ref="O240:P240"/>
    <mergeCell ref="Q240:R240"/>
    <mergeCell ref="S240:T240"/>
    <mergeCell ref="U240:V240"/>
    <mergeCell ref="W240:X240"/>
    <mergeCell ref="Y240:Z240"/>
    <mergeCell ref="AA240:AB240"/>
    <mergeCell ref="AC240:AD240"/>
    <mergeCell ref="B239:C239"/>
    <mergeCell ref="D239:F239"/>
    <mergeCell ref="G239:H239"/>
    <mergeCell ref="K239:L239"/>
    <mergeCell ref="M239:N239"/>
    <mergeCell ref="O239:P239"/>
    <mergeCell ref="Q239:R239"/>
    <mergeCell ref="S239:T239"/>
    <mergeCell ref="U239:V239"/>
    <mergeCell ref="W239:X239"/>
    <mergeCell ref="Y239:Z239"/>
    <mergeCell ref="AA239:AB239"/>
    <mergeCell ref="AC239:AD239"/>
    <mergeCell ref="AE239:AF239"/>
    <mergeCell ref="AG239:AH239"/>
    <mergeCell ref="AI239:AJ239"/>
    <mergeCell ref="AW237:AX237"/>
    <mergeCell ref="AY237:AZ237"/>
    <mergeCell ref="BA237:BB237"/>
    <mergeCell ref="BC237:BD237"/>
    <mergeCell ref="BE237:BF237"/>
    <mergeCell ref="BG237:BH237"/>
    <mergeCell ref="BI237:BJ237"/>
    <mergeCell ref="BK237:BL237"/>
    <mergeCell ref="BM237:BN237"/>
    <mergeCell ref="BO237:BQ237"/>
    <mergeCell ref="BS237:BT237"/>
    <mergeCell ref="BU237:CA237"/>
    <mergeCell ref="CB237:CH237"/>
    <mergeCell ref="B238:C238"/>
    <mergeCell ref="D238:F238"/>
    <mergeCell ref="G238:H238"/>
    <mergeCell ref="K238:L238"/>
    <mergeCell ref="M238:N238"/>
    <mergeCell ref="O238:P238"/>
    <mergeCell ref="Q238:R238"/>
    <mergeCell ref="S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K239:AL239"/>
    <mergeCell ref="AM239:AN239"/>
    <mergeCell ref="AO239:AP239"/>
    <mergeCell ref="AQ239:AR239"/>
    <mergeCell ref="AS239:AT239"/>
    <mergeCell ref="AU239:AV239"/>
    <mergeCell ref="AW239:AX239"/>
    <mergeCell ref="AY239:AZ239"/>
    <mergeCell ref="BA239:BB239"/>
    <mergeCell ref="BC239:BD239"/>
    <mergeCell ref="BE239:BF239"/>
    <mergeCell ref="BG239:BH239"/>
    <mergeCell ref="BI239:BJ239"/>
    <mergeCell ref="BK239:BL239"/>
    <mergeCell ref="BM239:BN239"/>
    <mergeCell ref="BO239:BQ239"/>
    <mergeCell ref="BC236:BD236"/>
    <mergeCell ref="BE236:BF236"/>
    <mergeCell ref="BG236:BH236"/>
    <mergeCell ref="BI236:BJ236"/>
    <mergeCell ref="BK236:BL236"/>
    <mergeCell ref="BM236:BN236"/>
    <mergeCell ref="BO236:BQ236"/>
    <mergeCell ref="BS236:BT236"/>
    <mergeCell ref="BU236:CA236"/>
    <mergeCell ref="CB236:CH236"/>
    <mergeCell ref="B237:C237"/>
    <mergeCell ref="D237:F237"/>
    <mergeCell ref="G237:H237"/>
    <mergeCell ref="K237:L237"/>
    <mergeCell ref="M237:N237"/>
    <mergeCell ref="O237:P237"/>
    <mergeCell ref="Q237:R237"/>
    <mergeCell ref="S237:T237"/>
    <mergeCell ref="U237:V237"/>
    <mergeCell ref="W237:X237"/>
    <mergeCell ref="Y237:Z237"/>
    <mergeCell ref="AA237:AB237"/>
    <mergeCell ref="AC237:AD237"/>
    <mergeCell ref="AE237:AF237"/>
    <mergeCell ref="AG237:AH237"/>
    <mergeCell ref="AI237:AJ237"/>
    <mergeCell ref="AK237:AL237"/>
    <mergeCell ref="AM237:AN237"/>
    <mergeCell ref="AO237:AP237"/>
    <mergeCell ref="AQ237:AR237"/>
    <mergeCell ref="AS237:AT237"/>
    <mergeCell ref="AU237:AV237"/>
    <mergeCell ref="BI235:BJ235"/>
    <mergeCell ref="BK235:BL235"/>
    <mergeCell ref="BM235:BN235"/>
    <mergeCell ref="BO235:BQ235"/>
    <mergeCell ref="BS235:BT235"/>
    <mergeCell ref="BU235:CA235"/>
    <mergeCell ref="CB235:CH235"/>
    <mergeCell ref="B236:C236"/>
    <mergeCell ref="D236:F236"/>
    <mergeCell ref="G236:H236"/>
    <mergeCell ref="K236:L236"/>
    <mergeCell ref="M236:N236"/>
    <mergeCell ref="O236:P236"/>
    <mergeCell ref="Q236:R236"/>
    <mergeCell ref="S236:T236"/>
    <mergeCell ref="U236:V236"/>
    <mergeCell ref="W236:X236"/>
    <mergeCell ref="Y236:Z236"/>
    <mergeCell ref="AA236:AB236"/>
    <mergeCell ref="AC236:AD236"/>
    <mergeCell ref="AE236:AF236"/>
    <mergeCell ref="AG236:AH236"/>
    <mergeCell ref="AI236:AJ236"/>
    <mergeCell ref="AK236:AL236"/>
    <mergeCell ref="AM236:AN236"/>
    <mergeCell ref="AO236:AP236"/>
    <mergeCell ref="AQ236:AR236"/>
    <mergeCell ref="AS236:AT236"/>
    <mergeCell ref="AU236:AV236"/>
    <mergeCell ref="AW236:AX236"/>
    <mergeCell ref="AY236:AZ236"/>
    <mergeCell ref="BA236:BB236"/>
    <mergeCell ref="BO234:BQ234"/>
    <mergeCell ref="BS234:BT234"/>
    <mergeCell ref="BU234:CA234"/>
    <mergeCell ref="CB234:CH234"/>
    <mergeCell ref="B235:C235"/>
    <mergeCell ref="D235:F235"/>
    <mergeCell ref="G235:H235"/>
    <mergeCell ref="K235:L235"/>
    <mergeCell ref="M235:N235"/>
    <mergeCell ref="O235:P235"/>
    <mergeCell ref="Q235:R235"/>
    <mergeCell ref="S235:T235"/>
    <mergeCell ref="U235:V235"/>
    <mergeCell ref="W235:X235"/>
    <mergeCell ref="Y235:Z235"/>
    <mergeCell ref="AA235:AB235"/>
    <mergeCell ref="AC235:AD235"/>
    <mergeCell ref="AE235:AF235"/>
    <mergeCell ref="AG235:AH235"/>
    <mergeCell ref="AI235:AJ235"/>
    <mergeCell ref="AK235:AL235"/>
    <mergeCell ref="AM235:AN235"/>
    <mergeCell ref="AO235:AP235"/>
    <mergeCell ref="AQ235:AR235"/>
    <mergeCell ref="AS235:AT235"/>
    <mergeCell ref="AU235:AV235"/>
    <mergeCell ref="AW235:AX235"/>
    <mergeCell ref="AY235:AZ235"/>
    <mergeCell ref="BA235:BB235"/>
    <mergeCell ref="BC235:BD235"/>
    <mergeCell ref="BE235:BF235"/>
    <mergeCell ref="BG235:BH235"/>
    <mergeCell ref="CB233:CH233"/>
    <mergeCell ref="B234:C234"/>
    <mergeCell ref="D234:F234"/>
    <mergeCell ref="G234:H234"/>
    <mergeCell ref="K234:L234"/>
    <mergeCell ref="M234:N234"/>
    <mergeCell ref="O234:P234"/>
    <mergeCell ref="Q234:R234"/>
    <mergeCell ref="S234:T234"/>
    <mergeCell ref="U234:V234"/>
    <mergeCell ref="W234:X234"/>
    <mergeCell ref="Y234:Z234"/>
    <mergeCell ref="AA234:AB234"/>
    <mergeCell ref="AC234:AD234"/>
    <mergeCell ref="AE234:AF234"/>
    <mergeCell ref="AG234:AH234"/>
    <mergeCell ref="AI234:AJ234"/>
    <mergeCell ref="AK234:AL234"/>
    <mergeCell ref="AM234:AN234"/>
    <mergeCell ref="AO234:AP234"/>
    <mergeCell ref="AQ234:AR234"/>
    <mergeCell ref="AS234:AT234"/>
    <mergeCell ref="AU234:AV234"/>
    <mergeCell ref="AW234:AX234"/>
    <mergeCell ref="AY234:AZ234"/>
    <mergeCell ref="BA234:BB234"/>
    <mergeCell ref="BC234:BD234"/>
    <mergeCell ref="BE234:BF234"/>
    <mergeCell ref="BG234:BH234"/>
    <mergeCell ref="BI234:BJ234"/>
    <mergeCell ref="BK234:BL234"/>
    <mergeCell ref="BM234:BN234"/>
    <mergeCell ref="AM233:AN233"/>
    <mergeCell ref="AO233:AP233"/>
    <mergeCell ref="AQ233:AR233"/>
    <mergeCell ref="AS233:AT233"/>
    <mergeCell ref="AU233:AV233"/>
    <mergeCell ref="AW233:AX233"/>
    <mergeCell ref="AY233:AZ233"/>
    <mergeCell ref="BA233:BB233"/>
    <mergeCell ref="BC233:BD233"/>
    <mergeCell ref="BE233:BF233"/>
    <mergeCell ref="BG233:BH233"/>
    <mergeCell ref="BI233:BJ233"/>
    <mergeCell ref="BK233:BL233"/>
    <mergeCell ref="BM233:BN233"/>
    <mergeCell ref="BO233:BQ233"/>
    <mergeCell ref="BS233:BT233"/>
    <mergeCell ref="BU233:CA233"/>
    <mergeCell ref="B233:C233"/>
    <mergeCell ref="D233:F233"/>
    <mergeCell ref="G233:H233"/>
    <mergeCell ref="K233:L233"/>
    <mergeCell ref="M233:N233"/>
    <mergeCell ref="O233:P233"/>
    <mergeCell ref="Q233:R233"/>
    <mergeCell ref="S233:T233"/>
    <mergeCell ref="U233:V233"/>
    <mergeCell ref="W233:X233"/>
    <mergeCell ref="Y233:Z233"/>
    <mergeCell ref="AA233:AB233"/>
    <mergeCell ref="AC233:AD233"/>
    <mergeCell ref="AE233:AF233"/>
    <mergeCell ref="AG233:AH233"/>
    <mergeCell ref="AI233:AJ233"/>
    <mergeCell ref="AK233:AL233"/>
    <mergeCell ref="CB232:CH232"/>
    <mergeCell ref="AU231:AV231"/>
    <mergeCell ref="AW231:AX231"/>
    <mergeCell ref="AY231:AZ231"/>
    <mergeCell ref="BA231:BB231"/>
    <mergeCell ref="BC231:BD231"/>
    <mergeCell ref="BE231:BF231"/>
    <mergeCell ref="BG231:BH231"/>
    <mergeCell ref="BI231:BJ231"/>
    <mergeCell ref="BK231:BL231"/>
    <mergeCell ref="BM231:BN231"/>
    <mergeCell ref="BO231:BQ231"/>
    <mergeCell ref="BS231:BT231"/>
    <mergeCell ref="BU231:CA231"/>
    <mergeCell ref="CB231:CH231"/>
    <mergeCell ref="B232:C232"/>
    <mergeCell ref="D232:F232"/>
    <mergeCell ref="G232:H232"/>
    <mergeCell ref="K232:L232"/>
    <mergeCell ref="M232:N232"/>
    <mergeCell ref="O232:P232"/>
    <mergeCell ref="Q232:R232"/>
    <mergeCell ref="S232:T232"/>
    <mergeCell ref="U232:V232"/>
    <mergeCell ref="W232:X232"/>
    <mergeCell ref="Y232:Z232"/>
    <mergeCell ref="AA232:AB232"/>
    <mergeCell ref="AC232:AD232"/>
    <mergeCell ref="AE232:AF232"/>
    <mergeCell ref="AG232:AH232"/>
    <mergeCell ref="AI232:AJ232"/>
    <mergeCell ref="AK232:AL232"/>
    <mergeCell ref="AM232:AN232"/>
    <mergeCell ref="S230:T230"/>
    <mergeCell ref="U230:V230"/>
    <mergeCell ref="W230:X230"/>
    <mergeCell ref="Y230:Z230"/>
    <mergeCell ref="AA230:AB230"/>
    <mergeCell ref="AC230:AD230"/>
    <mergeCell ref="AE230:AF230"/>
    <mergeCell ref="AG230:AH230"/>
    <mergeCell ref="AI230:AJ230"/>
    <mergeCell ref="AK230:AL230"/>
    <mergeCell ref="AM230:AN230"/>
    <mergeCell ref="AO230:AP230"/>
    <mergeCell ref="AQ230:AR230"/>
    <mergeCell ref="AS230:AT230"/>
    <mergeCell ref="AU230:AV230"/>
    <mergeCell ref="AW230:AX230"/>
    <mergeCell ref="AY230:AZ230"/>
    <mergeCell ref="AO232:AP232"/>
    <mergeCell ref="AQ232:AR232"/>
    <mergeCell ref="AS232:AT232"/>
    <mergeCell ref="AU232:AV232"/>
    <mergeCell ref="AW232:AX232"/>
    <mergeCell ref="AY232:AZ232"/>
    <mergeCell ref="BA232:BB232"/>
    <mergeCell ref="BC232:BD232"/>
    <mergeCell ref="BE232:BF232"/>
    <mergeCell ref="BG232:BH232"/>
    <mergeCell ref="BI232:BJ232"/>
    <mergeCell ref="BK232:BL232"/>
    <mergeCell ref="BM232:BN232"/>
    <mergeCell ref="BO232:BQ232"/>
    <mergeCell ref="BS232:BT232"/>
    <mergeCell ref="BU232:CA232"/>
    <mergeCell ref="AE228:AF228"/>
    <mergeCell ref="AG228:AH228"/>
    <mergeCell ref="AI228:AJ228"/>
    <mergeCell ref="AK228:AL228"/>
    <mergeCell ref="AM228:AN228"/>
    <mergeCell ref="AO228:AP228"/>
    <mergeCell ref="AQ228:AR228"/>
    <mergeCell ref="AS228:AT228"/>
    <mergeCell ref="AU228:AV228"/>
    <mergeCell ref="AW228:AX228"/>
    <mergeCell ref="AY228:AZ228"/>
    <mergeCell ref="BA228:BB228"/>
    <mergeCell ref="BC228:BD228"/>
    <mergeCell ref="BE228:BF228"/>
    <mergeCell ref="BG228:BH228"/>
    <mergeCell ref="BI228:BJ228"/>
    <mergeCell ref="BK228:BL228"/>
    <mergeCell ref="BA230:BB230"/>
    <mergeCell ref="BC230:BD230"/>
    <mergeCell ref="BE230:BF230"/>
    <mergeCell ref="BG230:BH230"/>
    <mergeCell ref="BI230:BJ230"/>
    <mergeCell ref="BK230:BL230"/>
    <mergeCell ref="BM230:BN230"/>
    <mergeCell ref="BO230:BQ230"/>
    <mergeCell ref="BS230:BT230"/>
    <mergeCell ref="BU230:CA230"/>
    <mergeCell ref="CB230:CH230"/>
    <mergeCell ref="B231:C231"/>
    <mergeCell ref="D231:F231"/>
    <mergeCell ref="G231:H231"/>
    <mergeCell ref="K231:L231"/>
    <mergeCell ref="M231:N231"/>
    <mergeCell ref="O231:P231"/>
    <mergeCell ref="Q231:R231"/>
    <mergeCell ref="S231:T231"/>
    <mergeCell ref="U231:V231"/>
    <mergeCell ref="W231:X231"/>
    <mergeCell ref="Y231:Z231"/>
    <mergeCell ref="AA231:AB231"/>
    <mergeCell ref="AC231:AD231"/>
    <mergeCell ref="AE231:AF231"/>
    <mergeCell ref="AG231:AH231"/>
    <mergeCell ref="AI231:AJ231"/>
    <mergeCell ref="AK231:AL231"/>
    <mergeCell ref="AM231:AN231"/>
    <mergeCell ref="AO231:AP231"/>
    <mergeCell ref="AQ231:AR231"/>
    <mergeCell ref="AS231:AT231"/>
    <mergeCell ref="BG229:BH229"/>
    <mergeCell ref="BI229:BJ229"/>
    <mergeCell ref="BK229:BL229"/>
    <mergeCell ref="BM229:BN229"/>
    <mergeCell ref="BO229:BQ229"/>
    <mergeCell ref="BS229:BT229"/>
    <mergeCell ref="BU229:CA229"/>
    <mergeCell ref="CB229:CH229"/>
    <mergeCell ref="B230:C230"/>
    <mergeCell ref="D230:F230"/>
    <mergeCell ref="G230:H230"/>
    <mergeCell ref="K230:L230"/>
    <mergeCell ref="M230:N230"/>
    <mergeCell ref="O230:P230"/>
    <mergeCell ref="Q230:R230"/>
    <mergeCell ref="BS227:BT227"/>
    <mergeCell ref="AQ226:AR226"/>
    <mergeCell ref="AS226:AT226"/>
    <mergeCell ref="AU226:AV226"/>
    <mergeCell ref="AW226:AX226"/>
    <mergeCell ref="AY226:AZ226"/>
    <mergeCell ref="BA226:BB226"/>
    <mergeCell ref="BC226:BD226"/>
    <mergeCell ref="BE226:BF226"/>
    <mergeCell ref="BG226:BH226"/>
    <mergeCell ref="BI226:BJ226"/>
    <mergeCell ref="BK226:BL226"/>
    <mergeCell ref="BM226:BN226"/>
    <mergeCell ref="BO226:BQ226"/>
    <mergeCell ref="BS226:BT226"/>
    <mergeCell ref="BU226:CA226"/>
    <mergeCell ref="CB226:CH226"/>
    <mergeCell ref="BM228:BN228"/>
    <mergeCell ref="BO228:BQ228"/>
    <mergeCell ref="BS228:BT228"/>
    <mergeCell ref="BU228:CA228"/>
    <mergeCell ref="CB228:CH228"/>
    <mergeCell ref="B229:C229"/>
    <mergeCell ref="D229:F229"/>
    <mergeCell ref="G229:H229"/>
    <mergeCell ref="K229:L229"/>
    <mergeCell ref="M229:N229"/>
    <mergeCell ref="O229:P229"/>
    <mergeCell ref="Q229:R229"/>
    <mergeCell ref="S229:T229"/>
    <mergeCell ref="U229:V229"/>
    <mergeCell ref="W229:X229"/>
    <mergeCell ref="Y229:Z229"/>
    <mergeCell ref="AA229:AB229"/>
    <mergeCell ref="AC229:AD229"/>
    <mergeCell ref="AE229:AF229"/>
    <mergeCell ref="AG229:AH229"/>
    <mergeCell ref="AI229:AJ229"/>
    <mergeCell ref="AK229:AL229"/>
    <mergeCell ref="AM229:AN229"/>
    <mergeCell ref="AO229:AP229"/>
    <mergeCell ref="AQ229:AR229"/>
    <mergeCell ref="AS229:AT229"/>
    <mergeCell ref="AU229:AV229"/>
    <mergeCell ref="AW229:AX229"/>
    <mergeCell ref="AY229:AZ229"/>
    <mergeCell ref="BA229:BB229"/>
    <mergeCell ref="BC229:BD229"/>
    <mergeCell ref="BE229:BF229"/>
    <mergeCell ref="BU227:CA227"/>
    <mergeCell ref="CB227:CH227"/>
    <mergeCell ref="B228:C228"/>
    <mergeCell ref="D228:F228"/>
    <mergeCell ref="G228:H228"/>
    <mergeCell ref="K228:L228"/>
    <mergeCell ref="M228:N228"/>
    <mergeCell ref="O228:P228"/>
    <mergeCell ref="Q228:R228"/>
    <mergeCell ref="S228:T228"/>
    <mergeCell ref="U228:V228"/>
    <mergeCell ref="W228:X228"/>
    <mergeCell ref="Y228:Z228"/>
    <mergeCell ref="AA228:AB228"/>
    <mergeCell ref="AC228:AD228"/>
    <mergeCell ref="B227:C227"/>
    <mergeCell ref="D227:F227"/>
    <mergeCell ref="G227:H227"/>
    <mergeCell ref="K227:L227"/>
    <mergeCell ref="M227:N227"/>
    <mergeCell ref="O227:P227"/>
    <mergeCell ref="Q227:R227"/>
    <mergeCell ref="S227:T227"/>
    <mergeCell ref="U227:V227"/>
    <mergeCell ref="W227:X227"/>
    <mergeCell ref="Y227:Z227"/>
    <mergeCell ref="AA227:AB227"/>
    <mergeCell ref="AC227:AD227"/>
    <mergeCell ref="AE227:AF227"/>
    <mergeCell ref="AG227:AH227"/>
    <mergeCell ref="AI227:AJ227"/>
    <mergeCell ref="AW225:AX225"/>
    <mergeCell ref="AY225:AZ225"/>
    <mergeCell ref="BA225:BB225"/>
    <mergeCell ref="BC225:BD225"/>
    <mergeCell ref="BE225:BF225"/>
    <mergeCell ref="BG225:BH225"/>
    <mergeCell ref="BI225:BJ225"/>
    <mergeCell ref="BK225:BL225"/>
    <mergeCell ref="BM225:BN225"/>
    <mergeCell ref="BO225:BQ225"/>
    <mergeCell ref="BS225:BT225"/>
    <mergeCell ref="BU225:CA225"/>
    <mergeCell ref="CB225:CH225"/>
    <mergeCell ref="B226:C226"/>
    <mergeCell ref="D226:F226"/>
    <mergeCell ref="G226:H226"/>
    <mergeCell ref="K226:L226"/>
    <mergeCell ref="M226:N226"/>
    <mergeCell ref="O226:P226"/>
    <mergeCell ref="Q226:R226"/>
    <mergeCell ref="S226:T226"/>
    <mergeCell ref="U226:V226"/>
    <mergeCell ref="W226:X226"/>
    <mergeCell ref="Y226:Z226"/>
    <mergeCell ref="AA226:AB226"/>
    <mergeCell ref="AC226:AD226"/>
    <mergeCell ref="AE226:AF226"/>
    <mergeCell ref="AG226:AH226"/>
    <mergeCell ref="AI226:AJ226"/>
    <mergeCell ref="AK226:AL226"/>
    <mergeCell ref="AM226:AN226"/>
    <mergeCell ref="AO226:AP226"/>
    <mergeCell ref="AK227:AL227"/>
    <mergeCell ref="AM227:AN227"/>
    <mergeCell ref="AO227:AP227"/>
    <mergeCell ref="AQ227:AR227"/>
    <mergeCell ref="AS227:AT227"/>
    <mergeCell ref="AU227:AV227"/>
    <mergeCell ref="AW227:AX227"/>
    <mergeCell ref="AY227:AZ227"/>
    <mergeCell ref="BA227:BB227"/>
    <mergeCell ref="BC227:BD227"/>
    <mergeCell ref="BE227:BF227"/>
    <mergeCell ref="BG227:BH227"/>
    <mergeCell ref="BI227:BJ227"/>
    <mergeCell ref="BK227:BL227"/>
    <mergeCell ref="BM227:BN227"/>
    <mergeCell ref="BO227:BQ227"/>
    <mergeCell ref="BC224:BD224"/>
    <mergeCell ref="BE224:BF224"/>
    <mergeCell ref="BG224:BH224"/>
    <mergeCell ref="BI224:BJ224"/>
    <mergeCell ref="BK224:BL224"/>
    <mergeCell ref="BM224:BN224"/>
    <mergeCell ref="BO224:BQ224"/>
    <mergeCell ref="BS224:BT224"/>
    <mergeCell ref="BU224:CA224"/>
    <mergeCell ref="CB224:CH224"/>
    <mergeCell ref="B225:C225"/>
    <mergeCell ref="D225:F225"/>
    <mergeCell ref="G225:H225"/>
    <mergeCell ref="K225:L225"/>
    <mergeCell ref="M225:N225"/>
    <mergeCell ref="O225:P225"/>
    <mergeCell ref="Q225:R225"/>
    <mergeCell ref="S225:T225"/>
    <mergeCell ref="U225:V225"/>
    <mergeCell ref="W225:X225"/>
    <mergeCell ref="Y225:Z225"/>
    <mergeCell ref="AA225:AB225"/>
    <mergeCell ref="AC225:AD225"/>
    <mergeCell ref="AE225:AF225"/>
    <mergeCell ref="AG225:AH225"/>
    <mergeCell ref="AI225:AJ225"/>
    <mergeCell ref="AK225:AL225"/>
    <mergeCell ref="AM225:AN225"/>
    <mergeCell ref="AO225:AP225"/>
    <mergeCell ref="AQ225:AR225"/>
    <mergeCell ref="AS225:AT225"/>
    <mergeCell ref="AU225:AV225"/>
    <mergeCell ref="BI223:BJ223"/>
    <mergeCell ref="BK223:BL223"/>
    <mergeCell ref="BM223:BN223"/>
    <mergeCell ref="BO223:BQ223"/>
    <mergeCell ref="BS223:BT223"/>
    <mergeCell ref="BU223:CA223"/>
    <mergeCell ref="CB223:CH223"/>
    <mergeCell ref="B224:C224"/>
    <mergeCell ref="D224:F224"/>
    <mergeCell ref="G224:H224"/>
    <mergeCell ref="K224:L224"/>
    <mergeCell ref="M224:N224"/>
    <mergeCell ref="O224:P224"/>
    <mergeCell ref="Q224:R224"/>
    <mergeCell ref="S224:T224"/>
    <mergeCell ref="U224:V224"/>
    <mergeCell ref="W224:X224"/>
    <mergeCell ref="Y224:Z224"/>
    <mergeCell ref="AA224:AB224"/>
    <mergeCell ref="AC224:AD224"/>
    <mergeCell ref="AE224:AF224"/>
    <mergeCell ref="AG224:AH224"/>
    <mergeCell ref="AI224:AJ224"/>
    <mergeCell ref="AK224:AL224"/>
    <mergeCell ref="AM224:AN224"/>
    <mergeCell ref="AO224:AP224"/>
    <mergeCell ref="AQ224:AR224"/>
    <mergeCell ref="AS224:AT224"/>
    <mergeCell ref="AU224:AV224"/>
    <mergeCell ref="AW224:AX224"/>
    <mergeCell ref="AY224:AZ224"/>
    <mergeCell ref="BA224:BB224"/>
    <mergeCell ref="BO222:BQ222"/>
    <mergeCell ref="BS222:BT222"/>
    <mergeCell ref="BU222:CA222"/>
    <mergeCell ref="CB222:CH222"/>
    <mergeCell ref="B223:C223"/>
    <mergeCell ref="D223:F223"/>
    <mergeCell ref="G223:H223"/>
    <mergeCell ref="K223:L223"/>
    <mergeCell ref="M223:N223"/>
    <mergeCell ref="O223:P223"/>
    <mergeCell ref="Q223:R223"/>
    <mergeCell ref="S223:T223"/>
    <mergeCell ref="U223:V223"/>
    <mergeCell ref="W223:X223"/>
    <mergeCell ref="Y223:Z223"/>
    <mergeCell ref="AA223:AB223"/>
    <mergeCell ref="AC223:AD223"/>
    <mergeCell ref="AE223:AF223"/>
    <mergeCell ref="AG223:AH223"/>
    <mergeCell ref="AI223:AJ223"/>
    <mergeCell ref="AK223:AL223"/>
    <mergeCell ref="AM223:AN223"/>
    <mergeCell ref="AO223:AP223"/>
    <mergeCell ref="AQ223:AR223"/>
    <mergeCell ref="AS223:AT223"/>
    <mergeCell ref="AU223:AV223"/>
    <mergeCell ref="AW223:AX223"/>
    <mergeCell ref="AY223:AZ223"/>
    <mergeCell ref="BA223:BB223"/>
    <mergeCell ref="BC223:BD223"/>
    <mergeCell ref="BE223:BF223"/>
    <mergeCell ref="BG223:BH223"/>
    <mergeCell ref="CB221:CH221"/>
    <mergeCell ref="B222:C222"/>
    <mergeCell ref="D222:F222"/>
    <mergeCell ref="G222:H222"/>
    <mergeCell ref="K222:L222"/>
    <mergeCell ref="M222:N222"/>
    <mergeCell ref="O222:P222"/>
    <mergeCell ref="Q222:R222"/>
    <mergeCell ref="S222:T222"/>
    <mergeCell ref="U222:V222"/>
    <mergeCell ref="W222:X222"/>
    <mergeCell ref="Y222:Z222"/>
    <mergeCell ref="AA222:AB222"/>
    <mergeCell ref="AC222:AD222"/>
    <mergeCell ref="AE222:AF222"/>
    <mergeCell ref="AG222:AH222"/>
    <mergeCell ref="AI222:AJ222"/>
    <mergeCell ref="AK222:AL222"/>
    <mergeCell ref="AM222:AN222"/>
    <mergeCell ref="AO222:AP222"/>
    <mergeCell ref="AQ222:AR222"/>
    <mergeCell ref="AS222:AT222"/>
    <mergeCell ref="AU222:AV222"/>
    <mergeCell ref="AW222:AX222"/>
    <mergeCell ref="AY222:AZ222"/>
    <mergeCell ref="BA222:BB222"/>
    <mergeCell ref="BC222:BD222"/>
    <mergeCell ref="BE222:BF222"/>
    <mergeCell ref="BG222:BH222"/>
    <mergeCell ref="BI222:BJ222"/>
    <mergeCell ref="BK222:BL222"/>
    <mergeCell ref="BM222:BN222"/>
    <mergeCell ref="AM221:AN221"/>
    <mergeCell ref="AO221:AP221"/>
    <mergeCell ref="AQ221:AR221"/>
    <mergeCell ref="AS221:AT221"/>
    <mergeCell ref="AU221:AV221"/>
    <mergeCell ref="AW221:AX221"/>
    <mergeCell ref="AY221:AZ221"/>
    <mergeCell ref="BA221:BB221"/>
    <mergeCell ref="BC221:BD221"/>
    <mergeCell ref="BE221:BF221"/>
    <mergeCell ref="BG221:BH221"/>
    <mergeCell ref="BI221:BJ221"/>
    <mergeCell ref="BK221:BL221"/>
    <mergeCell ref="BM221:BN221"/>
    <mergeCell ref="BO221:BQ221"/>
    <mergeCell ref="BS221:BT221"/>
    <mergeCell ref="BU221:CA221"/>
    <mergeCell ref="B221:C221"/>
    <mergeCell ref="D221:F221"/>
    <mergeCell ref="G221:H221"/>
    <mergeCell ref="K221:L221"/>
    <mergeCell ref="M221:N221"/>
    <mergeCell ref="O221:P221"/>
    <mergeCell ref="Q221:R221"/>
    <mergeCell ref="S221:T221"/>
    <mergeCell ref="U221:V221"/>
    <mergeCell ref="W221:X221"/>
    <mergeCell ref="Y221:Z221"/>
    <mergeCell ref="AA221:AB221"/>
    <mergeCell ref="AC221:AD221"/>
    <mergeCell ref="AE221:AF221"/>
    <mergeCell ref="AG221:AH221"/>
    <mergeCell ref="AI221:AJ221"/>
    <mergeCell ref="AK221:AL221"/>
    <mergeCell ref="CB220:CH220"/>
    <mergeCell ref="AU219:AV219"/>
    <mergeCell ref="AW219:AX219"/>
    <mergeCell ref="AY219:AZ219"/>
    <mergeCell ref="BA219:BB219"/>
    <mergeCell ref="BC219:BD219"/>
    <mergeCell ref="BE219:BF219"/>
    <mergeCell ref="BG219:BH219"/>
    <mergeCell ref="BI219:BJ219"/>
    <mergeCell ref="BK219:BL219"/>
    <mergeCell ref="BM219:BN219"/>
    <mergeCell ref="BO219:BQ219"/>
    <mergeCell ref="BS219:BT219"/>
    <mergeCell ref="BU219:CA219"/>
    <mergeCell ref="CB219:CH219"/>
    <mergeCell ref="B220:C220"/>
    <mergeCell ref="D220:F220"/>
    <mergeCell ref="G220:H220"/>
    <mergeCell ref="K220:L220"/>
    <mergeCell ref="M220:N220"/>
    <mergeCell ref="O220:P220"/>
    <mergeCell ref="Q220:R220"/>
    <mergeCell ref="S220:T220"/>
    <mergeCell ref="U220:V220"/>
    <mergeCell ref="W220:X220"/>
    <mergeCell ref="Y220:Z220"/>
    <mergeCell ref="AA220:AB220"/>
    <mergeCell ref="AC220:AD220"/>
    <mergeCell ref="AE220:AF220"/>
    <mergeCell ref="AG220:AH220"/>
    <mergeCell ref="AI220:AJ220"/>
    <mergeCell ref="AK220:AL220"/>
    <mergeCell ref="AM220:AN220"/>
    <mergeCell ref="S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AR218"/>
    <mergeCell ref="AS218:AT218"/>
    <mergeCell ref="AU218:AV218"/>
    <mergeCell ref="AW218:AX218"/>
    <mergeCell ref="AY218:AZ218"/>
    <mergeCell ref="AO220:AP220"/>
    <mergeCell ref="AQ220:AR220"/>
    <mergeCell ref="AS220:AT220"/>
    <mergeCell ref="AU220:AV220"/>
    <mergeCell ref="AW220:AX220"/>
    <mergeCell ref="AY220:AZ220"/>
    <mergeCell ref="BA220:BB220"/>
    <mergeCell ref="BC220:BD220"/>
    <mergeCell ref="BE220:BF220"/>
    <mergeCell ref="BG220:BH220"/>
    <mergeCell ref="BI220:BJ220"/>
    <mergeCell ref="BK220:BL220"/>
    <mergeCell ref="BM220:BN220"/>
    <mergeCell ref="BO220:BQ220"/>
    <mergeCell ref="BS220:BT220"/>
    <mergeCell ref="BU220:CA220"/>
    <mergeCell ref="AE216:AF216"/>
    <mergeCell ref="AG216:AH216"/>
    <mergeCell ref="AI216:AJ216"/>
    <mergeCell ref="AK216:AL216"/>
    <mergeCell ref="AM216:AN216"/>
    <mergeCell ref="AO216:AP216"/>
    <mergeCell ref="AQ216:AR216"/>
    <mergeCell ref="AS216:AT216"/>
    <mergeCell ref="AU216:AV216"/>
    <mergeCell ref="AW216:AX216"/>
    <mergeCell ref="AY216:AZ216"/>
    <mergeCell ref="BA216:BB216"/>
    <mergeCell ref="BC216:BD216"/>
    <mergeCell ref="BE216:BF216"/>
    <mergeCell ref="BG216:BH216"/>
    <mergeCell ref="BI216:BJ216"/>
    <mergeCell ref="BK216:BL216"/>
    <mergeCell ref="BA218:BB218"/>
    <mergeCell ref="BC218:BD218"/>
    <mergeCell ref="BE218:BF218"/>
    <mergeCell ref="BG218:BH218"/>
    <mergeCell ref="BI218:BJ218"/>
    <mergeCell ref="BK218:BL218"/>
    <mergeCell ref="BM218:BN218"/>
    <mergeCell ref="BO218:BQ218"/>
    <mergeCell ref="BS218:BT218"/>
    <mergeCell ref="BU218:CA218"/>
    <mergeCell ref="CB218:CH218"/>
    <mergeCell ref="B219:C219"/>
    <mergeCell ref="D219:F219"/>
    <mergeCell ref="G219:H219"/>
    <mergeCell ref="K219:L219"/>
    <mergeCell ref="M219:N219"/>
    <mergeCell ref="O219:P219"/>
    <mergeCell ref="Q219:R219"/>
    <mergeCell ref="S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AR219"/>
    <mergeCell ref="AS219:AT219"/>
    <mergeCell ref="BG217:BH217"/>
    <mergeCell ref="BI217:BJ217"/>
    <mergeCell ref="BK217:BL217"/>
    <mergeCell ref="BM217:BN217"/>
    <mergeCell ref="BO217:BQ217"/>
    <mergeCell ref="BS217:BT217"/>
    <mergeCell ref="BU217:CA217"/>
    <mergeCell ref="CB217:CH217"/>
    <mergeCell ref="B218:C218"/>
    <mergeCell ref="D218:F218"/>
    <mergeCell ref="G218:H218"/>
    <mergeCell ref="K218:L218"/>
    <mergeCell ref="M218:N218"/>
    <mergeCell ref="O218:P218"/>
    <mergeCell ref="Q218:R218"/>
    <mergeCell ref="BS215:BT215"/>
    <mergeCell ref="AQ214:AR214"/>
    <mergeCell ref="AS214:AT214"/>
    <mergeCell ref="AU214:AV214"/>
    <mergeCell ref="AW214:AX214"/>
    <mergeCell ref="AY214:AZ214"/>
    <mergeCell ref="BA214:BB214"/>
    <mergeCell ref="BC214:BD214"/>
    <mergeCell ref="BE214:BF214"/>
    <mergeCell ref="BG214:BH214"/>
    <mergeCell ref="BI214:BJ214"/>
    <mergeCell ref="BK214:BL214"/>
    <mergeCell ref="BM214:BN214"/>
    <mergeCell ref="BO214:BQ214"/>
    <mergeCell ref="BS214:BT214"/>
    <mergeCell ref="BU214:CA214"/>
    <mergeCell ref="CB214:CH214"/>
    <mergeCell ref="BM216:BN216"/>
    <mergeCell ref="BO216:BQ216"/>
    <mergeCell ref="BS216:BT216"/>
    <mergeCell ref="BU216:CA216"/>
    <mergeCell ref="CB216:CH216"/>
    <mergeCell ref="B217:C217"/>
    <mergeCell ref="D217:F217"/>
    <mergeCell ref="G217:H217"/>
    <mergeCell ref="K217:L217"/>
    <mergeCell ref="M217:N217"/>
    <mergeCell ref="O217:P217"/>
    <mergeCell ref="Q217:R217"/>
    <mergeCell ref="S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AR217"/>
    <mergeCell ref="AS217:AT217"/>
    <mergeCell ref="AU217:AV217"/>
    <mergeCell ref="AW217:AX217"/>
    <mergeCell ref="AY217:AZ217"/>
    <mergeCell ref="BA217:BB217"/>
    <mergeCell ref="BC217:BD217"/>
    <mergeCell ref="BE217:BF217"/>
    <mergeCell ref="BU215:CA215"/>
    <mergeCell ref="CB215:CH215"/>
    <mergeCell ref="B216:C216"/>
    <mergeCell ref="D216:F216"/>
    <mergeCell ref="G216:H216"/>
    <mergeCell ref="K216:L216"/>
    <mergeCell ref="M216:N216"/>
    <mergeCell ref="O216:P216"/>
    <mergeCell ref="Q216:R216"/>
    <mergeCell ref="S216:T216"/>
    <mergeCell ref="U216:V216"/>
    <mergeCell ref="W216:X216"/>
    <mergeCell ref="Y216:Z216"/>
    <mergeCell ref="AA216:AB216"/>
    <mergeCell ref="AC216:AD216"/>
    <mergeCell ref="B215:C215"/>
    <mergeCell ref="D215:F215"/>
    <mergeCell ref="G215:H215"/>
    <mergeCell ref="K215:L215"/>
    <mergeCell ref="M215:N215"/>
    <mergeCell ref="O215:P215"/>
    <mergeCell ref="Q215:R215"/>
    <mergeCell ref="S215:T215"/>
    <mergeCell ref="U215:V215"/>
    <mergeCell ref="W215:X215"/>
    <mergeCell ref="Y215:Z215"/>
    <mergeCell ref="AA215:AB215"/>
    <mergeCell ref="AC215:AD215"/>
    <mergeCell ref="AE215:AF215"/>
    <mergeCell ref="AG215:AH215"/>
    <mergeCell ref="AI215:AJ215"/>
    <mergeCell ref="AW213:AX213"/>
    <mergeCell ref="AY213:AZ213"/>
    <mergeCell ref="BA213:BB213"/>
    <mergeCell ref="BC213:BD213"/>
    <mergeCell ref="BE213:BF213"/>
    <mergeCell ref="BG213:BH213"/>
    <mergeCell ref="BI213:BJ213"/>
    <mergeCell ref="BK213:BL213"/>
    <mergeCell ref="BM213:BN213"/>
    <mergeCell ref="BO213:BQ213"/>
    <mergeCell ref="BS213:BT213"/>
    <mergeCell ref="BU213:CA213"/>
    <mergeCell ref="CB213:CH213"/>
    <mergeCell ref="B214:C214"/>
    <mergeCell ref="D214:F214"/>
    <mergeCell ref="G214:H214"/>
    <mergeCell ref="K214:L214"/>
    <mergeCell ref="M214:N214"/>
    <mergeCell ref="O214:P214"/>
    <mergeCell ref="Q214:R214"/>
    <mergeCell ref="S214:T214"/>
    <mergeCell ref="U214:V214"/>
    <mergeCell ref="W214:X214"/>
    <mergeCell ref="Y214:Z214"/>
    <mergeCell ref="AA214:AB214"/>
    <mergeCell ref="AC214:AD214"/>
    <mergeCell ref="AE214:AF214"/>
    <mergeCell ref="AG214:AH214"/>
    <mergeCell ref="AI214:AJ214"/>
    <mergeCell ref="AK214:AL214"/>
    <mergeCell ref="AM214:AN214"/>
    <mergeCell ref="AO214:AP214"/>
    <mergeCell ref="AK215:AL215"/>
    <mergeCell ref="AM215:AN215"/>
    <mergeCell ref="AO215:AP215"/>
    <mergeCell ref="AQ215:AR215"/>
    <mergeCell ref="AS215:AT215"/>
    <mergeCell ref="AU215:AV215"/>
    <mergeCell ref="AW215:AX215"/>
    <mergeCell ref="AY215:AZ215"/>
    <mergeCell ref="BA215:BB215"/>
    <mergeCell ref="BC215:BD215"/>
    <mergeCell ref="BE215:BF215"/>
    <mergeCell ref="BG215:BH215"/>
    <mergeCell ref="BI215:BJ215"/>
    <mergeCell ref="BK215:BL215"/>
    <mergeCell ref="BM215:BN215"/>
    <mergeCell ref="BO215:BQ215"/>
    <mergeCell ref="BC212:BD212"/>
    <mergeCell ref="BE212:BF212"/>
    <mergeCell ref="BG212:BH212"/>
    <mergeCell ref="BI212:BJ212"/>
    <mergeCell ref="BK212:BL212"/>
    <mergeCell ref="BM212:BN212"/>
    <mergeCell ref="BO212:BQ212"/>
    <mergeCell ref="BS212:BT212"/>
    <mergeCell ref="BU212:CA212"/>
    <mergeCell ref="CB212:CH212"/>
    <mergeCell ref="B213:C213"/>
    <mergeCell ref="D213:F213"/>
    <mergeCell ref="G213:H213"/>
    <mergeCell ref="K213:L213"/>
    <mergeCell ref="M213:N213"/>
    <mergeCell ref="O213:P213"/>
    <mergeCell ref="Q213:R213"/>
    <mergeCell ref="S213:T213"/>
    <mergeCell ref="U213:V213"/>
    <mergeCell ref="W213:X213"/>
    <mergeCell ref="Y213:Z213"/>
    <mergeCell ref="AA213:AB213"/>
    <mergeCell ref="AC213:AD213"/>
    <mergeCell ref="AE213:AF213"/>
    <mergeCell ref="AG213:AH213"/>
    <mergeCell ref="AI213:AJ213"/>
    <mergeCell ref="AK213:AL213"/>
    <mergeCell ref="AM213:AN213"/>
    <mergeCell ref="AO213:AP213"/>
    <mergeCell ref="AQ213:AR213"/>
    <mergeCell ref="AS213:AT213"/>
    <mergeCell ref="AU213:AV213"/>
    <mergeCell ref="BI211:BJ211"/>
    <mergeCell ref="BK211:BL211"/>
    <mergeCell ref="BM211:BN211"/>
    <mergeCell ref="BO211:BQ211"/>
    <mergeCell ref="BS211:BT211"/>
    <mergeCell ref="BU211:CA211"/>
    <mergeCell ref="CB211:CH211"/>
    <mergeCell ref="B212:C212"/>
    <mergeCell ref="D212:F212"/>
    <mergeCell ref="G212:H212"/>
    <mergeCell ref="K212:L212"/>
    <mergeCell ref="M212:N212"/>
    <mergeCell ref="O212:P212"/>
    <mergeCell ref="Q212:R212"/>
    <mergeCell ref="S212:T212"/>
    <mergeCell ref="U212:V212"/>
    <mergeCell ref="W212:X212"/>
    <mergeCell ref="Y212:Z212"/>
    <mergeCell ref="AA212:AB212"/>
    <mergeCell ref="AC212:AD212"/>
    <mergeCell ref="AE212:AF212"/>
    <mergeCell ref="AG212:AH212"/>
    <mergeCell ref="AI212:AJ212"/>
    <mergeCell ref="AK212:AL212"/>
    <mergeCell ref="AM212:AN212"/>
    <mergeCell ref="AO212:AP212"/>
    <mergeCell ref="AQ212:AR212"/>
    <mergeCell ref="AS212:AT212"/>
    <mergeCell ref="AU212:AV212"/>
    <mergeCell ref="AW212:AX212"/>
    <mergeCell ref="AY212:AZ212"/>
    <mergeCell ref="BA212:BB212"/>
    <mergeCell ref="BO210:BQ210"/>
    <mergeCell ref="BS210:BT210"/>
    <mergeCell ref="BU210:CA210"/>
    <mergeCell ref="CB210:CH210"/>
    <mergeCell ref="B211:C211"/>
    <mergeCell ref="D211:F211"/>
    <mergeCell ref="G211:H211"/>
    <mergeCell ref="K211:L211"/>
    <mergeCell ref="M211:N211"/>
    <mergeCell ref="O211:P211"/>
    <mergeCell ref="Q211:R211"/>
    <mergeCell ref="S211:T211"/>
    <mergeCell ref="U211:V211"/>
    <mergeCell ref="W211:X211"/>
    <mergeCell ref="Y211:Z211"/>
    <mergeCell ref="AA211:AB211"/>
    <mergeCell ref="AC211:AD211"/>
    <mergeCell ref="AE211:AF211"/>
    <mergeCell ref="AG211:AH211"/>
    <mergeCell ref="AI211:AJ211"/>
    <mergeCell ref="AK211:AL211"/>
    <mergeCell ref="AM211:AN211"/>
    <mergeCell ref="AO211:AP211"/>
    <mergeCell ref="AQ211:AR211"/>
    <mergeCell ref="AS211:AT211"/>
    <mergeCell ref="AU211:AV211"/>
    <mergeCell ref="AW211:AX211"/>
    <mergeCell ref="AY211:AZ211"/>
    <mergeCell ref="BA211:BB211"/>
    <mergeCell ref="BC211:BD211"/>
    <mergeCell ref="BE211:BF211"/>
    <mergeCell ref="BG211:BH211"/>
    <mergeCell ref="CB209:CH209"/>
    <mergeCell ref="B210:C210"/>
    <mergeCell ref="D210:F210"/>
    <mergeCell ref="G210:H210"/>
    <mergeCell ref="K210:L210"/>
    <mergeCell ref="M210:N210"/>
    <mergeCell ref="O210:P210"/>
    <mergeCell ref="Q210:R210"/>
    <mergeCell ref="S210:T210"/>
    <mergeCell ref="U210:V210"/>
    <mergeCell ref="W210:X210"/>
    <mergeCell ref="Y210:Z210"/>
    <mergeCell ref="AA210:AB210"/>
    <mergeCell ref="AC210:AD210"/>
    <mergeCell ref="AE210:AF210"/>
    <mergeCell ref="AG210:AH210"/>
    <mergeCell ref="AI210:AJ210"/>
    <mergeCell ref="AK210:AL210"/>
    <mergeCell ref="AM210:AN210"/>
    <mergeCell ref="AO210:AP210"/>
    <mergeCell ref="AQ210:AR210"/>
    <mergeCell ref="AS210:AT210"/>
    <mergeCell ref="AU210:AV210"/>
    <mergeCell ref="AW210:AX210"/>
    <mergeCell ref="AY210:AZ210"/>
    <mergeCell ref="BA210:BB210"/>
    <mergeCell ref="BC210:BD210"/>
    <mergeCell ref="BE210:BF210"/>
    <mergeCell ref="BG210:BH210"/>
    <mergeCell ref="BI210:BJ210"/>
    <mergeCell ref="BK210:BL210"/>
    <mergeCell ref="BM210:BN210"/>
    <mergeCell ref="AM209:AN209"/>
    <mergeCell ref="AO209:AP209"/>
    <mergeCell ref="AQ209:AR209"/>
    <mergeCell ref="AS209:AT209"/>
    <mergeCell ref="AU209:AV209"/>
    <mergeCell ref="AW209:AX209"/>
    <mergeCell ref="AY209:AZ209"/>
    <mergeCell ref="BA209:BB209"/>
    <mergeCell ref="BC209:BD209"/>
    <mergeCell ref="BE209:BF209"/>
    <mergeCell ref="BG209:BH209"/>
    <mergeCell ref="BI209:BJ209"/>
    <mergeCell ref="BK209:BL209"/>
    <mergeCell ref="BM209:BN209"/>
    <mergeCell ref="BO209:BQ209"/>
    <mergeCell ref="BS209:BT209"/>
    <mergeCell ref="BU209:CA209"/>
    <mergeCell ref="B209:C209"/>
    <mergeCell ref="D209:F209"/>
    <mergeCell ref="G209:H209"/>
    <mergeCell ref="K209:L209"/>
    <mergeCell ref="M209:N209"/>
    <mergeCell ref="O209:P209"/>
    <mergeCell ref="Q209:R209"/>
    <mergeCell ref="S209:T209"/>
    <mergeCell ref="U209:V209"/>
    <mergeCell ref="W209:X209"/>
    <mergeCell ref="Y209:Z209"/>
    <mergeCell ref="AA209:AB209"/>
    <mergeCell ref="AC209:AD209"/>
    <mergeCell ref="AE209:AF209"/>
    <mergeCell ref="AG209:AH209"/>
    <mergeCell ref="AI209:AJ209"/>
    <mergeCell ref="AK209:AL209"/>
    <mergeCell ref="CB208:CH208"/>
    <mergeCell ref="AU207:AV207"/>
    <mergeCell ref="AW207:AX207"/>
    <mergeCell ref="AY207:AZ207"/>
    <mergeCell ref="BA207:BB207"/>
    <mergeCell ref="BC207:BD207"/>
    <mergeCell ref="BE207:BF207"/>
    <mergeCell ref="BG207:BH207"/>
    <mergeCell ref="BI207:BJ207"/>
    <mergeCell ref="BK207:BL207"/>
    <mergeCell ref="BM207:BN207"/>
    <mergeCell ref="BO207:BQ207"/>
    <mergeCell ref="BS207:BT207"/>
    <mergeCell ref="BU207:CA207"/>
    <mergeCell ref="CB207:CH207"/>
    <mergeCell ref="B208:C208"/>
    <mergeCell ref="D208:F208"/>
    <mergeCell ref="G208:H208"/>
    <mergeCell ref="K208:L208"/>
    <mergeCell ref="M208:N208"/>
    <mergeCell ref="O208:P208"/>
    <mergeCell ref="Q208:R208"/>
    <mergeCell ref="S208:T208"/>
    <mergeCell ref="U208:V208"/>
    <mergeCell ref="W208:X208"/>
    <mergeCell ref="Y208:Z208"/>
    <mergeCell ref="AA208:AB208"/>
    <mergeCell ref="AC208:AD208"/>
    <mergeCell ref="AE208:AF208"/>
    <mergeCell ref="AG208:AH208"/>
    <mergeCell ref="AI208:AJ208"/>
    <mergeCell ref="AK208:AL208"/>
    <mergeCell ref="AM208:AN208"/>
    <mergeCell ref="S206:T206"/>
    <mergeCell ref="U206:V206"/>
    <mergeCell ref="W206:X206"/>
    <mergeCell ref="Y206:Z206"/>
    <mergeCell ref="AA206:AB206"/>
    <mergeCell ref="AC206:AD206"/>
    <mergeCell ref="AE206:AF206"/>
    <mergeCell ref="AG206:AH206"/>
    <mergeCell ref="AI206:AJ206"/>
    <mergeCell ref="AK206:AL206"/>
    <mergeCell ref="AM206:AN206"/>
    <mergeCell ref="AO206:AP206"/>
    <mergeCell ref="AQ206:AR206"/>
    <mergeCell ref="AS206:AT206"/>
    <mergeCell ref="AU206:AV206"/>
    <mergeCell ref="AW206:AX206"/>
    <mergeCell ref="AY206:AZ206"/>
    <mergeCell ref="AO208:AP208"/>
    <mergeCell ref="AQ208:AR208"/>
    <mergeCell ref="AS208:AT208"/>
    <mergeCell ref="AU208:AV208"/>
    <mergeCell ref="AW208:AX208"/>
    <mergeCell ref="AY208:AZ208"/>
    <mergeCell ref="BA208:BB208"/>
    <mergeCell ref="BC208:BD208"/>
    <mergeCell ref="BE208:BF208"/>
    <mergeCell ref="BG208:BH208"/>
    <mergeCell ref="BI208:BJ208"/>
    <mergeCell ref="BK208:BL208"/>
    <mergeCell ref="BM208:BN208"/>
    <mergeCell ref="BO208:BQ208"/>
    <mergeCell ref="BS208:BT208"/>
    <mergeCell ref="BU208:CA208"/>
    <mergeCell ref="AE204:AF204"/>
    <mergeCell ref="AG204:AH204"/>
    <mergeCell ref="AI204:AJ204"/>
    <mergeCell ref="AK204:AL204"/>
    <mergeCell ref="AM204:AN204"/>
    <mergeCell ref="AO204:AP204"/>
    <mergeCell ref="AQ204:AR204"/>
    <mergeCell ref="AS204:AT204"/>
    <mergeCell ref="AU204:AV204"/>
    <mergeCell ref="AW204:AX204"/>
    <mergeCell ref="AY204:AZ204"/>
    <mergeCell ref="BA204:BB204"/>
    <mergeCell ref="BC204:BD204"/>
    <mergeCell ref="BE204:BF204"/>
    <mergeCell ref="BG204:BH204"/>
    <mergeCell ref="BI204:BJ204"/>
    <mergeCell ref="BK204:BL204"/>
    <mergeCell ref="BA206:BB206"/>
    <mergeCell ref="BC206:BD206"/>
    <mergeCell ref="BE206:BF206"/>
    <mergeCell ref="BG206:BH206"/>
    <mergeCell ref="BI206:BJ206"/>
    <mergeCell ref="BK206:BL206"/>
    <mergeCell ref="BM206:BN206"/>
    <mergeCell ref="BO206:BQ206"/>
    <mergeCell ref="BS206:BT206"/>
    <mergeCell ref="BU206:CA206"/>
    <mergeCell ref="CB206:CH206"/>
    <mergeCell ref="B207:C207"/>
    <mergeCell ref="D207:F207"/>
    <mergeCell ref="G207:H207"/>
    <mergeCell ref="K207:L207"/>
    <mergeCell ref="M207:N207"/>
    <mergeCell ref="O207:P207"/>
    <mergeCell ref="Q207:R207"/>
    <mergeCell ref="S207:T207"/>
    <mergeCell ref="U207:V207"/>
    <mergeCell ref="W207:X207"/>
    <mergeCell ref="Y207:Z207"/>
    <mergeCell ref="AA207:AB207"/>
    <mergeCell ref="AC207:AD207"/>
    <mergeCell ref="AE207:AF207"/>
    <mergeCell ref="AG207:AH207"/>
    <mergeCell ref="AI207:AJ207"/>
    <mergeCell ref="AK207:AL207"/>
    <mergeCell ref="AM207:AN207"/>
    <mergeCell ref="AO207:AP207"/>
    <mergeCell ref="AQ207:AR207"/>
    <mergeCell ref="AS207:AT207"/>
    <mergeCell ref="BG205:BH205"/>
    <mergeCell ref="BI205:BJ205"/>
    <mergeCell ref="BK205:BL205"/>
    <mergeCell ref="BM205:BN205"/>
    <mergeCell ref="BO205:BQ205"/>
    <mergeCell ref="BS205:BT205"/>
    <mergeCell ref="BU205:CA205"/>
    <mergeCell ref="CB205:CH205"/>
    <mergeCell ref="B206:C206"/>
    <mergeCell ref="D206:F206"/>
    <mergeCell ref="G206:H206"/>
    <mergeCell ref="K206:L206"/>
    <mergeCell ref="M206:N206"/>
    <mergeCell ref="O206:P206"/>
    <mergeCell ref="Q206:R206"/>
    <mergeCell ref="BS203:BT203"/>
    <mergeCell ref="AQ202:AR202"/>
    <mergeCell ref="AS202:AT202"/>
    <mergeCell ref="AU202:AV202"/>
    <mergeCell ref="AW202:AX202"/>
    <mergeCell ref="AY202:AZ202"/>
    <mergeCell ref="BA202:BB202"/>
    <mergeCell ref="BC202:BD202"/>
    <mergeCell ref="BE202:BF202"/>
    <mergeCell ref="BG202:BH202"/>
    <mergeCell ref="BI202:BJ202"/>
    <mergeCell ref="BK202:BL202"/>
    <mergeCell ref="BM202:BN202"/>
    <mergeCell ref="BO202:BQ202"/>
    <mergeCell ref="BS202:BT202"/>
    <mergeCell ref="BU202:CA202"/>
    <mergeCell ref="CB202:CH202"/>
    <mergeCell ref="BM204:BN204"/>
    <mergeCell ref="BO204:BQ204"/>
    <mergeCell ref="BS204:BT204"/>
    <mergeCell ref="BU204:CA204"/>
    <mergeCell ref="CB204:CH204"/>
    <mergeCell ref="B205:C205"/>
    <mergeCell ref="D205:F205"/>
    <mergeCell ref="G205:H205"/>
    <mergeCell ref="K205:L205"/>
    <mergeCell ref="M205:N205"/>
    <mergeCell ref="O205:P205"/>
    <mergeCell ref="Q205:R205"/>
    <mergeCell ref="S205:T205"/>
    <mergeCell ref="U205:V205"/>
    <mergeCell ref="W205:X205"/>
    <mergeCell ref="Y205:Z205"/>
    <mergeCell ref="AA205:AB205"/>
    <mergeCell ref="AC205:AD205"/>
    <mergeCell ref="AE205:AF205"/>
    <mergeCell ref="AG205:AH205"/>
    <mergeCell ref="AI205:AJ205"/>
    <mergeCell ref="AK205:AL205"/>
    <mergeCell ref="AM205:AN205"/>
    <mergeCell ref="AO205:AP205"/>
    <mergeCell ref="AQ205:AR205"/>
    <mergeCell ref="AS205:AT205"/>
    <mergeCell ref="AU205:AV205"/>
    <mergeCell ref="AW205:AX205"/>
    <mergeCell ref="AY205:AZ205"/>
    <mergeCell ref="BA205:BB205"/>
    <mergeCell ref="BC205:BD205"/>
    <mergeCell ref="BE205:BF205"/>
    <mergeCell ref="BU203:CA203"/>
    <mergeCell ref="CB203:CH203"/>
    <mergeCell ref="B204:C204"/>
    <mergeCell ref="D204:F204"/>
    <mergeCell ref="G204:H204"/>
    <mergeCell ref="K204:L204"/>
    <mergeCell ref="M204:N204"/>
    <mergeCell ref="O204:P204"/>
    <mergeCell ref="Q204:R204"/>
    <mergeCell ref="S204:T204"/>
    <mergeCell ref="U204:V204"/>
    <mergeCell ref="W204:X204"/>
    <mergeCell ref="Y204:Z204"/>
    <mergeCell ref="AA204:AB204"/>
    <mergeCell ref="AC204:AD204"/>
    <mergeCell ref="B203:C203"/>
    <mergeCell ref="D203:F203"/>
    <mergeCell ref="G203:H203"/>
    <mergeCell ref="K203:L203"/>
    <mergeCell ref="M203:N203"/>
    <mergeCell ref="O203:P203"/>
    <mergeCell ref="Q203:R203"/>
    <mergeCell ref="S203:T203"/>
    <mergeCell ref="U203:V203"/>
    <mergeCell ref="W203:X203"/>
    <mergeCell ref="Y203:Z203"/>
    <mergeCell ref="AA203:AB203"/>
    <mergeCell ref="AC203:AD203"/>
    <mergeCell ref="AE203:AF203"/>
    <mergeCell ref="AG203:AH203"/>
    <mergeCell ref="AI203:AJ203"/>
    <mergeCell ref="AW201:AX201"/>
    <mergeCell ref="AY201:AZ201"/>
    <mergeCell ref="BA201:BB201"/>
    <mergeCell ref="BC201:BD201"/>
    <mergeCell ref="BE201:BF201"/>
    <mergeCell ref="BG201:BH201"/>
    <mergeCell ref="BI201:BJ201"/>
    <mergeCell ref="BK201:BL201"/>
    <mergeCell ref="BM201:BN201"/>
    <mergeCell ref="BO201:BQ201"/>
    <mergeCell ref="BS201:BT201"/>
    <mergeCell ref="BU201:CA201"/>
    <mergeCell ref="CB201:CH201"/>
    <mergeCell ref="B202:C202"/>
    <mergeCell ref="D202:F202"/>
    <mergeCell ref="G202:H202"/>
    <mergeCell ref="K202:L202"/>
    <mergeCell ref="M202:N202"/>
    <mergeCell ref="O202:P202"/>
    <mergeCell ref="Q202:R202"/>
    <mergeCell ref="S202:T202"/>
    <mergeCell ref="U202:V202"/>
    <mergeCell ref="W202:X202"/>
    <mergeCell ref="Y202:Z202"/>
    <mergeCell ref="AA202:AB202"/>
    <mergeCell ref="AC202:AD202"/>
    <mergeCell ref="AE202:AF202"/>
    <mergeCell ref="AG202:AH202"/>
    <mergeCell ref="AI202:AJ202"/>
    <mergeCell ref="AK202:AL202"/>
    <mergeCell ref="AM202:AN202"/>
    <mergeCell ref="AO202:AP202"/>
    <mergeCell ref="AK203:AL203"/>
    <mergeCell ref="AM203:AN203"/>
    <mergeCell ref="AO203:AP203"/>
    <mergeCell ref="AQ203:AR203"/>
    <mergeCell ref="AS203:AT203"/>
    <mergeCell ref="AU203:AV203"/>
    <mergeCell ref="AW203:AX203"/>
    <mergeCell ref="AY203:AZ203"/>
    <mergeCell ref="BA203:BB203"/>
    <mergeCell ref="BC203:BD203"/>
    <mergeCell ref="BE203:BF203"/>
    <mergeCell ref="BG203:BH203"/>
    <mergeCell ref="BI203:BJ203"/>
    <mergeCell ref="BK203:BL203"/>
    <mergeCell ref="BM203:BN203"/>
    <mergeCell ref="BO203:BQ203"/>
    <mergeCell ref="BC200:BD200"/>
    <mergeCell ref="BE200:BF200"/>
    <mergeCell ref="BG200:BH200"/>
    <mergeCell ref="BI200:BJ200"/>
    <mergeCell ref="BK200:BL200"/>
    <mergeCell ref="BM200:BN200"/>
    <mergeCell ref="BO200:BQ200"/>
    <mergeCell ref="BS200:BT200"/>
    <mergeCell ref="BU200:CA200"/>
    <mergeCell ref="CB200:CH200"/>
    <mergeCell ref="B201:C201"/>
    <mergeCell ref="D201:F201"/>
    <mergeCell ref="G201:H201"/>
    <mergeCell ref="K201:L201"/>
    <mergeCell ref="M201:N201"/>
    <mergeCell ref="O201:P201"/>
    <mergeCell ref="Q201:R201"/>
    <mergeCell ref="S201:T201"/>
    <mergeCell ref="U201:V201"/>
    <mergeCell ref="W201:X201"/>
    <mergeCell ref="Y201:Z201"/>
    <mergeCell ref="AA201:AB201"/>
    <mergeCell ref="AC201:AD201"/>
    <mergeCell ref="AE201:AF201"/>
    <mergeCell ref="AG201:AH201"/>
    <mergeCell ref="AI201:AJ201"/>
    <mergeCell ref="AK201:AL201"/>
    <mergeCell ref="AM201:AN201"/>
    <mergeCell ref="AO201:AP201"/>
    <mergeCell ref="AQ201:AR201"/>
    <mergeCell ref="AS201:AT201"/>
    <mergeCell ref="AU201:AV201"/>
    <mergeCell ref="BI199:BJ199"/>
    <mergeCell ref="BK199:BL199"/>
    <mergeCell ref="BM199:BN199"/>
    <mergeCell ref="BO199:BQ199"/>
    <mergeCell ref="BS199:BT199"/>
    <mergeCell ref="BU199:CA199"/>
    <mergeCell ref="CB199:CH199"/>
    <mergeCell ref="B200:C200"/>
    <mergeCell ref="D200:F200"/>
    <mergeCell ref="G200:H200"/>
    <mergeCell ref="K200:L200"/>
    <mergeCell ref="M200:N200"/>
    <mergeCell ref="O200:P200"/>
    <mergeCell ref="Q200:R200"/>
    <mergeCell ref="S200:T200"/>
    <mergeCell ref="U200:V200"/>
    <mergeCell ref="W200:X200"/>
    <mergeCell ref="Y200:Z200"/>
    <mergeCell ref="AA200:AB200"/>
    <mergeCell ref="AC200:AD200"/>
    <mergeCell ref="AE200:AF200"/>
    <mergeCell ref="AG200:AH200"/>
    <mergeCell ref="AI200:AJ200"/>
    <mergeCell ref="AK200:AL200"/>
    <mergeCell ref="AM200:AN200"/>
    <mergeCell ref="AO200:AP200"/>
    <mergeCell ref="AQ200:AR200"/>
    <mergeCell ref="AS200:AT200"/>
    <mergeCell ref="AU200:AV200"/>
    <mergeCell ref="AW200:AX200"/>
    <mergeCell ref="AY200:AZ200"/>
    <mergeCell ref="BA200:BB200"/>
    <mergeCell ref="BO198:BQ198"/>
    <mergeCell ref="BS198:BT198"/>
    <mergeCell ref="BU198:CA198"/>
    <mergeCell ref="CB198:CH198"/>
    <mergeCell ref="B199:C199"/>
    <mergeCell ref="D199:F199"/>
    <mergeCell ref="G199:H199"/>
    <mergeCell ref="K199:L199"/>
    <mergeCell ref="M199:N199"/>
    <mergeCell ref="O199:P199"/>
    <mergeCell ref="Q199:R199"/>
    <mergeCell ref="S199:T199"/>
    <mergeCell ref="U199:V199"/>
    <mergeCell ref="W199:X199"/>
    <mergeCell ref="Y199:Z199"/>
    <mergeCell ref="AA199:AB199"/>
    <mergeCell ref="AC199:AD199"/>
    <mergeCell ref="AE199:AF199"/>
    <mergeCell ref="AG199:AH199"/>
    <mergeCell ref="AI199:AJ199"/>
    <mergeCell ref="AK199:AL199"/>
    <mergeCell ref="AM199:AN199"/>
    <mergeCell ref="AO199:AP199"/>
    <mergeCell ref="AQ199:AR199"/>
    <mergeCell ref="AS199:AT199"/>
    <mergeCell ref="AU199:AV199"/>
    <mergeCell ref="AW199:AX199"/>
    <mergeCell ref="AY199:AZ199"/>
    <mergeCell ref="BA199:BB199"/>
    <mergeCell ref="BC199:BD199"/>
    <mergeCell ref="BE199:BF199"/>
    <mergeCell ref="BG199:BH199"/>
    <mergeCell ref="CB197:CH197"/>
    <mergeCell ref="B198:C198"/>
    <mergeCell ref="D198:F198"/>
    <mergeCell ref="G198:H198"/>
    <mergeCell ref="K198:L198"/>
    <mergeCell ref="M198:N198"/>
    <mergeCell ref="O198:P198"/>
    <mergeCell ref="Q198:R198"/>
    <mergeCell ref="S198:T198"/>
    <mergeCell ref="U198:V198"/>
    <mergeCell ref="W198:X198"/>
    <mergeCell ref="Y198:Z198"/>
    <mergeCell ref="AA198:AB198"/>
    <mergeCell ref="AC198:AD198"/>
    <mergeCell ref="AE198:AF198"/>
    <mergeCell ref="AG198:AH198"/>
    <mergeCell ref="AI198:AJ198"/>
    <mergeCell ref="AK198:AL198"/>
    <mergeCell ref="AM198:AN198"/>
    <mergeCell ref="AO198:AP198"/>
    <mergeCell ref="AQ198:AR198"/>
    <mergeCell ref="AS198:AT198"/>
    <mergeCell ref="AU198:AV198"/>
    <mergeCell ref="AW198:AX198"/>
    <mergeCell ref="AY198:AZ198"/>
    <mergeCell ref="BA198:BB198"/>
    <mergeCell ref="BC198:BD198"/>
    <mergeCell ref="BE198:BF198"/>
    <mergeCell ref="BG198:BH198"/>
    <mergeCell ref="BI198:BJ198"/>
    <mergeCell ref="BK198:BL198"/>
    <mergeCell ref="BM198:BN198"/>
    <mergeCell ref="AM197:AN197"/>
    <mergeCell ref="AO197:AP197"/>
    <mergeCell ref="AQ197:AR197"/>
    <mergeCell ref="AS197:AT197"/>
    <mergeCell ref="AU197:AV197"/>
    <mergeCell ref="AW197:AX197"/>
    <mergeCell ref="AY197:AZ197"/>
    <mergeCell ref="BA197:BB197"/>
    <mergeCell ref="BC197:BD197"/>
    <mergeCell ref="BE197:BF197"/>
    <mergeCell ref="BG197:BH197"/>
    <mergeCell ref="BI197:BJ197"/>
    <mergeCell ref="BK197:BL197"/>
    <mergeCell ref="BM197:BN197"/>
    <mergeCell ref="BO197:BQ197"/>
    <mergeCell ref="BS197:BT197"/>
    <mergeCell ref="BU197:CA197"/>
    <mergeCell ref="B197:C197"/>
    <mergeCell ref="D197:F197"/>
    <mergeCell ref="G197:H197"/>
    <mergeCell ref="K197:L197"/>
    <mergeCell ref="M197:N197"/>
    <mergeCell ref="O197:P197"/>
    <mergeCell ref="Q197:R197"/>
    <mergeCell ref="S197:T197"/>
    <mergeCell ref="U197:V197"/>
    <mergeCell ref="W197:X197"/>
    <mergeCell ref="Y197:Z197"/>
    <mergeCell ref="AA197:AB197"/>
    <mergeCell ref="AC197:AD197"/>
    <mergeCell ref="AE197:AF197"/>
    <mergeCell ref="AG197:AH197"/>
    <mergeCell ref="AI197:AJ197"/>
    <mergeCell ref="AK197:AL197"/>
    <mergeCell ref="CB196:CH196"/>
    <mergeCell ref="AU195:AV195"/>
    <mergeCell ref="AW195:AX195"/>
    <mergeCell ref="AY195:AZ195"/>
    <mergeCell ref="BA195:BB195"/>
    <mergeCell ref="BC195:BD195"/>
    <mergeCell ref="BE195:BF195"/>
    <mergeCell ref="BG195:BH195"/>
    <mergeCell ref="BI195:BJ195"/>
    <mergeCell ref="BK195:BL195"/>
    <mergeCell ref="BM195:BN195"/>
    <mergeCell ref="BO195:BQ195"/>
    <mergeCell ref="BS195:BT195"/>
    <mergeCell ref="BU195:CA195"/>
    <mergeCell ref="CB195:CH195"/>
    <mergeCell ref="B196:C196"/>
    <mergeCell ref="D196:F196"/>
    <mergeCell ref="G196:H196"/>
    <mergeCell ref="K196:L196"/>
    <mergeCell ref="M196:N196"/>
    <mergeCell ref="O196:P196"/>
    <mergeCell ref="Q196:R196"/>
    <mergeCell ref="S196:T196"/>
    <mergeCell ref="U196:V196"/>
    <mergeCell ref="W196:X196"/>
    <mergeCell ref="Y196:Z196"/>
    <mergeCell ref="AA196:AB196"/>
    <mergeCell ref="AC196:AD196"/>
    <mergeCell ref="AE196:AF196"/>
    <mergeCell ref="AG196:AH196"/>
    <mergeCell ref="AI196:AJ196"/>
    <mergeCell ref="AK196:AL196"/>
    <mergeCell ref="AM196:AN196"/>
    <mergeCell ref="S194:T194"/>
    <mergeCell ref="U194:V194"/>
    <mergeCell ref="W194:X194"/>
    <mergeCell ref="Y194:Z194"/>
    <mergeCell ref="AA194:AB194"/>
    <mergeCell ref="AC194:AD194"/>
    <mergeCell ref="AE194:AF194"/>
    <mergeCell ref="AG194:AH194"/>
    <mergeCell ref="AI194:AJ194"/>
    <mergeCell ref="AK194:AL194"/>
    <mergeCell ref="AM194:AN194"/>
    <mergeCell ref="AO194:AP194"/>
    <mergeCell ref="AQ194:AR194"/>
    <mergeCell ref="AS194:AT194"/>
    <mergeCell ref="AU194:AV194"/>
    <mergeCell ref="AW194:AX194"/>
    <mergeCell ref="AY194:AZ194"/>
    <mergeCell ref="AO196:AP196"/>
    <mergeCell ref="AQ196:AR196"/>
    <mergeCell ref="AS196:AT196"/>
    <mergeCell ref="AU196:AV196"/>
    <mergeCell ref="AW196:AX196"/>
    <mergeCell ref="AY196:AZ196"/>
    <mergeCell ref="BA196:BB196"/>
    <mergeCell ref="BC196:BD196"/>
    <mergeCell ref="BE196:BF196"/>
    <mergeCell ref="BG196:BH196"/>
    <mergeCell ref="BI196:BJ196"/>
    <mergeCell ref="BK196:BL196"/>
    <mergeCell ref="BM196:BN196"/>
    <mergeCell ref="BO196:BQ196"/>
    <mergeCell ref="BS196:BT196"/>
    <mergeCell ref="BU196:CA196"/>
    <mergeCell ref="AE192:AF192"/>
    <mergeCell ref="AG192:AH192"/>
    <mergeCell ref="AI192:AJ192"/>
    <mergeCell ref="AK192:AL192"/>
    <mergeCell ref="AM192:AN192"/>
    <mergeCell ref="AO192:AP192"/>
    <mergeCell ref="AQ192:AR192"/>
    <mergeCell ref="AS192:AT192"/>
    <mergeCell ref="AU192:AV192"/>
    <mergeCell ref="AW192:AX192"/>
    <mergeCell ref="AY192:AZ192"/>
    <mergeCell ref="BA192:BB192"/>
    <mergeCell ref="BC192:BD192"/>
    <mergeCell ref="BE192:BF192"/>
    <mergeCell ref="BG192:BH192"/>
    <mergeCell ref="BI192:BJ192"/>
    <mergeCell ref="BK192:BL192"/>
    <mergeCell ref="BA194:BB194"/>
    <mergeCell ref="BC194:BD194"/>
    <mergeCell ref="BE194:BF194"/>
    <mergeCell ref="BG194:BH194"/>
    <mergeCell ref="BI194:BJ194"/>
    <mergeCell ref="BK194:BL194"/>
    <mergeCell ref="BM194:BN194"/>
    <mergeCell ref="BO194:BQ194"/>
    <mergeCell ref="BS194:BT194"/>
    <mergeCell ref="BU194:CA194"/>
    <mergeCell ref="CB194:CH194"/>
    <mergeCell ref="B195:C195"/>
    <mergeCell ref="D195:F195"/>
    <mergeCell ref="G195:H195"/>
    <mergeCell ref="K195:L195"/>
    <mergeCell ref="M195:N195"/>
    <mergeCell ref="O195:P195"/>
    <mergeCell ref="Q195:R195"/>
    <mergeCell ref="S195:T195"/>
    <mergeCell ref="U195:V195"/>
    <mergeCell ref="W195:X195"/>
    <mergeCell ref="Y195:Z195"/>
    <mergeCell ref="AA195:AB195"/>
    <mergeCell ref="AC195:AD195"/>
    <mergeCell ref="AE195:AF195"/>
    <mergeCell ref="AG195:AH195"/>
    <mergeCell ref="AI195:AJ195"/>
    <mergeCell ref="AK195:AL195"/>
    <mergeCell ref="AM195:AN195"/>
    <mergeCell ref="AO195:AP195"/>
    <mergeCell ref="AQ195:AR195"/>
    <mergeCell ref="AS195:AT195"/>
    <mergeCell ref="BG193:BH193"/>
    <mergeCell ref="BI193:BJ193"/>
    <mergeCell ref="BK193:BL193"/>
    <mergeCell ref="BM193:BN193"/>
    <mergeCell ref="BO193:BQ193"/>
    <mergeCell ref="BS193:BT193"/>
    <mergeCell ref="BU193:CA193"/>
    <mergeCell ref="CB193:CH193"/>
    <mergeCell ref="B194:C194"/>
    <mergeCell ref="D194:F194"/>
    <mergeCell ref="G194:H194"/>
    <mergeCell ref="K194:L194"/>
    <mergeCell ref="M194:N194"/>
    <mergeCell ref="O194:P194"/>
    <mergeCell ref="Q194:R194"/>
    <mergeCell ref="BS191:BT191"/>
    <mergeCell ref="AQ190:AR190"/>
    <mergeCell ref="AS190:AT190"/>
    <mergeCell ref="AU190:AV190"/>
    <mergeCell ref="AW190:AX190"/>
    <mergeCell ref="AY190:AZ190"/>
    <mergeCell ref="BA190:BB190"/>
    <mergeCell ref="BC190:BD190"/>
    <mergeCell ref="BE190:BF190"/>
    <mergeCell ref="BG190:BH190"/>
    <mergeCell ref="BI190:BJ190"/>
    <mergeCell ref="BK190:BL190"/>
    <mergeCell ref="BM190:BN190"/>
    <mergeCell ref="BO190:BQ190"/>
    <mergeCell ref="BS190:BT190"/>
    <mergeCell ref="BU190:CA190"/>
    <mergeCell ref="CB190:CH190"/>
    <mergeCell ref="BM192:BN192"/>
    <mergeCell ref="BO192:BQ192"/>
    <mergeCell ref="BS192:BT192"/>
    <mergeCell ref="BU192:CA192"/>
    <mergeCell ref="CB192:CH192"/>
    <mergeCell ref="B193:C193"/>
    <mergeCell ref="D193:F193"/>
    <mergeCell ref="G193:H193"/>
    <mergeCell ref="K193:L193"/>
    <mergeCell ref="M193:N193"/>
    <mergeCell ref="O193:P193"/>
    <mergeCell ref="Q193:R193"/>
    <mergeCell ref="S193:T193"/>
    <mergeCell ref="U193:V193"/>
    <mergeCell ref="W193:X193"/>
    <mergeCell ref="Y193:Z193"/>
    <mergeCell ref="AA193:AB193"/>
    <mergeCell ref="AC193:AD193"/>
    <mergeCell ref="AE193:AF193"/>
    <mergeCell ref="AG193:AH193"/>
    <mergeCell ref="AI193:AJ193"/>
    <mergeCell ref="AK193:AL193"/>
    <mergeCell ref="AM193:AN193"/>
    <mergeCell ref="AO193:AP193"/>
    <mergeCell ref="AQ193:AR193"/>
    <mergeCell ref="AS193:AT193"/>
    <mergeCell ref="AU193:AV193"/>
    <mergeCell ref="AW193:AX193"/>
    <mergeCell ref="AY193:AZ193"/>
    <mergeCell ref="BA193:BB193"/>
    <mergeCell ref="BC193:BD193"/>
    <mergeCell ref="BE193:BF193"/>
    <mergeCell ref="BU191:CA191"/>
    <mergeCell ref="CB191:CH191"/>
    <mergeCell ref="B192:C192"/>
    <mergeCell ref="D192:F192"/>
    <mergeCell ref="G192:H192"/>
    <mergeCell ref="K192:L192"/>
    <mergeCell ref="M192:N192"/>
    <mergeCell ref="O192:P192"/>
    <mergeCell ref="Q192:R192"/>
    <mergeCell ref="S192:T192"/>
    <mergeCell ref="U192:V192"/>
    <mergeCell ref="W192:X192"/>
    <mergeCell ref="Y192:Z192"/>
    <mergeCell ref="AA192:AB192"/>
    <mergeCell ref="AC192:AD192"/>
    <mergeCell ref="B191:C191"/>
    <mergeCell ref="D191:F191"/>
    <mergeCell ref="G191:H191"/>
    <mergeCell ref="K191:L191"/>
    <mergeCell ref="M191:N191"/>
    <mergeCell ref="O191:P191"/>
    <mergeCell ref="Q191:R191"/>
    <mergeCell ref="S191:T191"/>
    <mergeCell ref="U191:V191"/>
    <mergeCell ref="W191:X191"/>
    <mergeCell ref="Y191:Z191"/>
    <mergeCell ref="AA191:AB191"/>
    <mergeCell ref="AC191:AD191"/>
    <mergeCell ref="AE191:AF191"/>
    <mergeCell ref="AG191:AH191"/>
    <mergeCell ref="AI191:AJ191"/>
    <mergeCell ref="AW189:AX189"/>
    <mergeCell ref="AY189:AZ189"/>
    <mergeCell ref="BA189:BB189"/>
    <mergeCell ref="BC189:BD189"/>
    <mergeCell ref="BE189:BF189"/>
    <mergeCell ref="BG189:BH189"/>
    <mergeCell ref="BI189:BJ189"/>
    <mergeCell ref="BK189:BL189"/>
    <mergeCell ref="BM189:BN189"/>
    <mergeCell ref="BO189:BQ189"/>
    <mergeCell ref="BS189:BT189"/>
    <mergeCell ref="BU189:CA189"/>
    <mergeCell ref="CB189:CH189"/>
    <mergeCell ref="B190:C190"/>
    <mergeCell ref="D190:F190"/>
    <mergeCell ref="G190:H190"/>
    <mergeCell ref="K190:L190"/>
    <mergeCell ref="M190:N190"/>
    <mergeCell ref="O190:P190"/>
    <mergeCell ref="Q190:R190"/>
    <mergeCell ref="S190:T190"/>
    <mergeCell ref="U190:V190"/>
    <mergeCell ref="W190:X190"/>
    <mergeCell ref="Y190:Z190"/>
    <mergeCell ref="AA190:AB190"/>
    <mergeCell ref="AC190:AD190"/>
    <mergeCell ref="AE190:AF190"/>
    <mergeCell ref="AG190:AH190"/>
    <mergeCell ref="AI190:AJ190"/>
    <mergeCell ref="AK190:AL190"/>
    <mergeCell ref="AM190:AN190"/>
    <mergeCell ref="AO190:AP190"/>
    <mergeCell ref="AK191:AL191"/>
    <mergeCell ref="AM191:AN191"/>
    <mergeCell ref="AO191:AP191"/>
    <mergeCell ref="AQ191:AR191"/>
    <mergeCell ref="AS191:AT191"/>
    <mergeCell ref="AU191:AV191"/>
    <mergeCell ref="AW191:AX191"/>
    <mergeCell ref="AY191:AZ191"/>
    <mergeCell ref="BA191:BB191"/>
    <mergeCell ref="BC191:BD191"/>
    <mergeCell ref="BE191:BF191"/>
    <mergeCell ref="BG191:BH191"/>
    <mergeCell ref="BI191:BJ191"/>
    <mergeCell ref="BK191:BL191"/>
    <mergeCell ref="BM191:BN191"/>
    <mergeCell ref="BO191:BQ191"/>
    <mergeCell ref="BC188:BD188"/>
    <mergeCell ref="BE188:BF188"/>
    <mergeCell ref="BG188:BH188"/>
    <mergeCell ref="BI188:BJ188"/>
    <mergeCell ref="BK188:BL188"/>
    <mergeCell ref="BM188:BN188"/>
    <mergeCell ref="BO188:BQ188"/>
    <mergeCell ref="BS188:BT188"/>
    <mergeCell ref="BU188:CA188"/>
    <mergeCell ref="CB188:CH188"/>
    <mergeCell ref="B189:C189"/>
    <mergeCell ref="D189:F189"/>
    <mergeCell ref="G189:H189"/>
    <mergeCell ref="K189:L189"/>
    <mergeCell ref="M189:N189"/>
    <mergeCell ref="O189:P189"/>
    <mergeCell ref="Q189:R189"/>
    <mergeCell ref="S189:T189"/>
    <mergeCell ref="U189:V189"/>
    <mergeCell ref="W189:X189"/>
    <mergeCell ref="Y189:Z189"/>
    <mergeCell ref="AA189:AB189"/>
    <mergeCell ref="AC189:AD189"/>
    <mergeCell ref="AE189:AF189"/>
    <mergeCell ref="AG189:AH189"/>
    <mergeCell ref="AI189:AJ189"/>
    <mergeCell ref="AK189:AL189"/>
    <mergeCell ref="AM189:AN189"/>
    <mergeCell ref="AO189:AP189"/>
    <mergeCell ref="AQ189:AR189"/>
    <mergeCell ref="AS189:AT189"/>
    <mergeCell ref="AU189:AV189"/>
    <mergeCell ref="BI187:BJ187"/>
    <mergeCell ref="BK187:BL187"/>
    <mergeCell ref="BM187:BN187"/>
    <mergeCell ref="BO187:BQ187"/>
    <mergeCell ref="BS187:BT187"/>
    <mergeCell ref="BU187:CA187"/>
    <mergeCell ref="CB187:CH187"/>
    <mergeCell ref="B188:C188"/>
    <mergeCell ref="D188:F188"/>
    <mergeCell ref="G188:H188"/>
    <mergeCell ref="K188:L188"/>
    <mergeCell ref="M188:N188"/>
    <mergeCell ref="O188:P188"/>
    <mergeCell ref="Q188:R188"/>
    <mergeCell ref="S188:T188"/>
    <mergeCell ref="U188:V188"/>
    <mergeCell ref="W188:X188"/>
    <mergeCell ref="Y188:Z188"/>
    <mergeCell ref="AA188:AB188"/>
    <mergeCell ref="AC188:AD188"/>
    <mergeCell ref="AE188:AF188"/>
    <mergeCell ref="AG188:AH188"/>
    <mergeCell ref="AI188:AJ188"/>
    <mergeCell ref="AK188:AL188"/>
    <mergeCell ref="AM188:AN188"/>
    <mergeCell ref="AO188:AP188"/>
    <mergeCell ref="AQ188:AR188"/>
    <mergeCell ref="AS188:AT188"/>
    <mergeCell ref="AU188:AV188"/>
    <mergeCell ref="AW188:AX188"/>
    <mergeCell ref="AY188:AZ188"/>
    <mergeCell ref="BA188:BB188"/>
    <mergeCell ref="BO186:BQ186"/>
    <mergeCell ref="BS186:BT186"/>
    <mergeCell ref="BU186:CA186"/>
    <mergeCell ref="CB186:CH186"/>
    <mergeCell ref="B187:C187"/>
    <mergeCell ref="D187:F187"/>
    <mergeCell ref="G187:H187"/>
    <mergeCell ref="K187:L187"/>
    <mergeCell ref="M187:N187"/>
    <mergeCell ref="O187:P187"/>
    <mergeCell ref="Q187:R187"/>
    <mergeCell ref="S187:T187"/>
    <mergeCell ref="U187:V187"/>
    <mergeCell ref="W187:X187"/>
    <mergeCell ref="Y187:Z187"/>
    <mergeCell ref="AA187:AB187"/>
    <mergeCell ref="AC187:AD187"/>
    <mergeCell ref="AE187:AF187"/>
    <mergeCell ref="AG187:AH187"/>
    <mergeCell ref="AI187:AJ187"/>
    <mergeCell ref="AK187:AL187"/>
    <mergeCell ref="AM187:AN187"/>
    <mergeCell ref="AO187:AP187"/>
    <mergeCell ref="AQ187:AR187"/>
    <mergeCell ref="AS187:AT187"/>
    <mergeCell ref="AU187:AV187"/>
    <mergeCell ref="AW187:AX187"/>
    <mergeCell ref="AY187:AZ187"/>
    <mergeCell ref="BA187:BB187"/>
    <mergeCell ref="BC187:BD187"/>
    <mergeCell ref="BE187:BF187"/>
    <mergeCell ref="BG187:BH187"/>
    <mergeCell ref="CB185:CH185"/>
    <mergeCell ref="B186:C186"/>
    <mergeCell ref="D186:F186"/>
    <mergeCell ref="G186:H186"/>
    <mergeCell ref="K186:L186"/>
    <mergeCell ref="M186:N186"/>
    <mergeCell ref="O186:P186"/>
    <mergeCell ref="Q186:R186"/>
    <mergeCell ref="S186:T186"/>
    <mergeCell ref="U186:V186"/>
    <mergeCell ref="W186:X186"/>
    <mergeCell ref="Y186:Z186"/>
    <mergeCell ref="AA186:AB186"/>
    <mergeCell ref="AC186:AD186"/>
    <mergeCell ref="AE186:AF186"/>
    <mergeCell ref="AG186:AH186"/>
    <mergeCell ref="AI186:AJ186"/>
    <mergeCell ref="AK186:AL186"/>
    <mergeCell ref="AM186:AN186"/>
    <mergeCell ref="AO186:AP186"/>
    <mergeCell ref="AQ186:AR186"/>
    <mergeCell ref="AS186:AT186"/>
    <mergeCell ref="AU186:AV186"/>
    <mergeCell ref="AW186:AX186"/>
    <mergeCell ref="AY186:AZ186"/>
    <mergeCell ref="BA186:BB186"/>
    <mergeCell ref="BC186:BD186"/>
    <mergeCell ref="BE186:BF186"/>
    <mergeCell ref="BG186:BH186"/>
    <mergeCell ref="BI186:BJ186"/>
    <mergeCell ref="BK186:BL186"/>
    <mergeCell ref="BM186:BN186"/>
    <mergeCell ref="AM185:AN185"/>
    <mergeCell ref="AO185:AP185"/>
    <mergeCell ref="AQ185:AR185"/>
    <mergeCell ref="AS185:AT185"/>
    <mergeCell ref="AU185:AV185"/>
    <mergeCell ref="AW185:AX185"/>
    <mergeCell ref="AY185:AZ185"/>
    <mergeCell ref="BA185:BB185"/>
    <mergeCell ref="BC185:BD185"/>
    <mergeCell ref="BE185:BF185"/>
    <mergeCell ref="BG185:BH185"/>
    <mergeCell ref="BI185:BJ185"/>
    <mergeCell ref="BK185:BL185"/>
    <mergeCell ref="BM185:BN185"/>
    <mergeCell ref="BO185:BQ185"/>
    <mergeCell ref="BS185:BT185"/>
    <mergeCell ref="BU185:CA185"/>
    <mergeCell ref="B185:C185"/>
    <mergeCell ref="D185:F185"/>
    <mergeCell ref="G185:H185"/>
    <mergeCell ref="K185:L185"/>
    <mergeCell ref="M185:N185"/>
    <mergeCell ref="O185:P185"/>
    <mergeCell ref="Q185:R185"/>
    <mergeCell ref="S185:T185"/>
    <mergeCell ref="U185:V185"/>
    <mergeCell ref="W185:X185"/>
    <mergeCell ref="Y185:Z185"/>
    <mergeCell ref="AA185:AB185"/>
    <mergeCell ref="AC185:AD185"/>
    <mergeCell ref="AE185:AF185"/>
    <mergeCell ref="AG185:AH185"/>
    <mergeCell ref="AI185:AJ185"/>
    <mergeCell ref="AK185:AL185"/>
    <mergeCell ref="CB184:CH184"/>
    <mergeCell ref="AU183:AV183"/>
    <mergeCell ref="AW183:AX183"/>
    <mergeCell ref="AY183:AZ183"/>
    <mergeCell ref="BA183:BB183"/>
    <mergeCell ref="BC183:BD183"/>
    <mergeCell ref="BE183:BF183"/>
    <mergeCell ref="BG183:BH183"/>
    <mergeCell ref="BI183:BJ183"/>
    <mergeCell ref="BK183:BL183"/>
    <mergeCell ref="BM183:BN183"/>
    <mergeCell ref="BO183:BQ183"/>
    <mergeCell ref="BS183:BT183"/>
    <mergeCell ref="BU183:CA183"/>
    <mergeCell ref="CB183:CH183"/>
    <mergeCell ref="B184:C184"/>
    <mergeCell ref="D184:F184"/>
    <mergeCell ref="G184:H184"/>
    <mergeCell ref="K184:L184"/>
    <mergeCell ref="M184:N184"/>
    <mergeCell ref="O184:P184"/>
    <mergeCell ref="Q184:R184"/>
    <mergeCell ref="S184:T184"/>
    <mergeCell ref="U184:V184"/>
    <mergeCell ref="W184:X184"/>
    <mergeCell ref="Y184:Z184"/>
    <mergeCell ref="AA184:AB184"/>
    <mergeCell ref="AC184:AD184"/>
    <mergeCell ref="AE184:AF184"/>
    <mergeCell ref="AG184:AH184"/>
    <mergeCell ref="AI184:AJ184"/>
    <mergeCell ref="AK184:AL184"/>
    <mergeCell ref="AM184:AN184"/>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Q182:AR182"/>
    <mergeCell ref="AS182:AT182"/>
    <mergeCell ref="AU182:AV182"/>
    <mergeCell ref="AW182:AX182"/>
    <mergeCell ref="AY182:AZ182"/>
    <mergeCell ref="AO184:AP184"/>
    <mergeCell ref="AQ184:AR184"/>
    <mergeCell ref="AS184:AT184"/>
    <mergeCell ref="AU184:AV184"/>
    <mergeCell ref="AW184:AX184"/>
    <mergeCell ref="AY184:AZ184"/>
    <mergeCell ref="BA184:BB184"/>
    <mergeCell ref="BC184:BD184"/>
    <mergeCell ref="BE184:BF184"/>
    <mergeCell ref="BG184:BH184"/>
    <mergeCell ref="BI184:BJ184"/>
    <mergeCell ref="BK184:BL184"/>
    <mergeCell ref="BM184:BN184"/>
    <mergeCell ref="BO184:BQ184"/>
    <mergeCell ref="BS184:BT184"/>
    <mergeCell ref="BU184:CA184"/>
    <mergeCell ref="AE180:AF180"/>
    <mergeCell ref="AG180:AH180"/>
    <mergeCell ref="AI180:AJ180"/>
    <mergeCell ref="AK180:AL180"/>
    <mergeCell ref="AM180:AN180"/>
    <mergeCell ref="AO180:AP180"/>
    <mergeCell ref="AQ180:AR180"/>
    <mergeCell ref="AS180:AT180"/>
    <mergeCell ref="AU180:AV180"/>
    <mergeCell ref="AW180:AX180"/>
    <mergeCell ref="AY180:AZ180"/>
    <mergeCell ref="BA180:BB180"/>
    <mergeCell ref="BC180:BD180"/>
    <mergeCell ref="BE180:BF180"/>
    <mergeCell ref="BG180:BH180"/>
    <mergeCell ref="BI180:BJ180"/>
    <mergeCell ref="BK180:BL180"/>
    <mergeCell ref="BA182:BB182"/>
    <mergeCell ref="BC182:BD182"/>
    <mergeCell ref="BE182:BF182"/>
    <mergeCell ref="BG182:BH182"/>
    <mergeCell ref="BI182:BJ182"/>
    <mergeCell ref="BK182:BL182"/>
    <mergeCell ref="BM182:BN182"/>
    <mergeCell ref="BO182:BQ182"/>
    <mergeCell ref="BS182:BT182"/>
    <mergeCell ref="BU182:CA182"/>
    <mergeCell ref="CB182:CH182"/>
    <mergeCell ref="B183:C183"/>
    <mergeCell ref="D183:F183"/>
    <mergeCell ref="G183:H183"/>
    <mergeCell ref="K183:L183"/>
    <mergeCell ref="M183:N183"/>
    <mergeCell ref="O183:P183"/>
    <mergeCell ref="Q183:R183"/>
    <mergeCell ref="S183:T183"/>
    <mergeCell ref="U183:V183"/>
    <mergeCell ref="W183:X183"/>
    <mergeCell ref="Y183:Z183"/>
    <mergeCell ref="AA183:AB183"/>
    <mergeCell ref="AC183:AD183"/>
    <mergeCell ref="AE183:AF183"/>
    <mergeCell ref="AG183:AH183"/>
    <mergeCell ref="AI183:AJ183"/>
    <mergeCell ref="AK183:AL183"/>
    <mergeCell ref="AM183:AN183"/>
    <mergeCell ref="AO183:AP183"/>
    <mergeCell ref="AQ183:AR183"/>
    <mergeCell ref="AS183:AT183"/>
    <mergeCell ref="BG181:BH181"/>
    <mergeCell ref="BI181:BJ181"/>
    <mergeCell ref="BK181:BL181"/>
    <mergeCell ref="BM181:BN181"/>
    <mergeCell ref="BO181:BQ181"/>
    <mergeCell ref="BS181:BT181"/>
    <mergeCell ref="BU181:CA181"/>
    <mergeCell ref="CB181:CH181"/>
    <mergeCell ref="B182:C182"/>
    <mergeCell ref="D182:F182"/>
    <mergeCell ref="G182:H182"/>
    <mergeCell ref="K182:L182"/>
    <mergeCell ref="M182:N182"/>
    <mergeCell ref="O182:P182"/>
    <mergeCell ref="Q182:R182"/>
    <mergeCell ref="BS179:BT179"/>
    <mergeCell ref="AQ178:AR178"/>
    <mergeCell ref="AS178:AT178"/>
    <mergeCell ref="AU178:AV178"/>
    <mergeCell ref="AW178:AX178"/>
    <mergeCell ref="AY178:AZ178"/>
    <mergeCell ref="BA178:BB178"/>
    <mergeCell ref="BC178:BD178"/>
    <mergeCell ref="BE178:BF178"/>
    <mergeCell ref="BG178:BH178"/>
    <mergeCell ref="BI178:BJ178"/>
    <mergeCell ref="BK178:BL178"/>
    <mergeCell ref="BM178:BN178"/>
    <mergeCell ref="BO178:BQ178"/>
    <mergeCell ref="BS178:BT178"/>
    <mergeCell ref="BU178:CA178"/>
    <mergeCell ref="CB178:CH178"/>
    <mergeCell ref="BM180:BN180"/>
    <mergeCell ref="BO180:BQ180"/>
    <mergeCell ref="BS180:BT180"/>
    <mergeCell ref="BU180:CA180"/>
    <mergeCell ref="CB180:CH180"/>
    <mergeCell ref="B181:C181"/>
    <mergeCell ref="D181:F181"/>
    <mergeCell ref="G181:H181"/>
    <mergeCell ref="K181:L181"/>
    <mergeCell ref="M181:N181"/>
    <mergeCell ref="O181:P181"/>
    <mergeCell ref="Q181:R181"/>
    <mergeCell ref="S181:T181"/>
    <mergeCell ref="U181:V181"/>
    <mergeCell ref="W181:X181"/>
    <mergeCell ref="Y181:Z181"/>
    <mergeCell ref="AA181:AB181"/>
    <mergeCell ref="AC181:AD181"/>
    <mergeCell ref="AE181:AF181"/>
    <mergeCell ref="AG181:AH181"/>
    <mergeCell ref="AI181:AJ181"/>
    <mergeCell ref="AK181:AL181"/>
    <mergeCell ref="AM181:AN181"/>
    <mergeCell ref="AO181:AP181"/>
    <mergeCell ref="AQ181:AR181"/>
    <mergeCell ref="AS181:AT181"/>
    <mergeCell ref="AU181:AV181"/>
    <mergeCell ref="AW181:AX181"/>
    <mergeCell ref="AY181:AZ181"/>
    <mergeCell ref="BA181:BB181"/>
    <mergeCell ref="BC181:BD181"/>
    <mergeCell ref="BE181:BF181"/>
    <mergeCell ref="BU179:CA179"/>
    <mergeCell ref="CB179:CH179"/>
    <mergeCell ref="B180:C180"/>
    <mergeCell ref="D180:F180"/>
    <mergeCell ref="G180:H180"/>
    <mergeCell ref="K180:L180"/>
    <mergeCell ref="M180:N180"/>
    <mergeCell ref="O180:P180"/>
    <mergeCell ref="Q180:R180"/>
    <mergeCell ref="S180:T180"/>
    <mergeCell ref="U180:V180"/>
    <mergeCell ref="W180:X180"/>
    <mergeCell ref="Y180:Z180"/>
    <mergeCell ref="AA180:AB180"/>
    <mergeCell ref="AC180:AD180"/>
    <mergeCell ref="B179:C179"/>
    <mergeCell ref="D179:F179"/>
    <mergeCell ref="G179:H179"/>
    <mergeCell ref="K179:L179"/>
    <mergeCell ref="M179:N179"/>
    <mergeCell ref="O179:P179"/>
    <mergeCell ref="Q179:R179"/>
    <mergeCell ref="S179:T179"/>
    <mergeCell ref="U179:V179"/>
    <mergeCell ref="W179:X179"/>
    <mergeCell ref="Y179:Z179"/>
    <mergeCell ref="AA179:AB179"/>
    <mergeCell ref="AC179:AD179"/>
    <mergeCell ref="AE179:AF179"/>
    <mergeCell ref="AG179:AH179"/>
    <mergeCell ref="AI179:AJ179"/>
    <mergeCell ref="AW177:AX177"/>
    <mergeCell ref="AY177:AZ177"/>
    <mergeCell ref="BA177:BB177"/>
    <mergeCell ref="BC177:BD177"/>
    <mergeCell ref="BE177:BF177"/>
    <mergeCell ref="BG177:BH177"/>
    <mergeCell ref="BI177:BJ177"/>
    <mergeCell ref="BK177:BL177"/>
    <mergeCell ref="BM177:BN177"/>
    <mergeCell ref="BO177:BQ177"/>
    <mergeCell ref="BS177:BT177"/>
    <mergeCell ref="BU177:CA177"/>
    <mergeCell ref="CB177:CH177"/>
    <mergeCell ref="B178:C178"/>
    <mergeCell ref="D178:F178"/>
    <mergeCell ref="G178:H178"/>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AI178:AJ178"/>
    <mergeCell ref="AK178:AL178"/>
    <mergeCell ref="AM178:AN178"/>
    <mergeCell ref="AO178:AP178"/>
    <mergeCell ref="AK179:AL179"/>
    <mergeCell ref="AM179:AN179"/>
    <mergeCell ref="AO179:AP179"/>
    <mergeCell ref="AQ179:AR179"/>
    <mergeCell ref="AS179:AT179"/>
    <mergeCell ref="AU179:AV179"/>
    <mergeCell ref="AW179:AX179"/>
    <mergeCell ref="AY179:AZ179"/>
    <mergeCell ref="BA179:BB179"/>
    <mergeCell ref="BC179:BD179"/>
    <mergeCell ref="BE179:BF179"/>
    <mergeCell ref="BG179:BH179"/>
    <mergeCell ref="BI179:BJ179"/>
    <mergeCell ref="BK179:BL179"/>
    <mergeCell ref="BM179:BN179"/>
    <mergeCell ref="BO179:BQ179"/>
    <mergeCell ref="BC176:BD176"/>
    <mergeCell ref="BE176:BF176"/>
    <mergeCell ref="BG176:BH176"/>
    <mergeCell ref="BI176:BJ176"/>
    <mergeCell ref="BK176:BL176"/>
    <mergeCell ref="BM176:BN176"/>
    <mergeCell ref="BO176:BQ176"/>
    <mergeCell ref="BS176:BT176"/>
    <mergeCell ref="BU176:CA176"/>
    <mergeCell ref="CB176:CH176"/>
    <mergeCell ref="B177:C177"/>
    <mergeCell ref="D177:F177"/>
    <mergeCell ref="G177:H177"/>
    <mergeCell ref="K177:L177"/>
    <mergeCell ref="M177:N177"/>
    <mergeCell ref="O177:P177"/>
    <mergeCell ref="Q177:R177"/>
    <mergeCell ref="S177:T177"/>
    <mergeCell ref="U177:V177"/>
    <mergeCell ref="W177:X177"/>
    <mergeCell ref="Y177:Z177"/>
    <mergeCell ref="AA177:AB177"/>
    <mergeCell ref="AC177:AD177"/>
    <mergeCell ref="AE177:AF177"/>
    <mergeCell ref="AG177:AH177"/>
    <mergeCell ref="AI177:AJ177"/>
    <mergeCell ref="AK177:AL177"/>
    <mergeCell ref="AM177:AN177"/>
    <mergeCell ref="AO177:AP177"/>
    <mergeCell ref="AQ177:AR177"/>
    <mergeCell ref="AS177:AT177"/>
    <mergeCell ref="AU177:AV177"/>
    <mergeCell ref="BI175:BJ175"/>
    <mergeCell ref="BK175:BL175"/>
    <mergeCell ref="BM175:BN175"/>
    <mergeCell ref="BO175:BQ175"/>
    <mergeCell ref="BS175:BT175"/>
    <mergeCell ref="BU175:CA175"/>
    <mergeCell ref="CB175:CH175"/>
    <mergeCell ref="B176:C176"/>
    <mergeCell ref="D176:F176"/>
    <mergeCell ref="G176:H176"/>
    <mergeCell ref="K176:L176"/>
    <mergeCell ref="M176:N176"/>
    <mergeCell ref="O176:P176"/>
    <mergeCell ref="Q176:R176"/>
    <mergeCell ref="S176:T176"/>
    <mergeCell ref="U176:V176"/>
    <mergeCell ref="W176:X176"/>
    <mergeCell ref="Y176:Z176"/>
    <mergeCell ref="AA176:AB176"/>
    <mergeCell ref="AC176:AD176"/>
    <mergeCell ref="AE176:AF176"/>
    <mergeCell ref="AG176:AH176"/>
    <mergeCell ref="AI176:AJ176"/>
    <mergeCell ref="AK176:AL176"/>
    <mergeCell ref="AM176:AN176"/>
    <mergeCell ref="AO176:AP176"/>
    <mergeCell ref="AQ176:AR176"/>
    <mergeCell ref="AS176:AT176"/>
    <mergeCell ref="AU176:AV176"/>
    <mergeCell ref="AW176:AX176"/>
    <mergeCell ref="AY176:AZ176"/>
    <mergeCell ref="BA176:BB176"/>
    <mergeCell ref="BO174:BQ174"/>
    <mergeCell ref="BS174:BT174"/>
    <mergeCell ref="BU174:CA174"/>
    <mergeCell ref="CB174:CH174"/>
    <mergeCell ref="B175:C175"/>
    <mergeCell ref="D175:F175"/>
    <mergeCell ref="G175:H175"/>
    <mergeCell ref="K175:L175"/>
    <mergeCell ref="M175:N175"/>
    <mergeCell ref="O175:P175"/>
    <mergeCell ref="Q175:R175"/>
    <mergeCell ref="S175:T175"/>
    <mergeCell ref="U175:V175"/>
    <mergeCell ref="W175:X175"/>
    <mergeCell ref="Y175:Z175"/>
    <mergeCell ref="AA175:AB175"/>
    <mergeCell ref="AC175:AD175"/>
    <mergeCell ref="AE175:AF175"/>
    <mergeCell ref="AG175:AH175"/>
    <mergeCell ref="AI175:AJ175"/>
    <mergeCell ref="AK175:AL175"/>
    <mergeCell ref="AM175:AN175"/>
    <mergeCell ref="AO175:AP175"/>
    <mergeCell ref="AQ175:AR175"/>
    <mergeCell ref="AS175:AT175"/>
    <mergeCell ref="AU175:AV175"/>
    <mergeCell ref="AW175:AX175"/>
    <mergeCell ref="AY175:AZ175"/>
    <mergeCell ref="BA175:BB175"/>
    <mergeCell ref="BC175:BD175"/>
    <mergeCell ref="BE175:BF175"/>
    <mergeCell ref="BG175:BH175"/>
    <mergeCell ref="CB173:CH173"/>
    <mergeCell ref="B174:C174"/>
    <mergeCell ref="D174:F174"/>
    <mergeCell ref="G174:H174"/>
    <mergeCell ref="K174:L174"/>
    <mergeCell ref="M174:N174"/>
    <mergeCell ref="O174:P174"/>
    <mergeCell ref="Q174:R174"/>
    <mergeCell ref="S174:T174"/>
    <mergeCell ref="U174:V174"/>
    <mergeCell ref="W174:X174"/>
    <mergeCell ref="Y174:Z174"/>
    <mergeCell ref="AA174:AB174"/>
    <mergeCell ref="AC174:AD174"/>
    <mergeCell ref="AE174:AF174"/>
    <mergeCell ref="AG174:AH174"/>
    <mergeCell ref="AI174:AJ174"/>
    <mergeCell ref="AK174:AL174"/>
    <mergeCell ref="AM174:AN174"/>
    <mergeCell ref="AO174:AP174"/>
    <mergeCell ref="AQ174:AR174"/>
    <mergeCell ref="AS174:AT174"/>
    <mergeCell ref="AU174:AV174"/>
    <mergeCell ref="AW174:AX174"/>
    <mergeCell ref="AY174:AZ174"/>
    <mergeCell ref="BA174:BB174"/>
    <mergeCell ref="BC174:BD174"/>
    <mergeCell ref="BE174:BF174"/>
    <mergeCell ref="BG174:BH174"/>
    <mergeCell ref="BI174:BJ174"/>
    <mergeCell ref="BK174:BL174"/>
    <mergeCell ref="BM174:BN174"/>
    <mergeCell ref="AM173:AN173"/>
    <mergeCell ref="AO173:AP173"/>
    <mergeCell ref="AQ173:AR173"/>
    <mergeCell ref="AS173:AT173"/>
    <mergeCell ref="AU173:AV173"/>
    <mergeCell ref="AW173:AX173"/>
    <mergeCell ref="AY173:AZ173"/>
    <mergeCell ref="BA173:BB173"/>
    <mergeCell ref="BC173:BD173"/>
    <mergeCell ref="BE173:BF173"/>
    <mergeCell ref="BG173:BH173"/>
    <mergeCell ref="BI173:BJ173"/>
    <mergeCell ref="BK173:BL173"/>
    <mergeCell ref="BM173:BN173"/>
    <mergeCell ref="BO173:BQ173"/>
    <mergeCell ref="BS173:BT173"/>
    <mergeCell ref="BU173:CA173"/>
    <mergeCell ref="B173:C173"/>
    <mergeCell ref="D173:F173"/>
    <mergeCell ref="G173:H173"/>
    <mergeCell ref="K173:L173"/>
    <mergeCell ref="M173:N173"/>
    <mergeCell ref="O173:P173"/>
    <mergeCell ref="Q173:R173"/>
    <mergeCell ref="S173:T173"/>
    <mergeCell ref="U173:V173"/>
    <mergeCell ref="W173:X173"/>
    <mergeCell ref="Y173:Z173"/>
    <mergeCell ref="AA173:AB173"/>
    <mergeCell ref="AC173:AD173"/>
    <mergeCell ref="AE173:AF173"/>
    <mergeCell ref="AG173:AH173"/>
    <mergeCell ref="AI173:AJ173"/>
    <mergeCell ref="AK173:AL173"/>
    <mergeCell ref="CB172:CH172"/>
    <mergeCell ref="AU171:AV171"/>
    <mergeCell ref="AW171:AX171"/>
    <mergeCell ref="AY171:AZ171"/>
    <mergeCell ref="BA171:BB171"/>
    <mergeCell ref="BC171:BD171"/>
    <mergeCell ref="BE171:BF171"/>
    <mergeCell ref="BG171:BH171"/>
    <mergeCell ref="BI171:BJ171"/>
    <mergeCell ref="BK171:BL171"/>
    <mergeCell ref="BM171:BN171"/>
    <mergeCell ref="BO171:BQ171"/>
    <mergeCell ref="BS171:BT171"/>
    <mergeCell ref="BU171:CA171"/>
    <mergeCell ref="CB171:CH171"/>
    <mergeCell ref="B172:C172"/>
    <mergeCell ref="D172:F172"/>
    <mergeCell ref="G172:H172"/>
    <mergeCell ref="K172:L172"/>
    <mergeCell ref="M172:N172"/>
    <mergeCell ref="O172:P172"/>
    <mergeCell ref="Q172:R172"/>
    <mergeCell ref="S172:T172"/>
    <mergeCell ref="U172:V172"/>
    <mergeCell ref="W172:X172"/>
    <mergeCell ref="Y172:Z172"/>
    <mergeCell ref="AA172:AB172"/>
    <mergeCell ref="AC172:AD172"/>
    <mergeCell ref="AE172:AF172"/>
    <mergeCell ref="AG172:AH172"/>
    <mergeCell ref="AI172:AJ172"/>
    <mergeCell ref="AK172:AL172"/>
    <mergeCell ref="AM172:AN172"/>
    <mergeCell ref="S170:T170"/>
    <mergeCell ref="U170:V170"/>
    <mergeCell ref="W170:X170"/>
    <mergeCell ref="Y170:Z170"/>
    <mergeCell ref="AA170:AB170"/>
    <mergeCell ref="AC170:AD170"/>
    <mergeCell ref="AE170:AF170"/>
    <mergeCell ref="AG170:AH170"/>
    <mergeCell ref="AI170:AJ170"/>
    <mergeCell ref="AK170:AL170"/>
    <mergeCell ref="AM170:AN170"/>
    <mergeCell ref="AO170:AP170"/>
    <mergeCell ref="AQ170:AR170"/>
    <mergeCell ref="AS170:AT170"/>
    <mergeCell ref="AU170:AV170"/>
    <mergeCell ref="AW170:AX170"/>
    <mergeCell ref="AY170:AZ170"/>
    <mergeCell ref="AO172:AP172"/>
    <mergeCell ref="AQ172:AR172"/>
    <mergeCell ref="AS172:AT172"/>
    <mergeCell ref="AU172:AV172"/>
    <mergeCell ref="AW172:AX172"/>
    <mergeCell ref="AY172:AZ172"/>
    <mergeCell ref="BA172:BB172"/>
    <mergeCell ref="BC172:BD172"/>
    <mergeCell ref="BE172:BF172"/>
    <mergeCell ref="BG172:BH172"/>
    <mergeCell ref="BI172:BJ172"/>
    <mergeCell ref="BK172:BL172"/>
    <mergeCell ref="BM172:BN172"/>
    <mergeCell ref="BO172:BQ172"/>
    <mergeCell ref="BS172:BT172"/>
    <mergeCell ref="BU172:CA172"/>
    <mergeCell ref="AE168:AF168"/>
    <mergeCell ref="AG168:AH168"/>
    <mergeCell ref="AI168:AJ168"/>
    <mergeCell ref="AK168:AL168"/>
    <mergeCell ref="AM168:AN168"/>
    <mergeCell ref="AO168:AP168"/>
    <mergeCell ref="AQ168:AR168"/>
    <mergeCell ref="AS168:AT168"/>
    <mergeCell ref="AU168:AV168"/>
    <mergeCell ref="AW168:AX168"/>
    <mergeCell ref="AY168:AZ168"/>
    <mergeCell ref="BA168:BB168"/>
    <mergeCell ref="BC168:BD168"/>
    <mergeCell ref="BE168:BF168"/>
    <mergeCell ref="BG168:BH168"/>
    <mergeCell ref="BI168:BJ168"/>
    <mergeCell ref="BK168:BL168"/>
    <mergeCell ref="BA170:BB170"/>
    <mergeCell ref="BC170:BD170"/>
    <mergeCell ref="BE170:BF170"/>
    <mergeCell ref="BG170:BH170"/>
    <mergeCell ref="BI170:BJ170"/>
    <mergeCell ref="BK170:BL170"/>
    <mergeCell ref="BM170:BN170"/>
    <mergeCell ref="BO170:BQ170"/>
    <mergeCell ref="BS170:BT170"/>
    <mergeCell ref="BU170:CA170"/>
    <mergeCell ref="CB170:CH170"/>
    <mergeCell ref="B171:C171"/>
    <mergeCell ref="D171:F171"/>
    <mergeCell ref="G171:H171"/>
    <mergeCell ref="K171:L171"/>
    <mergeCell ref="M171:N171"/>
    <mergeCell ref="O171:P171"/>
    <mergeCell ref="Q171:R171"/>
    <mergeCell ref="S171:T171"/>
    <mergeCell ref="U171:V171"/>
    <mergeCell ref="W171:X171"/>
    <mergeCell ref="Y171:Z171"/>
    <mergeCell ref="AA171:AB171"/>
    <mergeCell ref="AC171:AD171"/>
    <mergeCell ref="AE171:AF171"/>
    <mergeCell ref="AG171:AH171"/>
    <mergeCell ref="AI171:AJ171"/>
    <mergeCell ref="AK171:AL171"/>
    <mergeCell ref="AM171:AN171"/>
    <mergeCell ref="AO171:AP171"/>
    <mergeCell ref="AQ171:AR171"/>
    <mergeCell ref="AS171:AT171"/>
    <mergeCell ref="BG169:BH169"/>
    <mergeCell ref="BI169:BJ169"/>
    <mergeCell ref="BK169:BL169"/>
    <mergeCell ref="BM169:BN169"/>
    <mergeCell ref="BO169:BQ169"/>
    <mergeCell ref="BS169:BT169"/>
    <mergeCell ref="BU169:CA169"/>
    <mergeCell ref="CB169:CH169"/>
    <mergeCell ref="B170:C170"/>
    <mergeCell ref="D170:F170"/>
    <mergeCell ref="G170:H170"/>
    <mergeCell ref="K170:L170"/>
    <mergeCell ref="M170:N170"/>
    <mergeCell ref="O170:P170"/>
    <mergeCell ref="Q170:R170"/>
    <mergeCell ref="BS167:BT167"/>
    <mergeCell ref="AQ166:AR166"/>
    <mergeCell ref="AS166:AT166"/>
    <mergeCell ref="AU166:AV166"/>
    <mergeCell ref="AW166:AX166"/>
    <mergeCell ref="AY166:AZ166"/>
    <mergeCell ref="BA166:BB166"/>
    <mergeCell ref="BC166:BD166"/>
    <mergeCell ref="BE166:BF166"/>
    <mergeCell ref="BG166:BH166"/>
    <mergeCell ref="BI166:BJ166"/>
    <mergeCell ref="BK166:BL166"/>
    <mergeCell ref="BM166:BN166"/>
    <mergeCell ref="BO166:BQ166"/>
    <mergeCell ref="BS166:BT166"/>
    <mergeCell ref="BU166:CA166"/>
    <mergeCell ref="CB166:CH166"/>
    <mergeCell ref="BM168:BN168"/>
    <mergeCell ref="BO168:BQ168"/>
    <mergeCell ref="BS168:BT168"/>
    <mergeCell ref="BU168:CA168"/>
    <mergeCell ref="CB168:CH168"/>
    <mergeCell ref="B169:C169"/>
    <mergeCell ref="D169:F169"/>
    <mergeCell ref="G169:H169"/>
    <mergeCell ref="K169:L169"/>
    <mergeCell ref="M169:N169"/>
    <mergeCell ref="O169:P169"/>
    <mergeCell ref="Q169:R169"/>
    <mergeCell ref="S169:T169"/>
    <mergeCell ref="U169:V169"/>
    <mergeCell ref="W169:X169"/>
    <mergeCell ref="Y169:Z169"/>
    <mergeCell ref="AA169:AB169"/>
    <mergeCell ref="AC169:AD169"/>
    <mergeCell ref="AE169:AF169"/>
    <mergeCell ref="AG169:AH169"/>
    <mergeCell ref="AI169:AJ169"/>
    <mergeCell ref="AK169:AL169"/>
    <mergeCell ref="AM169:AN169"/>
    <mergeCell ref="AO169:AP169"/>
    <mergeCell ref="AQ169:AR169"/>
    <mergeCell ref="AS169:AT169"/>
    <mergeCell ref="AU169:AV169"/>
    <mergeCell ref="AW169:AX169"/>
    <mergeCell ref="AY169:AZ169"/>
    <mergeCell ref="BA169:BB169"/>
    <mergeCell ref="BC169:BD169"/>
    <mergeCell ref="BE169:BF169"/>
    <mergeCell ref="BU167:CA167"/>
    <mergeCell ref="CB167:CH167"/>
    <mergeCell ref="B168:C168"/>
    <mergeCell ref="D168:F168"/>
    <mergeCell ref="G168:H168"/>
    <mergeCell ref="K168:L168"/>
    <mergeCell ref="M168:N168"/>
    <mergeCell ref="O168:P168"/>
    <mergeCell ref="Q168:R168"/>
    <mergeCell ref="S168:T168"/>
    <mergeCell ref="U168:V168"/>
    <mergeCell ref="W168:X168"/>
    <mergeCell ref="Y168:Z168"/>
    <mergeCell ref="AA168:AB168"/>
    <mergeCell ref="AC168:AD168"/>
    <mergeCell ref="B167:C167"/>
    <mergeCell ref="D167:F167"/>
    <mergeCell ref="G167:H167"/>
    <mergeCell ref="K167:L167"/>
    <mergeCell ref="M167:N167"/>
    <mergeCell ref="O167:P167"/>
    <mergeCell ref="Q167:R167"/>
    <mergeCell ref="S167:T167"/>
    <mergeCell ref="U167:V167"/>
    <mergeCell ref="W167:X167"/>
    <mergeCell ref="Y167:Z167"/>
    <mergeCell ref="AA167:AB167"/>
    <mergeCell ref="AC167:AD167"/>
    <mergeCell ref="AE167:AF167"/>
    <mergeCell ref="AG167:AH167"/>
    <mergeCell ref="AI167:AJ167"/>
    <mergeCell ref="AW165:AX165"/>
    <mergeCell ref="AY165:AZ165"/>
    <mergeCell ref="BA165:BB165"/>
    <mergeCell ref="BC165:BD165"/>
    <mergeCell ref="BE165:BF165"/>
    <mergeCell ref="BG165:BH165"/>
    <mergeCell ref="BI165:BJ165"/>
    <mergeCell ref="BK165:BL165"/>
    <mergeCell ref="BM165:BN165"/>
    <mergeCell ref="BO165:BQ165"/>
    <mergeCell ref="BS165:BT165"/>
    <mergeCell ref="BU165:CA165"/>
    <mergeCell ref="CB165:CH165"/>
    <mergeCell ref="B166:C166"/>
    <mergeCell ref="D166:F166"/>
    <mergeCell ref="G166:H166"/>
    <mergeCell ref="K166:L166"/>
    <mergeCell ref="M166:N166"/>
    <mergeCell ref="O166:P166"/>
    <mergeCell ref="Q166:R166"/>
    <mergeCell ref="S166:T166"/>
    <mergeCell ref="U166:V166"/>
    <mergeCell ref="W166:X166"/>
    <mergeCell ref="Y166:Z166"/>
    <mergeCell ref="AA166:AB166"/>
    <mergeCell ref="AC166:AD166"/>
    <mergeCell ref="AE166:AF166"/>
    <mergeCell ref="AG166:AH166"/>
    <mergeCell ref="AI166:AJ166"/>
    <mergeCell ref="AK166:AL166"/>
    <mergeCell ref="AM166:AN166"/>
    <mergeCell ref="AO166:AP166"/>
    <mergeCell ref="AK167:AL167"/>
    <mergeCell ref="AM167:AN167"/>
    <mergeCell ref="AO167:AP167"/>
    <mergeCell ref="AQ167:AR167"/>
    <mergeCell ref="AS167:AT167"/>
    <mergeCell ref="AU167:AV167"/>
    <mergeCell ref="AW167:AX167"/>
    <mergeCell ref="AY167:AZ167"/>
    <mergeCell ref="BA167:BB167"/>
    <mergeCell ref="BC167:BD167"/>
    <mergeCell ref="BE167:BF167"/>
    <mergeCell ref="BG167:BH167"/>
    <mergeCell ref="BI167:BJ167"/>
    <mergeCell ref="BK167:BL167"/>
    <mergeCell ref="BM167:BN167"/>
    <mergeCell ref="BO167:BQ167"/>
    <mergeCell ref="BC164:BD164"/>
    <mergeCell ref="BE164:BF164"/>
    <mergeCell ref="BG164:BH164"/>
    <mergeCell ref="BI164:BJ164"/>
    <mergeCell ref="BK164:BL164"/>
    <mergeCell ref="BM164:BN164"/>
    <mergeCell ref="BO164:BQ164"/>
    <mergeCell ref="BS164:BT164"/>
    <mergeCell ref="BU164:CA164"/>
    <mergeCell ref="CB164:CH164"/>
    <mergeCell ref="B165:C165"/>
    <mergeCell ref="D165:F165"/>
    <mergeCell ref="G165:H165"/>
    <mergeCell ref="K165:L165"/>
    <mergeCell ref="M165:N165"/>
    <mergeCell ref="O165:P165"/>
    <mergeCell ref="Q165:R165"/>
    <mergeCell ref="S165:T165"/>
    <mergeCell ref="U165:V165"/>
    <mergeCell ref="W165:X165"/>
    <mergeCell ref="Y165:Z165"/>
    <mergeCell ref="AA165:AB165"/>
    <mergeCell ref="AC165:AD165"/>
    <mergeCell ref="AE165:AF165"/>
    <mergeCell ref="AG165:AH165"/>
    <mergeCell ref="AI165:AJ165"/>
    <mergeCell ref="AK165:AL165"/>
    <mergeCell ref="AM165:AN165"/>
    <mergeCell ref="AO165:AP165"/>
    <mergeCell ref="AQ165:AR165"/>
    <mergeCell ref="AS165:AT165"/>
    <mergeCell ref="AU165:AV165"/>
    <mergeCell ref="BI163:BJ163"/>
    <mergeCell ref="BK163:BL163"/>
    <mergeCell ref="BM163:BN163"/>
    <mergeCell ref="BO163:BQ163"/>
    <mergeCell ref="BS163:BT163"/>
    <mergeCell ref="BU163:CA163"/>
    <mergeCell ref="CB163:CH163"/>
    <mergeCell ref="B164:C164"/>
    <mergeCell ref="D164:F164"/>
    <mergeCell ref="G164:H164"/>
    <mergeCell ref="K164:L164"/>
    <mergeCell ref="M164:N164"/>
    <mergeCell ref="O164:P164"/>
    <mergeCell ref="Q164:R164"/>
    <mergeCell ref="S164:T164"/>
    <mergeCell ref="U164:V164"/>
    <mergeCell ref="W164:X164"/>
    <mergeCell ref="Y164:Z164"/>
    <mergeCell ref="AA164:AB164"/>
    <mergeCell ref="AC164:AD164"/>
    <mergeCell ref="AE164:AF164"/>
    <mergeCell ref="AG164:AH164"/>
    <mergeCell ref="AI164:AJ164"/>
    <mergeCell ref="AK164:AL164"/>
    <mergeCell ref="AM164:AN164"/>
    <mergeCell ref="AO164:AP164"/>
    <mergeCell ref="AQ164:AR164"/>
    <mergeCell ref="AS164:AT164"/>
    <mergeCell ref="AU164:AV164"/>
    <mergeCell ref="AW164:AX164"/>
    <mergeCell ref="AY164:AZ164"/>
    <mergeCell ref="BA164:BB164"/>
    <mergeCell ref="BO162:BQ162"/>
    <mergeCell ref="BS162:BT162"/>
    <mergeCell ref="BU162:CA162"/>
    <mergeCell ref="CB162:CH162"/>
    <mergeCell ref="B163:C163"/>
    <mergeCell ref="D163:F163"/>
    <mergeCell ref="G163:H163"/>
    <mergeCell ref="K163:L163"/>
    <mergeCell ref="M163:N163"/>
    <mergeCell ref="O163:P163"/>
    <mergeCell ref="Q163:R163"/>
    <mergeCell ref="S163:T163"/>
    <mergeCell ref="U163:V163"/>
    <mergeCell ref="W163:X163"/>
    <mergeCell ref="Y163:Z163"/>
    <mergeCell ref="AA163:AB163"/>
    <mergeCell ref="AC163:AD163"/>
    <mergeCell ref="AE163:AF163"/>
    <mergeCell ref="AG163:AH163"/>
    <mergeCell ref="AI163:AJ163"/>
    <mergeCell ref="AK163:AL163"/>
    <mergeCell ref="AM163:AN163"/>
    <mergeCell ref="AO163:AP163"/>
    <mergeCell ref="AQ163:AR163"/>
    <mergeCell ref="AS163:AT163"/>
    <mergeCell ref="AU163:AV163"/>
    <mergeCell ref="AW163:AX163"/>
    <mergeCell ref="AY163:AZ163"/>
    <mergeCell ref="BA163:BB163"/>
    <mergeCell ref="BC163:BD163"/>
    <mergeCell ref="BE163:BF163"/>
    <mergeCell ref="BG163:BH163"/>
    <mergeCell ref="CB161:CH161"/>
    <mergeCell ref="B162:C162"/>
    <mergeCell ref="D162:F162"/>
    <mergeCell ref="G162:H162"/>
    <mergeCell ref="K162:L162"/>
    <mergeCell ref="M162:N162"/>
    <mergeCell ref="O162:P162"/>
    <mergeCell ref="Q162:R162"/>
    <mergeCell ref="S162:T162"/>
    <mergeCell ref="U162:V162"/>
    <mergeCell ref="W162:X162"/>
    <mergeCell ref="Y162:Z162"/>
    <mergeCell ref="AA162:AB162"/>
    <mergeCell ref="AC162:AD162"/>
    <mergeCell ref="AE162:AF162"/>
    <mergeCell ref="AG162:AH162"/>
    <mergeCell ref="AI162:AJ162"/>
    <mergeCell ref="AK162:AL162"/>
    <mergeCell ref="AM162:AN162"/>
    <mergeCell ref="AO162:AP162"/>
    <mergeCell ref="AQ162:AR162"/>
    <mergeCell ref="AS162:AT162"/>
    <mergeCell ref="AU162:AV162"/>
    <mergeCell ref="AW162:AX162"/>
    <mergeCell ref="AY162:AZ162"/>
    <mergeCell ref="BA162:BB162"/>
    <mergeCell ref="BC162:BD162"/>
    <mergeCell ref="BE162:BF162"/>
    <mergeCell ref="BG162:BH162"/>
    <mergeCell ref="BI162:BJ162"/>
    <mergeCell ref="BK162:BL162"/>
    <mergeCell ref="BM162:BN162"/>
    <mergeCell ref="AM161:AN161"/>
    <mergeCell ref="AO161:AP161"/>
    <mergeCell ref="AQ161:AR161"/>
    <mergeCell ref="AS161:AT161"/>
    <mergeCell ref="AU161:AV161"/>
    <mergeCell ref="AW161:AX161"/>
    <mergeCell ref="AY161:AZ161"/>
    <mergeCell ref="BA161:BB161"/>
    <mergeCell ref="BC161:BD161"/>
    <mergeCell ref="BE161:BF161"/>
    <mergeCell ref="BG161:BH161"/>
    <mergeCell ref="BI161:BJ161"/>
    <mergeCell ref="BK161:BL161"/>
    <mergeCell ref="BM161:BN161"/>
    <mergeCell ref="BO161:BQ161"/>
    <mergeCell ref="BS161:BT161"/>
    <mergeCell ref="BU161:CA161"/>
    <mergeCell ref="B161:C161"/>
    <mergeCell ref="D161:F161"/>
    <mergeCell ref="G161:H161"/>
    <mergeCell ref="K161:L161"/>
    <mergeCell ref="M161:N161"/>
    <mergeCell ref="O161:P161"/>
    <mergeCell ref="Q161:R161"/>
    <mergeCell ref="S161:T161"/>
    <mergeCell ref="U161:V161"/>
    <mergeCell ref="W161:X161"/>
    <mergeCell ref="Y161:Z161"/>
    <mergeCell ref="AA161:AB161"/>
    <mergeCell ref="AC161:AD161"/>
    <mergeCell ref="AE161:AF161"/>
    <mergeCell ref="AG161:AH161"/>
    <mergeCell ref="AI161:AJ161"/>
    <mergeCell ref="AK161:AL161"/>
    <mergeCell ref="CB160:CH160"/>
    <mergeCell ref="AU159:AV159"/>
    <mergeCell ref="AW159:AX159"/>
    <mergeCell ref="AY159:AZ159"/>
    <mergeCell ref="BA159:BB159"/>
    <mergeCell ref="BC159:BD159"/>
    <mergeCell ref="BE159:BF159"/>
    <mergeCell ref="BG159:BH159"/>
    <mergeCell ref="BI159:BJ159"/>
    <mergeCell ref="BK159:BL159"/>
    <mergeCell ref="BM159:BN159"/>
    <mergeCell ref="BO159:BQ159"/>
    <mergeCell ref="BS159:BT159"/>
    <mergeCell ref="BU159:CA159"/>
    <mergeCell ref="CB159:CH159"/>
    <mergeCell ref="B160:C160"/>
    <mergeCell ref="D160:F160"/>
    <mergeCell ref="G160:H160"/>
    <mergeCell ref="K160:L160"/>
    <mergeCell ref="M160:N160"/>
    <mergeCell ref="O160:P160"/>
    <mergeCell ref="Q160:R160"/>
    <mergeCell ref="S160:T160"/>
    <mergeCell ref="U160:V160"/>
    <mergeCell ref="W160:X160"/>
    <mergeCell ref="Y160:Z160"/>
    <mergeCell ref="AA160:AB160"/>
    <mergeCell ref="AC160:AD160"/>
    <mergeCell ref="AE160:AF160"/>
    <mergeCell ref="AG160:AH160"/>
    <mergeCell ref="AI160:AJ160"/>
    <mergeCell ref="AK160:AL160"/>
    <mergeCell ref="AM160:AN160"/>
    <mergeCell ref="S158:T158"/>
    <mergeCell ref="U158:V158"/>
    <mergeCell ref="W158:X158"/>
    <mergeCell ref="Y158:Z158"/>
    <mergeCell ref="AA158:AB158"/>
    <mergeCell ref="AC158:AD158"/>
    <mergeCell ref="AE158:AF158"/>
    <mergeCell ref="AG158:AH158"/>
    <mergeCell ref="AI158:AJ158"/>
    <mergeCell ref="AK158:AL158"/>
    <mergeCell ref="AM158:AN158"/>
    <mergeCell ref="AO158:AP158"/>
    <mergeCell ref="AQ158:AR158"/>
    <mergeCell ref="AS158:AT158"/>
    <mergeCell ref="AU158:AV158"/>
    <mergeCell ref="AW158:AX158"/>
    <mergeCell ref="AY158:AZ158"/>
    <mergeCell ref="AO160:AP160"/>
    <mergeCell ref="AQ160:AR160"/>
    <mergeCell ref="AS160:AT160"/>
    <mergeCell ref="AU160:AV160"/>
    <mergeCell ref="AW160:AX160"/>
    <mergeCell ref="AY160:AZ160"/>
    <mergeCell ref="BA160:BB160"/>
    <mergeCell ref="BC160:BD160"/>
    <mergeCell ref="BE160:BF160"/>
    <mergeCell ref="BG160:BH160"/>
    <mergeCell ref="BI160:BJ160"/>
    <mergeCell ref="BK160:BL160"/>
    <mergeCell ref="BM160:BN160"/>
    <mergeCell ref="BO160:BQ160"/>
    <mergeCell ref="BS160:BT160"/>
    <mergeCell ref="BU160:CA160"/>
    <mergeCell ref="AE156:AF156"/>
    <mergeCell ref="AG156:AH156"/>
    <mergeCell ref="AI156:AJ156"/>
    <mergeCell ref="AK156:AL156"/>
    <mergeCell ref="AM156:AN156"/>
    <mergeCell ref="AO156:AP156"/>
    <mergeCell ref="AQ156:AR156"/>
    <mergeCell ref="AS156:AT156"/>
    <mergeCell ref="AU156:AV156"/>
    <mergeCell ref="AW156:AX156"/>
    <mergeCell ref="AY156:AZ156"/>
    <mergeCell ref="BA156:BB156"/>
    <mergeCell ref="BC156:BD156"/>
    <mergeCell ref="BE156:BF156"/>
    <mergeCell ref="BG156:BH156"/>
    <mergeCell ref="BI156:BJ156"/>
    <mergeCell ref="BK156:BL156"/>
    <mergeCell ref="BA158:BB158"/>
    <mergeCell ref="BC158:BD158"/>
    <mergeCell ref="BE158:BF158"/>
    <mergeCell ref="BG158:BH158"/>
    <mergeCell ref="BI158:BJ158"/>
    <mergeCell ref="BK158:BL158"/>
    <mergeCell ref="BM158:BN158"/>
    <mergeCell ref="BO158:BQ158"/>
    <mergeCell ref="BS158:BT158"/>
    <mergeCell ref="BU158:CA158"/>
    <mergeCell ref="CB158:CH158"/>
    <mergeCell ref="B159:C159"/>
    <mergeCell ref="D159:F159"/>
    <mergeCell ref="G159:H159"/>
    <mergeCell ref="K159:L159"/>
    <mergeCell ref="M159:N159"/>
    <mergeCell ref="O159:P159"/>
    <mergeCell ref="Q159:R159"/>
    <mergeCell ref="S159:T159"/>
    <mergeCell ref="U159:V159"/>
    <mergeCell ref="W159:X159"/>
    <mergeCell ref="Y159:Z159"/>
    <mergeCell ref="AA159:AB159"/>
    <mergeCell ref="AC159:AD159"/>
    <mergeCell ref="AE159:AF159"/>
    <mergeCell ref="AG159:AH159"/>
    <mergeCell ref="AI159:AJ159"/>
    <mergeCell ref="AK159:AL159"/>
    <mergeCell ref="AM159:AN159"/>
    <mergeCell ref="AO159:AP159"/>
    <mergeCell ref="AQ159:AR159"/>
    <mergeCell ref="AS159:AT159"/>
    <mergeCell ref="BG157:BH157"/>
    <mergeCell ref="BI157:BJ157"/>
    <mergeCell ref="BK157:BL157"/>
    <mergeCell ref="BM157:BN157"/>
    <mergeCell ref="BO157:BQ157"/>
    <mergeCell ref="BS157:BT157"/>
    <mergeCell ref="BU157:CA157"/>
    <mergeCell ref="CB157:CH157"/>
    <mergeCell ref="B158:C158"/>
    <mergeCell ref="D158:F158"/>
    <mergeCell ref="G158:H158"/>
    <mergeCell ref="K158:L158"/>
    <mergeCell ref="M158:N158"/>
    <mergeCell ref="O158:P158"/>
    <mergeCell ref="Q158:R158"/>
    <mergeCell ref="BS155:BT155"/>
    <mergeCell ref="AQ154:AR154"/>
    <mergeCell ref="AS154:AT154"/>
    <mergeCell ref="AU154:AV154"/>
    <mergeCell ref="AW154:AX154"/>
    <mergeCell ref="AY154:AZ154"/>
    <mergeCell ref="BA154:BB154"/>
    <mergeCell ref="BC154:BD154"/>
    <mergeCell ref="BE154:BF154"/>
    <mergeCell ref="BG154:BH154"/>
    <mergeCell ref="BI154:BJ154"/>
    <mergeCell ref="BK154:BL154"/>
    <mergeCell ref="BM154:BN154"/>
    <mergeCell ref="BO154:BQ154"/>
    <mergeCell ref="BS154:BT154"/>
    <mergeCell ref="BU154:CA154"/>
    <mergeCell ref="CB154:CH154"/>
    <mergeCell ref="BM156:BN156"/>
    <mergeCell ref="BO156:BQ156"/>
    <mergeCell ref="BS156:BT156"/>
    <mergeCell ref="BU156:CA156"/>
    <mergeCell ref="CB156:CH156"/>
    <mergeCell ref="B157:C157"/>
    <mergeCell ref="D157:F157"/>
    <mergeCell ref="G157:H157"/>
    <mergeCell ref="K157:L157"/>
    <mergeCell ref="M157:N157"/>
    <mergeCell ref="O157:P157"/>
    <mergeCell ref="Q157:R157"/>
    <mergeCell ref="S157:T157"/>
    <mergeCell ref="U157:V157"/>
    <mergeCell ref="W157:X157"/>
    <mergeCell ref="Y157:Z157"/>
    <mergeCell ref="AA157:AB157"/>
    <mergeCell ref="AC157:AD157"/>
    <mergeCell ref="AE157:AF157"/>
    <mergeCell ref="AG157:AH157"/>
    <mergeCell ref="AI157:AJ157"/>
    <mergeCell ref="AK157:AL157"/>
    <mergeCell ref="AM157:AN157"/>
    <mergeCell ref="AO157:AP157"/>
    <mergeCell ref="AQ157:AR157"/>
    <mergeCell ref="AS157:AT157"/>
    <mergeCell ref="AU157:AV157"/>
    <mergeCell ref="AW157:AX157"/>
    <mergeCell ref="AY157:AZ157"/>
    <mergeCell ref="BA157:BB157"/>
    <mergeCell ref="BC157:BD157"/>
    <mergeCell ref="BE157:BF157"/>
    <mergeCell ref="BU155:CA155"/>
    <mergeCell ref="CB155:CH155"/>
    <mergeCell ref="B156:C156"/>
    <mergeCell ref="D156:F156"/>
    <mergeCell ref="G156:H156"/>
    <mergeCell ref="K156:L156"/>
    <mergeCell ref="M156:N156"/>
    <mergeCell ref="O156:P156"/>
    <mergeCell ref="Q156:R156"/>
    <mergeCell ref="S156:T156"/>
    <mergeCell ref="U156:V156"/>
    <mergeCell ref="W156:X156"/>
    <mergeCell ref="Y156:Z156"/>
    <mergeCell ref="AA156:AB156"/>
    <mergeCell ref="AC156:AD156"/>
    <mergeCell ref="B155:C155"/>
    <mergeCell ref="D155:F155"/>
    <mergeCell ref="G155:H155"/>
    <mergeCell ref="K155:L155"/>
    <mergeCell ref="M155:N155"/>
    <mergeCell ref="O155:P155"/>
    <mergeCell ref="Q155:R155"/>
    <mergeCell ref="S155:T155"/>
    <mergeCell ref="U155:V155"/>
    <mergeCell ref="W155:X155"/>
    <mergeCell ref="Y155:Z155"/>
    <mergeCell ref="AA155:AB155"/>
    <mergeCell ref="AC155:AD155"/>
    <mergeCell ref="AE155:AF155"/>
    <mergeCell ref="AG155:AH155"/>
    <mergeCell ref="AI155:AJ155"/>
    <mergeCell ref="AW153:AX153"/>
    <mergeCell ref="AY153:AZ153"/>
    <mergeCell ref="BA153:BB153"/>
    <mergeCell ref="BC153:BD153"/>
    <mergeCell ref="BE153:BF153"/>
    <mergeCell ref="BG153:BH153"/>
    <mergeCell ref="BI153:BJ153"/>
    <mergeCell ref="BK153:BL153"/>
    <mergeCell ref="BM153:BN153"/>
    <mergeCell ref="BO153:BQ153"/>
    <mergeCell ref="BS153:BT153"/>
    <mergeCell ref="BU153:CA153"/>
    <mergeCell ref="CB153:CH153"/>
    <mergeCell ref="B154:C154"/>
    <mergeCell ref="D154:F154"/>
    <mergeCell ref="G154:H154"/>
    <mergeCell ref="K154:L154"/>
    <mergeCell ref="M154:N154"/>
    <mergeCell ref="O154:P154"/>
    <mergeCell ref="Q154:R154"/>
    <mergeCell ref="S154:T154"/>
    <mergeCell ref="U154:V154"/>
    <mergeCell ref="W154:X154"/>
    <mergeCell ref="Y154:Z154"/>
    <mergeCell ref="AA154:AB154"/>
    <mergeCell ref="AC154:AD154"/>
    <mergeCell ref="AE154:AF154"/>
    <mergeCell ref="AG154:AH154"/>
    <mergeCell ref="AI154:AJ154"/>
    <mergeCell ref="AK154:AL154"/>
    <mergeCell ref="AM154:AN154"/>
    <mergeCell ref="AO154:AP154"/>
    <mergeCell ref="AK155:AL155"/>
    <mergeCell ref="AM155:AN155"/>
    <mergeCell ref="AO155:AP155"/>
    <mergeCell ref="AQ155:AR155"/>
    <mergeCell ref="AS155:AT155"/>
    <mergeCell ref="AU155:AV155"/>
    <mergeCell ref="AW155:AX155"/>
    <mergeCell ref="AY155:AZ155"/>
    <mergeCell ref="BA155:BB155"/>
    <mergeCell ref="BC155:BD155"/>
    <mergeCell ref="BE155:BF155"/>
    <mergeCell ref="BG155:BH155"/>
    <mergeCell ref="BI155:BJ155"/>
    <mergeCell ref="BK155:BL155"/>
    <mergeCell ref="BM155:BN155"/>
    <mergeCell ref="BO155:BQ155"/>
    <mergeCell ref="BC152:BD152"/>
    <mergeCell ref="BE152:BF152"/>
    <mergeCell ref="BG152:BH152"/>
    <mergeCell ref="BI152:BJ152"/>
    <mergeCell ref="BK152:BL152"/>
    <mergeCell ref="BM152:BN152"/>
    <mergeCell ref="BO152:BQ152"/>
    <mergeCell ref="BS152:BT152"/>
    <mergeCell ref="BU152:CA152"/>
    <mergeCell ref="CB152:CH152"/>
    <mergeCell ref="B153:C153"/>
    <mergeCell ref="D153:F153"/>
    <mergeCell ref="G153:H153"/>
    <mergeCell ref="K153:L153"/>
    <mergeCell ref="M153:N153"/>
    <mergeCell ref="O153:P153"/>
    <mergeCell ref="Q153:R153"/>
    <mergeCell ref="S153:T153"/>
    <mergeCell ref="U153:V153"/>
    <mergeCell ref="W153:X153"/>
    <mergeCell ref="Y153:Z153"/>
    <mergeCell ref="AA153:AB153"/>
    <mergeCell ref="AC153:AD153"/>
    <mergeCell ref="AE153:AF153"/>
    <mergeCell ref="AG153:AH153"/>
    <mergeCell ref="AI153:AJ153"/>
    <mergeCell ref="AK153:AL153"/>
    <mergeCell ref="AM153:AN153"/>
    <mergeCell ref="AO153:AP153"/>
    <mergeCell ref="AQ153:AR153"/>
    <mergeCell ref="AS153:AT153"/>
    <mergeCell ref="AU153:AV153"/>
    <mergeCell ref="BI151:BJ151"/>
    <mergeCell ref="BK151:BL151"/>
    <mergeCell ref="BM151:BN151"/>
    <mergeCell ref="BO151:BQ151"/>
    <mergeCell ref="BS151:BT151"/>
    <mergeCell ref="BU151:CA151"/>
    <mergeCell ref="CB151:CH151"/>
    <mergeCell ref="B152:C152"/>
    <mergeCell ref="D152:F152"/>
    <mergeCell ref="G152:H152"/>
    <mergeCell ref="K152:L152"/>
    <mergeCell ref="M152:N152"/>
    <mergeCell ref="O152:P152"/>
    <mergeCell ref="Q152:R152"/>
    <mergeCell ref="S152:T152"/>
    <mergeCell ref="U152:V152"/>
    <mergeCell ref="W152:X152"/>
    <mergeCell ref="Y152:Z152"/>
    <mergeCell ref="AA152:AB152"/>
    <mergeCell ref="AC152:AD152"/>
    <mergeCell ref="AE152:AF152"/>
    <mergeCell ref="AG152:AH152"/>
    <mergeCell ref="AI152:AJ152"/>
    <mergeCell ref="AK152:AL152"/>
    <mergeCell ref="AM152:AN152"/>
    <mergeCell ref="AO152:AP152"/>
    <mergeCell ref="AQ152:AR152"/>
    <mergeCell ref="AS152:AT152"/>
    <mergeCell ref="AU152:AV152"/>
    <mergeCell ref="AW152:AX152"/>
    <mergeCell ref="AY152:AZ152"/>
    <mergeCell ref="BA152:BB152"/>
    <mergeCell ref="BO150:BQ150"/>
    <mergeCell ref="BS150:BT150"/>
    <mergeCell ref="BU150:CA150"/>
    <mergeCell ref="CB150:CH150"/>
    <mergeCell ref="B151:C151"/>
    <mergeCell ref="D151:F151"/>
    <mergeCell ref="G151:H151"/>
    <mergeCell ref="K151:L151"/>
    <mergeCell ref="M151:N151"/>
    <mergeCell ref="O151:P151"/>
    <mergeCell ref="Q151:R151"/>
    <mergeCell ref="S151:T151"/>
    <mergeCell ref="U151:V151"/>
    <mergeCell ref="W151:X151"/>
    <mergeCell ref="Y151:Z151"/>
    <mergeCell ref="AA151:AB151"/>
    <mergeCell ref="AC151:AD151"/>
    <mergeCell ref="AE151:AF151"/>
    <mergeCell ref="AG151:AH151"/>
    <mergeCell ref="AI151:AJ151"/>
    <mergeCell ref="AK151:AL151"/>
    <mergeCell ref="AM151:AN151"/>
    <mergeCell ref="AO151:AP151"/>
    <mergeCell ref="AQ151:AR151"/>
    <mergeCell ref="AS151:AT151"/>
    <mergeCell ref="AU151:AV151"/>
    <mergeCell ref="AW151:AX151"/>
    <mergeCell ref="AY151:AZ151"/>
    <mergeCell ref="BA151:BB151"/>
    <mergeCell ref="BC151:BD151"/>
    <mergeCell ref="BE151:BF151"/>
    <mergeCell ref="BG151:BH151"/>
    <mergeCell ref="CB149:CH149"/>
    <mergeCell ref="B150:C150"/>
    <mergeCell ref="D150:F150"/>
    <mergeCell ref="G150:H150"/>
    <mergeCell ref="K150:L150"/>
    <mergeCell ref="M150:N150"/>
    <mergeCell ref="O150:P150"/>
    <mergeCell ref="Q150:R150"/>
    <mergeCell ref="S150:T150"/>
    <mergeCell ref="U150:V150"/>
    <mergeCell ref="W150:X150"/>
    <mergeCell ref="Y150:Z150"/>
    <mergeCell ref="AA150:AB150"/>
    <mergeCell ref="AC150:AD150"/>
    <mergeCell ref="AE150:AF150"/>
    <mergeCell ref="AG150:AH150"/>
    <mergeCell ref="AI150:AJ150"/>
    <mergeCell ref="AK150:AL150"/>
    <mergeCell ref="AM150:AN150"/>
    <mergeCell ref="AO150:AP150"/>
    <mergeCell ref="AQ150:AR150"/>
    <mergeCell ref="AS150:AT150"/>
    <mergeCell ref="AU150:AV150"/>
    <mergeCell ref="AW150:AX150"/>
    <mergeCell ref="AY150:AZ150"/>
    <mergeCell ref="BA150:BB150"/>
    <mergeCell ref="BC150:BD150"/>
    <mergeCell ref="BE150:BF150"/>
    <mergeCell ref="BG150:BH150"/>
    <mergeCell ref="BI150:BJ150"/>
    <mergeCell ref="BK150:BL150"/>
    <mergeCell ref="BM150:BN150"/>
    <mergeCell ref="AM149:AN149"/>
    <mergeCell ref="AO149:AP149"/>
    <mergeCell ref="AQ149:AR149"/>
    <mergeCell ref="AS149:AT149"/>
    <mergeCell ref="AU149:AV149"/>
    <mergeCell ref="AW149:AX149"/>
    <mergeCell ref="AY149:AZ149"/>
    <mergeCell ref="BA149:BB149"/>
    <mergeCell ref="BC149:BD149"/>
    <mergeCell ref="BE149:BF149"/>
    <mergeCell ref="BG149:BH149"/>
    <mergeCell ref="BI149:BJ149"/>
    <mergeCell ref="BK149:BL149"/>
    <mergeCell ref="BM149:BN149"/>
    <mergeCell ref="BO149:BQ149"/>
    <mergeCell ref="BS149:BT149"/>
    <mergeCell ref="BU149:CA149"/>
    <mergeCell ref="B149:C149"/>
    <mergeCell ref="D149:F149"/>
    <mergeCell ref="G149:H149"/>
    <mergeCell ref="K149:L149"/>
    <mergeCell ref="M149:N149"/>
    <mergeCell ref="O149:P149"/>
    <mergeCell ref="Q149:R149"/>
    <mergeCell ref="S149:T149"/>
    <mergeCell ref="U149:V149"/>
    <mergeCell ref="W149:X149"/>
    <mergeCell ref="Y149:Z149"/>
    <mergeCell ref="AA149:AB149"/>
    <mergeCell ref="AC149:AD149"/>
    <mergeCell ref="AE149:AF149"/>
    <mergeCell ref="AG149:AH149"/>
    <mergeCell ref="AI149:AJ149"/>
    <mergeCell ref="AK149:AL149"/>
    <mergeCell ref="CB148:CH148"/>
    <mergeCell ref="AU147:AV147"/>
    <mergeCell ref="AW147:AX147"/>
    <mergeCell ref="AY147:AZ147"/>
    <mergeCell ref="BA147:BB147"/>
    <mergeCell ref="BC147:BD147"/>
    <mergeCell ref="BE147:BF147"/>
    <mergeCell ref="BG147:BH147"/>
    <mergeCell ref="BI147:BJ147"/>
    <mergeCell ref="BK147:BL147"/>
    <mergeCell ref="BM147:BN147"/>
    <mergeCell ref="BO147:BQ147"/>
    <mergeCell ref="BS147:BT147"/>
    <mergeCell ref="BU147:CA147"/>
    <mergeCell ref="CB147:CH147"/>
    <mergeCell ref="B148:C148"/>
    <mergeCell ref="D148:F148"/>
    <mergeCell ref="G148:H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I148:AJ148"/>
    <mergeCell ref="AK148:AL148"/>
    <mergeCell ref="AM148:AN148"/>
    <mergeCell ref="S146:T146"/>
    <mergeCell ref="U146:V146"/>
    <mergeCell ref="W146:X146"/>
    <mergeCell ref="Y146:Z146"/>
    <mergeCell ref="AA146:AB146"/>
    <mergeCell ref="AC146:AD146"/>
    <mergeCell ref="AE146:AF146"/>
    <mergeCell ref="AG146:AH146"/>
    <mergeCell ref="AI146:AJ146"/>
    <mergeCell ref="AK146:AL146"/>
    <mergeCell ref="AM146:AN146"/>
    <mergeCell ref="AO146:AP146"/>
    <mergeCell ref="AQ146:AR146"/>
    <mergeCell ref="AS146:AT146"/>
    <mergeCell ref="AU146:AV146"/>
    <mergeCell ref="AW146:AX146"/>
    <mergeCell ref="AY146:AZ146"/>
    <mergeCell ref="AO148:AP148"/>
    <mergeCell ref="AQ148:AR148"/>
    <mergeCell ref="AS148:AT148"/>
    <mergeCell ref="AU148:AV148"/>
    <mergeCell ref="AW148:AX148"/>
    <mergeCell ref="AY148:AZ148"/>
    <mergeCell ref="BA148:BB148"/>
    <mergeCell ref="BC148:BD148"/>
    <mergeCell ref="BE148:BF148"/>
    <mergeCell ref="BG148:BH148"/>
    <mergeCell ref="BI148:BJ148"/>
    <mergeCell ref="BK148:BL148"/>
    <mergeCell ref="BM148:BN148"/>
    <mergeCell ref="BO148:BQ148"/>
    <mergeCell ref="BS148:BT148"/>
    <mergeCell ref="BU148:CA148"/>
    <mergeCell ref="AE144:AF144"/>
    <mergeCell ref="AG144:AH144"/>
    <mergeCell ref="AI144:AJ144"/>
    <mergeCell ref="AK144:AL144"/>
    <mergeCell ref="AM144:AN144"/>
    <mergeCell ref="AO144:AP144"/>
    <mergeCell ref="AQ144:AR144"/>
    <mergeCell ref="AS144:AT144"/>
    <mergeCell ref="AU144:AV144"/>
    <mergeCell ref="AW144:AX144"/>
    <mergeCell ref="AY144:AZ144"/>
    <mergeCell ref="BA144:BB144"/>
    <mergeCell ref="BC144:BD144"/>
    <mergeCell ref="BE144:BF144"/>
    <mergeCell ref="BG144:BH144"/>
    <mergeCell ref="BI144:BJ144"/>
    <mergeCell ref="BK144:BL144"/>
    <mergeCell ref="BA146:BB146"/>
    <mergeCell ref="BC146:BD146"/>
    <mergeCell ref="BE146:BF146"/>
    <mergeCell ref="BG146:BH146"/>
    <mergeCell ref="BI146:BJ146"/>
    <mergeCell ref="BK146:BL146"/>
    <mergeCell ref="BM146:BN146"/>
    <mergeCell ref="BO146:BQ146"/>
    <mergeCell ref="BS146:BT146"/>
    <mergeCell ref="BU146:CA146"/>
    <mergeCell ref="CB146:CH146"/>
    <mergeCell ref="B147:C147"/>
    <mergeCell ref="D147:F147"/>
    <mergeCell ref="G147:H147"/>
    <mergeCell ref="K147:L147"/>
    <mergeCell ref="M147:N147"/>
    <mergeCell ref="O147:P147"/>
    <mergeCell ref="Q147:R147"/>
    <mergeCell ref="S147:T147"/>
    <mergeCell ref="U147:V147"/>
    <mergeCell ref="W147:X147"/>
    <mergeCell ref="Y147:Z147"/>
    <mergeCell ref="AA147:AB147"/>
    <mergeCell ref="AC147:AD147"/>
    <mergeCell ref="AE147:AF147"/>
    <mergeCell ref="AG147:AH147"/>
    <mergeCell ref="AI147:AJ147"/>
    <mergeCell ref="AK147:AL147"/>
    <mergeCell ref="AM147:AN147"/>
    <mergeCell ref="AO147:AP147"/>
    <mergeCell ref="AQ147:AR147"/>
    <mergeCell ref="AS147:AT147"/>
    <mergeCell ref="BG145:BH145"/>
    <mergeCell ref="BI145:BJ145"/>
    <mergeCell ref="BK145:BL145"/>
    <mergeCell ref="BM145:BN145"/>
    <mergeCell ref="BO145:BQ145"/>
    <mergeCell ref="BS145:BT145"/>
    <mergeCell ref="BU145:CA145"/>
    <mergeCell ref="CB145:CH145"/>
    <mergeCell ref="B146:C146"/>
    <mergeCell ref="D146:F146"/>
    <mergeCell ref="G146:H146"/>
    <mergeCell ref="K146:L146"/>
    <mergeCell ref="M146:N146"/>
    <mergeCell ref="O146:P146"/>
    <mergeCell ref="Q146:R146"/>
    <mergeCell ref="BS143:BT143"/>
    <mergeCell ref="AQ142:AR142"/>
    <mergeCell ref="AS142:AT142"/>
    <mergeCell ref="AU142:AV142"/>
    <mergeCell ref="AW142:AX142"/>
    <mergeCell ref="AY142:AZ142"/>
    <mergeCell ref="BA142:BB142"/>
    <mergeCell ref="BC142:BD142"/>
    <mergeCell ref="BE142:BF142"/>
    <mergeCell ref="BG142:BH142"/>
    <mergeCell ref="BI142:BJ142"/>
    <mergeCell ref="BK142:BL142"/>
    <mergeCell ref="BM142:BN142"/>
    <mergeCell ref="BO142:BQ142"/>
    <mergeCell ref="BS142:BT142"/>
    <mergeCell ref="BU142:CA142"/>
    <mergeCell ref="CB142:CH142"/>
    <mergeCell ref="BM144:BN144"/>
    <mergeCell ref="BO144:BQ144"/>
    <mergeCell ref="BS144:BT144"/>
    <mergeCell ref="BU144:CA144"/>
    <mergeCell ref="CB144:CH144"/>
    <mergeCell ref="B145:C145"/>
    <mergeCell ref="D145:F145"/>
    <mergeCell ref="G145:H145"/>
    <mergeCell ref="K145:L145"/>
    <mergeCell ref="M145:N145"/>
    <mergeCell ref="O145:P145"/>
    <mergeCell ref="Q145:R145"/>
    <mergeCell ref="S145:T145"/>
    <mergeCell ref="U145:V145"/>
    <mergeCell ref="W145:X145"/>
    <mergeCell ref="Y145:Z145"/>
    <mergeCell ref="AA145:AB145"/>
    <mergeCell ref="AC145:AD145"/>
    <mergeCell ref="AE145:AF145"/>
    <mergeCell ref="AG145:AH145"/>
    <mergeCell ref="AI145:AJ145"/>
    <mergeCell ref="AK145:AL145"/>
    <mergeCell ref="AM145:AN145"/>
    <mergeCell ref="AO145:AP145"/>
    <mergeCell ref="AQ145:AR145"/>
    <mergeCell ref="AS145:AT145"/>
    <mergeCell ref="AU145:AV145"/>
    <mergeCell ref="AW145:AX145"/>
    <mergeCell ref="AY145:AZ145"/>
    <mergeCell ref="BA145:BB145"/>
    <mergeCell ref="BC145:BD145"/>
    <mergeCell ref="BE145:BF145"/>
    <mergeCell ref="BU143:CA143"/>
    <mergeCell ref="CB143:CH143"/>
    <mergeCell ref="B144:C144"/>
    <mergeCell ref="D144:F144"/>
    <mergeCell ref="G144:H144"/>
    <mergeCell ref="K144:L144"/>
    <mergeCell ref="M144:N144"/>
    <mergeCell ref="O144:P144"/>
    <mergeCell ref="Q144:R144"/>
    <mergeCell ref="S144:T144"/>
    <mergeCell ref="U144:V144"/>
    <mergeCell ref="W144:X144"/>
    <mergeCell ref="Y144:Z144"/>
    <mergeCell ref="AA144:AB144"/>
    <mergeCell ref="AC144:AD144"/>
    <mergeCell ref="B143:C143"/>
    <mergeCell ref="D143:F143"/>
    <mergeCell ref="G143:H143"/>
    <mergeCell ref="K143:L143"/>
    <mergeCell ref="M143:N143"/>
    <mergeCell ref="O143:P143"/>
    <mergeCell ref="Q143:R143"/>
    <mergeCell ref="S143:T143"/>
    <mergeCell ref="U143:V143"/>
    <mergeCell ref="W143:X143"/>
    <mergeCell ref="Y143:Z143"/>
    <mergeCell ref="AA143:AB143"/>
    <mergeCell ref="AC143:AD143"/>
    <mergeCell ref="AE143:AF143"/>
    <mergeCell ref="AG143:AH143"/>
    <mergeCell ref="AI143:AJ143"/>
    <mergeCell ref="AW141:AX141"/>
    <mergeCell ref="AY141:AZ141"/>
    <mergeCell ref="BA141:BB141"/>
    <mergeCell ref="BC141:BD141"/>
    <mergeCell ref="BE141:BF141"/>
    <mergeCell ref="BG141:BH141"/>
    <mergeCell ref="BI141:BJ141"/>
    <mergeCell ref="BK141:BL141"/>
    <mergeCell ref="BM141:BN141"/>
    <mergeCell ref="BO141:BQ141"/>
    <mergeCell ref="BS141:BT141"/>
    <mergeCell ref="BU141:CA141"/>
    <mergeCell ref="CB141:CH141"/>
    <mergeCell ref="B142:C142"/>
    <mergeCell ref="D142:F142"/>
    <mergeCell ref="G142:H142"/>
    <mergeCell ref="K142:L142"/>
    <mergeCell ref="M142:N142"/>
    <mergeCell ref="O142:P142"/>
    <mergeCell ref="Q142:R142"/>
    <mergeCell ref="S142:T142"/>
    <mergeCell ref="U142:V142"/>
    <mergeCell ref="W142:X142"/>
    <mergeCell ref="Y142:Z142"/>
    <mergeCell ref="AA142:AB142"/>
    <mergeCell ref="AC142:AD142"/>
    <mergeCell ref="AE142:AF142"/>
    <mergeCell ref="AG142:AH142"/>
    <mergeCell ref="AI142:AJ142"/>
    <mergeCell ref="AK142:AL142"/>
    <mergeCell ref="AM142:AN142"/>
    <mergeCell ref="AO142:AP142"/>
    <mergeCell ref="AK143:AL143"/>
    <mergeCell ref="AM143:AN143"/>
    <mergeCell ref="AO143:AP143"/>
    <mergeCell ref="AQ143:AR143"/>
    <mergeCell ref="AS143:AT143"/>
    <mergeCell ref="AU143:AV143"/>
    <mergeCell ref="AW143:AX143"/>
    <mergeCell ref="AY143:AZ143"/>
    <mergeCell ref="BA143:BB143"/>
    <mergeCell ref="BC143:BD143"/>
    <mergeCell ref="BE143:BF143"/>
    <mergeCell ref="BG143:BH143"/>
    <mergeCell ref="BI143:BJ143"/>
    <mergeCell ref="BK143:BL143"/>
    <mergeCell ref="BM143:BN143"/>
    <mergeCell ref="BO143:BQ143"/>
    <mergeCell ref="BC140:BD140"/>
    <mergeCell ref="BE140:BF140"/>
    <mergeCell ref="BG140:BH140"/>
    <mergeCell ref="BI140:BJ140"/>
    <mergeCell ref="BK140:BL140"/>
    <mergeCell ref="BM140:BN140"/>
    <mergeCell ref="BO140:BQ140"/>
    <mergeCell ref="BS140:BT140"/>
    <mergeCell ref="BU140:CA140"/>
    <mergeCell ref="CB140:CH140"/>
    <mergeCell ref="B141:C141"/>
    <mergeCell ref="D141:F141"/>
    <mergeCell ref="G141:H141"/>
    <mergeCell ref="K141:L141"/>
    <mergeCell ref="M141:N141"/>
    <mergeCell ref="O141:P141"/>
    <mergeCell ref="Q141:R141"/>
    <mergeCell ref="S141:T141"/>
    <mergeCell ref="U141:V141"/>
    <mergeCell ref="W141:X141"/>
    <mergeCell ref="Y141:Z141"/>
    <mergeCell ref="AA141:AB141"/>
    <mergeCell ref="AC141:AD141"/>
    <mergeCell ref="AE141:AF141"/>
    <mergeCell ref="AG141:AH141"/>
    <mergeCell ref="AI141:AJ141"/>
    <mergeCell ref="AK141:AL141"/>
    <mergeCell ref="AM141:AN141"/>
    <mergeCell ref="AO141:AP141"/>
    <mergeCell ref="AQ141:AR141"/>
    <mergeCell ref="AS141:AT141"/>
    <mergeCell ref="AU141:AV141"/>
    <mergeCell ref="BI139:BJ139"/>
    <mergeCell ref="BK139:BL139"/>
    <mergeCell ref="BM139:BN139"/>
    <mergeCell ref="BO139:BQ139"/>
    <mergeCell ref="BS139:BT139"/>
    <mergeCell ref="BU139:CA139"/>
    <mergeCell ref="CB139:CH139"/>
    <mergeCell ref="B140:C140"/>
    <mergeCell ref="D140:F140"/>
    <mergeCell ref="G140:H140"/>
    <mergeCell ref="K140:L140"/>
    <mergeCell ref="M140:N140"/>
    <mergeCell ref="O140:P140"/>
    <mergeCell ref="Q140:R140"/>
    <mergeCell ref="S140:T140"/>
    <mergeCell ref="U140:V140"/>
    <mergeCell ref="W140:X140"/>
    <mergeCell ref="Y140:Z140"/>
    <mergeCell ref="AA140:AB140"/>
    <mergeCell ref="AC140:AD140"/>
    <mergeCell ref="AE140:AF140"/>
    <mergeCell ref="AG140:AH140"/>
    <mergeCell ref="AI140:AJ140"/>
    <mergeCell ref="AK140:AL140"/>
    <mergeCell ref="AM140:AN140"/>
    <mergeCell ref="AO140:AP140"/>
    <mergeCell ref="AQ140:AR140"/>
    <mergeCell ref="AS140:AT140"/>
    <mergeCell ref="AU140:AV140"/>
    <mergeCell ref="AW140:AX140"/>
    <mergeCell ref="AY140:AZ140"/>
    <mergeCell ref="BA140:BB140"/>
    <mergeCell ref="BO138:BQ138"/>
    <mergeCell ref="BS138:BT138"/>
    <mergeCell ref="BU138:CA138"/>
    <mergeCell ref="CB138:CH138"/>
    <mergeCell ref="B139:C139"/>
    <mergeCell ref="D139:F139"/>
    <mergeCell ref="G139:H139"/>
    <mergeCell ref="K139:L139"/>
    <mergeCell ref="M139:N139"/>
    <mergeCell ref="O139:P139"/>
    <mergeCell ref="Q139:R139"/>
    <mergeCell ref="S139:T139"/>
    <mergeCell ref="U139:V139"/>
    <mergeCell ref="W139:X139"/>
    <mergeCell ref="Y139:Z139"/>
    <mergeCell ref="AA139:AB139"/>
    <mergeCell ref="AC139:AD139"/>
    <mergeCell ref="AE139:AF139"/>
    <mergeCell ref="AG139:AH139"/>
    <mergeCell ref="AI139:AJ139"/>
    <mergeCell ref="AK139:AL139"/>
    <mergeCell ref="AM139:AN139"/>
    <mergeCell ref="AO139:AP139"/>
    <mergeCell ref="AQ139:AR139"/>
    <mergeCell ref="AS139:AT139"/>
    <mergeCell ref="AU139:AV139"/>
    <mergeCell ref="AW139:AX139"/>
    <mergeCell ref="AY139:AZ139"/>
    <mergeCell ref="BA139:BB139"/>
    <mergeCell ref="BC139:BD139"/>
    <mergeCell ref="BE139:BF139"/>
    <mergeCell ref="BG139:BH139"/>
    <mergeCell ref="CB137:CH137"/>
    <mergeCell ref="B138:C138"/>
    <mergeCell ref="D138:F138"/>
    <mergeCell ref="G138:H138"/>
    <mergeCell ref="K138:L138"/>
    <mergeCell ref="M138:N138"/>
    <mergeCell ref="O138:P138"/>
    <mergeCell ref="Q138:R138"/>
    <mergeCell ref="S138:T138"/>
    <mergeCell ref="U138:V138"/>
    <mergeCell ref="W138:X138"/>
    <mergeCell ref="Y138:Z138"/>
    <mergeCell ref="AA138:AB138"/>
    <mergeCell ref="AC138:AD138"/>
    <mergeCell ref="AE138:AF138"/>
    <mergeCell ref="AG138:AH138"/>
    <mergeCell ref="AI138:AJ138"/>
    <mergeCell ref="AK138:AL138"/>
    <mergeCell ref="AM138:AN138"/>
    <mergeCell ref="AO138:AP138"/>
    <mergeCell ref="AQ138:AR138"/>
    <mergeCell ref="AS138:AT138"/>
    <mergeCell ref="AU138:AV138"/>
    <mergeCell ref="AW138:AX138"/>
    <mergeCell ref="AY138:AZ138"/>
    <mergeCell ref="BA138:BB138"/>
    <mergeCell ref="BC138:BD138"/>
    <mergeCell ref="BE138:BF138"/>
    <mergeCell ref="BG138:BH138"/>
    <mergeCell ref="BI138:BJ138"/>
    <mergeCell ref="BK138:BL138"/>
    <mergeCell ref="BM138:BN138"/>
    <mergeCell ref="AM137:AN137"/>
    <mergeCell ref="AO137:AP137"/>
    <mergeCell ref="AQ137:AR137"/>
    <mergeCell ref="AS137:AT137"/>
    <mergeCell ref="AU137:AV137"/>
    <mergeCell ref="AW137:AX137"/>
    <mergeCell ref="AY137:AZ137"/>
    <mergeCell ref="BA137:BB137"/>
    <mergeCell ref="BC137:BD137"/>
    <mergeCell ref="BE137:BF137"/>
    <mergeCell ref="BG137:BH137"/>
    <mergeCell ref="BI137:BJ137"/>
    <mergeCell ref="BK137:BL137"/>
    <mergeCell ref="BM137:BN137"/>
    <mergeCell ref="BO137:BQ137"/>
    <mergeCell ref="BS137:BT137"/>
    <mergeCell ref="BU137:CA137"/>
    <mergeCell ref="B137:C137"/>
    <mergeCell ref="D137:F137"/>
    <mergeCell ref="G137:H137"/>
    <mergeCell ref="K137:L137"/>
    <mergeCell ref="M137:N137"/>
    <mergeCell ref="O137:P137"/>
    <mergeCell ref="Q137:R137"/>
    <mergeCell ref="S137:T137"/>
    <mergeCell ref="U137:V137"/>
    <mergeCell ref="W137:X137"/>
    <mergeCell ref="Y137:Z137"/>
    <mergeCell ref="AA137:AB137"/>
    <mergeCell ref="AC137:AD137"/>
    <mergeCell ref="AE137:AF137"/>
    <mergeCell ref="AG137:AH137"/>
    <mergeCell ref="AI137:AJ137"/>
    <mergeCell ref="AK137:AL137"/>
    <mergeCell ref="CB136:CH136"/>
    <mergeCell ref="AU135:AV135"/>
    <mergeCell ref="AW135:AX135"/>
    <mergeCell ref="AY135:AZ135"/>
    <mergeCell ref="BA135:BB135"/>
    <mergeCell ref="BC135:BD135"/>
    <mergeCell ref="BE135:BF135"/>
    <mergeCell ref="BG135:BH135"/>
    <mergeCell ref="BI135:BJ135"/>
    <mergeCell ref="BK135:BL135"/>
    <mergeCell ref="BM135:BN135"/>
    <mergeCell ref="BO135:BQ135"/>
    <mergeCell ref="BS135:BT135"/>
    <mergeCell ref="BU135:CA135"/>
    <mergeCell ref="CB135:CH135"/>
    <mergeCell ref="B136:C136"/>
    <mergeCell ref="D136:F136"/>
    <mergeCell ref="G136:H136"/>
    <mergeCell ref="K136:L136"/>
    <mergeCell ref="M136:N136"/>
    <mergeCell ref="O136:P136"/>
    <mergeCell ref="Q136:R136"/>
    <mergeCell ref="S136:T136"/>
    <mergeCell ref="U136:V136"/>
    <mergeCell ref="W136:X136"/>
    <mergeCell ref="Y136:Z136"/>
    <mergeCell ref="AA136:AB136"/>
    <mergeCell ref="AC136:AD136"/>
    <mergeCell ref="AE136:AF136"/>
    <mergeCell ref="AG136:AH136"/>
    <mergeCell ref="AI136:AJ136"/>
    <mergeCell ref="AK136:AL136"/>
    <mergeCell ref="AM136:AN136"/>
    <mergeCell ref="S134:T134"/>
    <mergeCell ref="U134:V134"/>
    <mergeCell ref="W134:X134"/>
    <mergeCell ref="Y134:Z134"/>
    <mergeCell ref="AA134:AB134"/>
    <mergeCell ref="AC134:AD134"/>
    <mergeCell ref="AE134:AF134"/>
    <mergeCell ref="AG134:AH134"/>
    <mergeCell ref="AI134:AJ134"/>
    <mergeCell ref="AK134:AL134"/>
    <mergeCell ref="AM134:AN134"/>
    <mergeCell ref="AO134:AP134"/>
    <mergeCell ref="AQ134:AR134"/>
    <mergeCell ref="AS134:AT134"/>
    <mergeCell ref="AU134:AV134"/>
    <mergeCell ref="AW134:AX134"/>
    <mergeCell ref="AY134:AZ134"/>
    <mergeCell ref="AO136:AP136"/>
    <mergeCell ref="AQ136:AR136"/>
    <mergeCell ref="AS136:AT136"/>
    <mergeCell ref="AU136:AV136"/>
    <mergeCell ref="AW136:AX136"/>
    <mergeCell ref="AY136:AZ136"/>
    <mergeCell ref="BA136:BB136"/>
    <mergeCell ref="BC136:BD136"/>
    <mergeCell ref="BE136:BF136"/>
    <mergeCell ref="BG136:BH136"/>
    <mergeCell ref="BI136:BJ136"/>
    <mergeCell ref="BK136:BL136"/>
    <mergeCell ref="BM136:BN136"/>
    <mergeCell ref="BO136:BQ136"/>
    <mergeCell ref="BS136:BT136"/>
    <mergeCell ref="BU136:CA136"/>
    <mergeCell ref="AE132:AF132"/>
    <mergeCell ref="AG132:AH132"/>
    <mergeCell ref="AI132:AJ132"/>
    <mergeCell ref="AK132:AL132"/>
    <mergeCell ref="AM132:AN132"/>
    <mergeCell ref="AO132:AP132"/>
    <mergeCell ref="AQ132:AR132"/>
    <mergeCell ref="AS132:AT132"/>
    <mergeCell ref="AU132:AV132"/>
    <mergeCell ref="AW132:AX132"/>
    <mergeCell ref="AY132:AZ132"/>
    <mergeCell ref="BA132:BB132"/>
    <mergeCell ref="BC132:BD132"/>
    <mergeCell ref="BE132:BF132"/>
    <mergeCell ref="BG132:BH132"/>
    <mergeCell ref="BI132:BJ132"/>
    <mergeCell ref="BK132:BL132"/>
    <mergeCell ref="BA134:BB134"/>
    <mergeCell ref="BC134:BD134"/>
    <mergeCell ref="BE134:BF134"/>
    <mergeCell ref="BG134:BH134"/>
    <mergeCell ref="BI134:BJ134"/>
    <mergeCell ref="BK134:BL134"/>
    <mergeCell ref="BM134:BN134"/>
    <mergeCell ref="BO134:BQ134"/>
    <mergeCell ref="BS134:BT134"/>
    <mergeCell ref="BU134:CA134"/>
    <mergeCell ref="CB134:CH134"/>
    <mergeCell ref="B135:C135"/>
    <mergeCell ref="D135:F135"/>
    <mergeCell ref="G135:H135"/>
    <mergeCell ref="K135:L135"/>
    <mergeCell ref="M135:N135"/>
    <mergeCell ref="O135:P135"/>
    <mergeCell ref="Q135:R135"/>
    <mergeCell ref="S135:T135"/>
    <mergeCell ref="U135:V135"/>
    <mergeCell ref="W135:X135"/>
    <mergeCell ref="Y135:Z135"/>
    <mergeCell ref="AA135:AB135"/>
    <mergeCell ref="AC135:AD135"/>
    <mergeCell ref="AE135:AF135"/>
    <mergeCell ref="AG135:AH135"/>
    <mergeCell ref="AI135:AJ135"/>
    <mergeCell ref="AK135:AL135"/>
    <mergeCell ref="AM135:AN135"/>
    <mergeCell ref="AO135:AP135"/>
    <mergeCell ref="AQ135:AR135"/>
    <mergeCell ref="AS135:AT135"/>
    <mergeCell ref="BG133:BH133"/>
    <mergeCell ref="BI133:BJ133"/>
    <mergeCell ref="BK133:BL133"/>
    <mergeCell ref="BM133:BN133"/>
    <mergeCell ref="BO133:BQ133"/>
    <mergeCell ref="BS133:BT133"/>
    <mergeCell ref="BU133:CA133"/>
    <mergeCell ref="CB133:CH133"/>
    <mergeCell ref="B134:C134"/>
    <mergeCell ref="D134:F134"/>
    <mergeCell ref="G134:H134"/>
    <mergeCell ref="K134:L134"/>
    <mergeCell ref="M134:N134"/>
    <mergeCell ref="O134:P134"/>
    <mergeCell ref="Q134:R134"/>
    <mergeCell ref="BS131:BT131"/>
    <mergeCell ref="AQ130:AR130"/>
    <mergeCell ref="AS130:AT130"/>
    <mergeCell ref="AU130:AV130"/>
    <mergeCell ref="AW130:AX130"/>
    <mergeCell ref="AY130:AZ130"/>
    <mergeCell ref="BA130:BB130"/>
    <mergeCell ref="BC130:BD130"/>
    <mergeCell ref="BE130:BF130"/>
    <mergeCell ref="BG130:BH130"/>
    <mergeCell ref="BI130:BJ130"/>
    <mergeCell ref="BK130:BL130"/>
    <mergeCell ref="BM130:BN130"/>
    <mergeCell ref="BO130:BQ130"/>
    <mergeCell ref="BS130:BT130"/>
    <mergeCell ref="BU130:CA130"/>
    <mergeCell ref="CB130:CH130"/>
    <mergeCell ref="BM132:BN132"/>
    <mergeCell ref="BO132:BQ132"/>
    <mergeCell ref="BS132:BT132"/>
    <mergeCell ref="BU132:CA132"/>
    <mergeCell ref="CB132:CH132"/>
    <mergeCell ref="B133:C133"/>
    <mergeCell ref="D133:F133"/>
    <mergeCell ref="G133:H133"/>
    <mergeCell ref="K133:L133"/>
    <mergeCell ref="M133:N133"/>
    <mergeCell ref="O133:P133"/>
    <mergeCell ref="Q133:R133"/>
    <mergeCell ref="S133:T133"/>
    <mergeCell ref="U133:V133"/>
    <mergeCell ref="W133:X133"/>
    <mergeCell ref="Y133:Z133"/>
    <mergeCell ref="AA133:AB133"/>
    <mergeCell ref="AC133:AD133"/>
    <mergeCell ref="AE133:AF133"/>
    <mergeCell ref="AG133:AH133"/>
    <mergeCell ref="AI133:AJ133"/>
    <mergeCell ref="AK133:AL133"/>
    <mergeCell ref="AM133:AN133"/>
    <mergeCell ref="AO133:AP133"/>
    <mergeCell ref="AQ133:AR133"/>
    <mergeCell ref="AS133:AT133"/>
    <mergeCell ref="AU133:AV133"/>
    <mergeCell ref="AW133:AX133"/>
    <mergeCell ref="AY133:AZ133"/>
    <mergeCell ref="BA133:BB133"/>
    <mergeCell ref="BC133:BD133"/>
    <mergeCell ref="BE133:BF133"/>
    <mergeCell ref="BU131:CA131"/>
    <mergeCell ref="CB131:CH131"/>
    <mergeCell ref="B132:C132"/>
    <mergeCell ref="D132:F132"/>
    <mergeCell ref="G132:H132"/>
    <mergeCell ref="K132:L132"/>
    <mergeCell ref="M132:N132"/>
    <mergeCell ref="O132:P132"/>
    <mergeCell ref="Q132:R132"/>
    <mergeCell ref="S132:T132"/>
    <mergeCell ref="U132:V132"/>
    <mergeCell ref="W132:X132"/>
    <mergeCell ref="Y132:Z132"/>
    <mergeCell ref="AA132:AB132"/>
    <mergeCell ref="AC132:AD132"/>
    <mergeCell ref="B131:C131"/>
    <mergeCell ref="D131:F131"/>
    <mergeCell ref="G131:H131"/>
    <mergeCell ref="K131:L131"/>
    <mergeCell ref="M131:N131"/>
    <mergeCell ref="O131:P131"/>
    <mergeCell ref="Q131:R131"/>
    <mergeCell ref="S131:T131"/>
    <mergeCell ref="U131:V131"/>
    <mergeCell ref="W131:X131"/>
    <mergeCell ref="Y131:Z131"/>
    <mergeCell ref="AA131:AB131"/>
    <mergeCell ref="AC131:AD131"/>
    <mergeCell ref="AE131:AF131"/>
    <mergeCell ref="AG131:AH131"/>
    <mergeCell ref="AI131:AJ131"/>
    <mergeCell ref="AW129:AX129"/>
    <mergeCell ref="AY129:AZ129"/>
    <mergeCell ref="BA129:BB129"/>
    <mergeCell ref="BC129:BD129"/>
    <mergeCell ref="BE129:BF129"/>
    <mergeCell ref="BG129:BH129"/>
    <mergeCell ref="BI129:BJ129"/>
    <mergeCell ref="BK129:BL129"/>
    <mergeCell ref="BM129:BN129"/>
    <mergeCell ref="BO129:BQ129"/>
    <mergeCell ref="BS129:BT129"/>
    <mergeCell ref="BU129:CA129"/>
    <mergeCell ref="CB129:CH129"/>
    <mergeCell ref="B130:C130"/>
    <mergeCell ref="D130:F130"/>
    <mergeCell ref="G130:H130"/>
    <mergeCell ref="K130:L130"/>
    <mergeCell ref="M130:N130"/>
    <mergeCell ref="O130:P130"/>
    <mergeCell ref="Q130:R130"/>
    <mergeCell ref="S130:T130"/>
    <mergeCell ref="U130:V130"/>
    <mergeCell ref="W130:X130"/>
    <mergeCell ref="Y130:Z130"/>
    <mergeCell ref="AA130:AB130"/>
    <mergeCell ref="AC130:AD130"/>
    <mergeCell ref="AE130:AF130"/>
    <mergeCell ref="AG130:AH130"/>
    <mergeCell ref="AI130:AJ130"/>
    <mergeCell ref="AK130:AL130"/>
    <mergeCell ref="AM130:AN130"/>
    <mergeCell ref="AO130:AP130"/>
    <mergeCell ref="AK131:AL131"/>
    <mergeCell ref="AM131:AN131"/>
    <mergeCell ref="AO131:AP131"/>
    <mergeCell ref="AQ131:AR131"/>
    <mergeCell ref="AS131:AT131"/>
    <mergeCell ref="AU131:AV131"/>
    <mergeCell ref="AW131:AX131"/>
    <mergeCell ref="AY131:AZ131"/>
    <mergeCell ref="BA131:BB131"/>
    <mergeCell ref="BC131:BD131"/>
    <mergeCell ref="BE131:BF131"/>
    <mergeCell ref="BG131:BH131"/>
    <mergeCell ref="BI131:BJ131"/>
    <mergeCell ref="BK131:BL131"/>
    <mergeCell ref="BM131:BN131"/>
    <mergeCell ref="BO131:BQ131"/>
    <mergeCell ref="BC128:BD128"/>
    <mergeCell ref="BE128:BF128"/>
    <mergeCell ref="BG128:BH128"/>
    <mergeCell ref="BI128:BJ128"/>
    <mergeCell ref="BK128:BL128"/>
    <mergeCell ref="BM128:BN128"/>
    <mergeCell ref="BO128:BQ128"/>
    <mergeCell ref="BS128:BT128"/>
    <mergeCell ref="BU128:CA128"/>
    <mergeCell ref="CB128:CH128"/>
    <mergeCell ref="B129:C129"/>
    <mergeCell ref="D129:F129"/>
    <mergeCell ref="G129:H129"/>
    <mergeCell ref="K129:L129"/>
    <mergeCell ref="M129:N129"/>
    <mergeCell ref="O129:P129"/>
    <mergeCell ref="Q129:R129"/>
    <mergeCell ref="S129:T129"/>
    <mergeCell ref="U129:V129"/>
    <mergeCell ref="W129:X129"/>
    <mergeCell ref="Y129:Z129"/>
    <mergeCell ref="AA129:AB129"/>
    <mergeCell ref="AC129:AD129"/>
    <mergeCell ref="AE129:AF129"/>
    <mergeCell ref="AG129:AH129"/>
    <mergeCell ref="AI129:AJ129"/>
    <mergeCell ref="AK129:AL129"/>
    <mergeCell ref="AM129:AN129"/>
    <mergeCell ref="AO129:AP129"/>
    <mergeCell ref="AQ129:AR129"/>
    <mergeCell ref="AS129:AT129"/>
    <mergeCell ref="AU129:AV129"/>
    <mergeCell ref="BI127:BJ127"/>
    <mergeCell ref="BK127:BL127"/>
    <mergeCell ref="BM127:BN127"/>
    <mergeCell ref="BO127:BQ127"/>
    <mergeCell ref="BS127:BT127"/>
    <mergeCell ref="BU127:CA127"/>
    <mergeCell ref="CB127:CH127"/>
    <mergeCell ref="B128:C128"/>
    <mergeCell ref="D128:F128"/>
    <mergeCell ref="G128:H128"/>
    <mergeCell ref="K128:L128"/>
    <mergeCell ref="M128:N128"/>
    <mergeCell ref="O128:P128"/>
    <mergeCell ref="Q128:R128"/>
    <mergeCell ref="S128:T128"/>
    <mergeCell ref="U128:V128"/>
    <mergeCell ref="W128:X128"/>
    <mergeCell ref="Y128:Z128"/>
    <mergeCell ref="AA128:AB128"/>
    <mergeCell ref="AC128:AD128"/>
    <mergeCell ref="AE128:AF128"/>
    <mergeCell ref="AG128:AH128"/>
    <mergeCell ref="AI128:AJ128"/>
    <mergeCell ref="AK128:AL128"/>
    <mergeCell ref="AM128:AN128"/>
    <mergeCell ref="AO128:AP128"/>
    <mergeCell ref="AQ128:AR128"/>
    <mergeCell ref="AS128:AT128"/>
    <mergeCell ref="AU128:AV128"/>
    <mergeCell ref="AW128:AX128"/>
    <mergeCell ref="AY128:AZ128"/>
    <mergeCell ref="BA128:BB128"/>
    <mergeCell ref="BO126:BQ126"/>
    <mergeCell ref="BS126:BT126"/>
    <mergeCell ref="BU126:CA126"/>
    <mergeCell ref="CB126:CH126"/>
    <mergeCell ref="B127:C127"/>
    <mergeCell ref="D127:F127"/>
    <mergeCell ref="G127:H127"/>
    <mergeCell ref="K127:L127"/>
    <mergeCell ref="M127:N127"/>
    <mergeCell ref="O127:P127"/>
    <mergeCell ref="Q127:R127"/>
    <mergeCell ref="S127:T127"/>
    <mergeCell ref="U127:V127"/>
    <mergeCell ref="W127:X127"/>
    <mergeCell ref="Y127:Z127"/>
    <mergeCell ref="AA127:AB127"/>
    <mergeCell ref="AC127:AD127"/>
    <mergeCell ref="AE127:AF127"/>
    <mergeCell ref="AG127:AH127"/>
    <mergeCell ref="AI127:AJ127"/>
    <mergeCell ref="AK127:AL127"/>
    <mergeCell ref="AM127:AN127"/>
    <mergeCell ref="AO127:AP127"/>
    <mergeCell ref="AQ127:AR127"/>
    <mergeCell ref="AS127:AT127"/>
    <mergeCell ref="AU127:AV127"/>
    <mergeCell ref="AW127:AX127"/>
    <mergeCell ref="AY127:AZ127"/>
    <mergeCell ref="BA127:BB127"/>
    <mergeCell ref="BC127:BD127"/>
    <mergeCell ref="BE127:BF127"/>
    <mergeCell ref="BG127:BH127"/>
    <mergeCell ref="CB125:CH125"/>
    <mergeCell ref="B126:C126"/>
    <mergeCell ref="D126:F126"/>
    <mergeCell ref="G126:H126"/>
    <mergeCell ref="K126:L126"/>
    <mergeCell ref="M126:N126"/>
    <mergeCell ref="O126:P126"/>
    <mergeCell ref="Q126:R126"/>
    <mergeCell ref="S126:T126"/>
    <mergeCell ref="U126:V126"/>
    <mergeCell ref="W126:X126"/>
    <mergeCell ref="Y126:Z126"/>
    <mergeCell ref="AA126:AB126"/>
    <mergeCell ref="AC126:AD126"/>
    <mergeCell ref="AE126:AF126"/>
    <mergeCell ref="AG126:AH126"/>
    <mergeCell ref="AI126:AJ126"/>
    <mergeCell ref="AK126:AL126"/>
    <mergeCell ref="AM126:AN126"/>
    <mergeCell ref="AO126:AP126"/>
    <mergeCell ref="AQ126:AR126"/>
    <mergeCell ref="AS126:AT126"/>
    <mergeCell ref="AU126:AV126"/>
    <mergeCell ref="AW126:AX126"/>
    <mergeCell ref="AY126:AZ126"/>
    <mergeCell ref="BA126:BB126"/>
    <mergeCell ref="BC126:BD126"/>
    <mergeCell ref="BE126:BF126"/>
    <mergeCell ref="BG126:BH126"/>
    <mergeCell ref="BI126:BJ126"/>
    <mergeCell ref="BK126:BL126"/>
    <mergeCell ref="BM126:BN126"/>
    <mergeCell ref="AM125:AN125"/>
    <mergeCell ref="AO125:AP125"/>
    <mergeCell ref="AQ125:AR125"/>
    <mergeCell ref="AS125:AT125"/>
    <mergeCell ref="AU125:AV125"/>
    <mergeCell ref="AW125:AX125"/>
    <mergeCell ref="AY125:AZ125"/>
    <mergeCell ref="BA125:BB125"/>
    <mergeCell ref="BC125:BD125"/>
    <mergeCell ref="BE125:BF125"/>
    <mergeCell ref="BG125:BH125"/>
    <mergeCell ref="BI125:BJ125"/>
    <mergeCell ref="BK125:BL125"/>
    <mergeCell ref="BM125:BN125"/>
    <mergeCell ref="BO125:BQ125"/>
    <mergeCell ref="BS125:BT125"/>
    <mergeCell ref="BU125:CA125"/>
    <mergeCell ref="B125:C125"/>
    <mergeCell ref="D125:F125"/>
    <mergeCell ref="G125:H125"/>
    <mergeCell ref="K125:L125"/>
    <mergeCell ref="M125:N125"/>
    <mergeCell ref="O125:P125"/>
    <mergeCell ref="Q125:R125"/>
    <mergeCell ref="S125:T125"/>
    <mergeCell ref="U125:V125"/>
    <mergeCell ref="W125:X125"/>
    <mergeCell ref="Y125:Z125"/>
    <mergeCell ref="AA125:AB125"/>
    <mergeCell ref="AC125:AD125"/>
    <mergeCell ref="AE125:AF125"/>
    <mergeCell ref="AG125:AH125"/>
    <mergeCell ref="AI125:AJ125"/>
    <mergeCell ref="AK125:AL125"/>
    <mergeCell ref="CB124:CH124"/>
    <mergeCell ref="AU123:AV123"/>
    <mergeCell ref="AW123:AX123"/>
    <mergeCell ref="AY123:AZ123"/>
    <mergeCell ref="BA123:BB123"/>
    <mergeCell ref="BC123:BD123"/>
    <mergeCell ref="BE123:BF123"/>
    <mergeCell ref="BG123:BH123"/>
    <mergeCell ref="BI123:BJ123"/>
    <mergeCell ref="BK123:BL123"/>
    <mergeCell ref="BM123:BN123"/>
    <mergeCell ref="BO123:BQ123"/>
    <mergeCell ref="BS123:BT123"/>
    <mergeCell ref="BU123:CA123"/>
    <mergeCell ref="CB123:CH123"/>
    <mergeCell ref="B124:C124"/>
    <mergeCell ref="D124:F124"/>
    <mergeCell ref="G124:H124"/>
    <mergeCell ref="K124:L124"/>
    <mergeCell ref="M124:N124"/>
    <mergeCell ref="O124:P124"/>
    <mergeCell ref="Q124:R124"/>
    <mergeCell ref="S124:T124"/>
    <mergeCell ref="U124:V124"/>
    <mergeCell ref="W124:X124"/>
    <mergeCell ref="Y124:Z124"/>
    <mergeCell ref="AA124:AB124"/>
    <mergeCell ref="AC124:AD124"/>
    <mergeCell ref="AE124:AF124"/>
    <mergeCell ref="AG124:AH124"/>
    <mergeCell ref="AI124:AJ124"/>
    <mergeCell ref="AK124:AL124"/>
    <mergeCell ref="AM124:AN124"/>
    <mergeCell ref="S122:T122"/>
    <mergeCell ref="U122:V122"/>
    <mergeCell ref="W122:X122"/>
    <mergeCell ref="Y122:Z122"/>
    <mergeCell ref="AA122:AB122"/>
    <mergeCell ref="AC122:AD122"/>
    <mergeCell ref="AE122:AF122"/>
    <mergeCell ref="AG122:AH122"/>
    <mergeCell ref="AI122:AJ122"/>
    <mergeCell ref="AK122:AL122"/>
    <mergeCell ref="AM122:AN122"/>
    <mergeCell ref="AO122:AP122"/>
    <mergeCell ref="AQ122:AR122"/>
    <mergeCell ref="AS122:AT122"/>
    <mergeCell ref="AU122:AV122"/>
    <mergeCell ref="AW122:AX122"/>
    <mergeCell ref="AY122:AZ122"/>
    <mergeCell ref="AO124:AP124"/>
    <mergeCell ref="AQ124:AR124"/>
    <mergeCell ref="AS124:AT124"/>
    <mergeCell ref="AU124:AV124"/>
    <mergeCell ref="AW124:AX124"/>
    <mergeCell ref="AY124:AZ124"/>
    <mergeCell ref="BA124:BB124"/>
    <mergeCell ref="BC124:BD124"/>
    <mergeCell ref="BE124:BF124"/>
    <mergeCell ref="BG124:BH124"/>
    <mergeCell ref="BI124:BJ124"/>
    <mergeCell ref="BK124:BL124"/>
    <mergeCell ref="BM124:BN124"/>
    <mergeCell ref="BO124:BQ124"/>
    <mergeCell ref="BS124:BT124"/>
    <mergeCell ref="BU124:CA124"/>
    <mergeCell ref="AE120:AF120"/>
    <mergeCell ref="AG120:AH120"/>
    <mergeCell ref="AI120:AJ120"/>
    <mergeCell ref="AK120:AL120"/>
    <mergeCell ref="AM120:AN120"/>
    <mergeCell ref="AO120:AP120"/>
    <mergeCell ref="AQ120:AR120"/>
    <mergeCell ref="AS120:AT120"/>
    <mergeCell ref="AU120:AV120"/>
    <mergeCell ref="AW120:AX120"/>
    <mergeCell ref="AY120:AZ120"/>
    <mergeCell ref="BA120:BB120"/>
    <mergeCell ref="BC120:BD120"/>
    <mergeCell ref="BE120:BF120"/>
    <mergeCell ref="BG120:BH120"/>
    <mergeCell ref="BI120:BJ120"/>
    <mergeCell ref="BK120:BL120"/>
    <mergeCell ref="BA122:BB122"/>
    <mergeCell ref="BC122:BD122"/>
    <mergeCell ref="BE122:BF122"/>
    <mergeCell ref="BG122:BH122"/>
    <mergeCell ref="BI122:BJ122"/>
    <mergeCell ref="BK122:BL122"/>
    <mergeCell ref="BM122:BN122"/>
    <mergeCell ref="BO122:BQ122"/>
    <mergeCell ref="BS122:BT122"/>
    <mergeCell ref="BU122:CA122"/>
    <mergeCell ref="CB122:CH122"/>
    <mergeCell ref="B123:C123"/>
    <mergeCell ref="D123:F123"/>
    <mergeCell ref="G123:H123"/>
    <mergeCell ref="K123:L123"/>
    <mergeCell ref="M123:N123"/>
    <mergeCell ref="O123:P123"/>
    <mergeCell ref="Q123:R123"/>
    <mergeCell ref="S123:T123"/>
    <mergeCell ref="U123:V123"/>
    <mergeCell ref="W123:X123"/>
    <mergeCell ref="Y123:Z123"/>
    <mergeCell ref="AA123:AB123"/>
    <mergeCell ref="AC123:AD123"/>
    <mergeCell ref="AE123:AF123"/>
    <mergeCell ref="AG123:AH123"/>
    <mergeCell ref="AI123:AJ123"/>
    <mergeCell ref="AK123:AL123"/>
    <mergeCell ref="AM123:AN123"/>
    <mergeCell ref="AO123:AP123"/>
    <mergeCell ref="AQ123:AR123"/>
    <mergeCell ref="AS123:AT123"/>
    <mergeCell ref="BG121:BH121"/>
    <mergeCell ref="BI121:BJ121"/>
    <mergeCell ref="BK121:BL121"/>
    <mergeCell ref="BM121:BN121"/>
    <mergeCell ref="BO121:BQ121"/>
    <mergeCell ref="BS121:BT121"/>
    <mergeCell ref="BU121:CA121"/>
    <mergeCell ref="CB121:CH121"/>
    <mergeCell ref="B122:C122"/>
    <mergeCell ref="D122:F122"/>
    <mergeCell ref="G122:H122"/>
    <mergeCell ref="K122:L122"/>
    <mergeCell ref="M122:N122"/>
    <mergeCell ref="O122:P122"/>
    <mergeCell ref="Q122:R122"/>
    <mergeCell ref="BS119:BT119"/>
    <mergeCell ref="AQ118:AR118"/>
    <mergeCell ref="AS118:AT118"/>
    <mergeCell ref="AU118:AV118"/>
    <mergeCell ref="AW118:AX118"/>
    <mergeCell ref="AY118:AZ118"/>
    <mergeCell ref="BA118:BB118"/>
    <mergeCell ref="BC118:BD118"/>
    <mergeCell ref="BE118:BF118"/>
    <mergeCell ref="BG118:BH118"/>
    <mergeCell ref="BI118:BJ118"/>
    <mergeCell ref="BK118:BL118"/>
    <mergeCell ref="BM118:BN118"/>
    <mergeCell ref="BO118:BQ118"/>
    <mergeCell ref="BS118:BT118"/>
    <mergeCell ref="BU118:CA118"/>
    <mergeCell ref="CB118:CH118"/>
    <mergeCell ref="BM120:BN120"/>
    <mergeCell ref="BO120:BQ120"/>
    <mergeCell ref="BS120:BT120"/>
    <mergeCell ref="BU120:CA120"/>
    <mergeCell ref="CB120:CH120"/>
    <mergeCell ref="B121:C121"/>
    <mergeCell ref="D121:F121"/>
    <mergeCell ref="G121:H121"/>
    <mergeCell ref="K121:L121"/>
    <mergeCell ref="M121:N121"/>
    <mergeCell ref="O121:P121"/>
    <mergeCell ref="Q121:R121"/>
    <mergeCell ref="S121:T121"/>
    <mergeCell ref="U121:V121"/>
    <mergeCell ref="W121:X121"/>
    <mergeCell ref="Y121:Z121"/>
    <mergeCell ref="AA121:AB121"/>
    <mergeCell ref="AC121:AD121"/>
    <mergeCell ref="AE121:AF121"/>
    <mergeCell ref="AG121:AH121"/>
    <mergeCell ref="AI121:AJ121"/>
    <mergeCell ref="AK121:AL121"/>
    <mergeCell ref="AM121:AN121"/>
    <mergeCell ref="AO121:AP121"/>
    <mergeCell ref="AQ121:AR121"/>
    <mergeCell ref="AS121:AT121"/>
    <mergeCell ref="AU121:AV121"/>
    <mergeCell ref="AW121:AX121"/>
    <mergeCell ref="AY121:AZ121"/>
    <mergeCell ref="BA121:BB121"/>
    <mergeCell ref="BC121:BD121"/>
    <mergeCell ref="BE121:BF121"/>
    <mergeCell ref="BU119:CA119"/>
    <mergeCell ref="CB119:CH119"/>
    <mergeCell ref="B120:C120"/>
    <mergeCell ref="D120:F120"/>
    <mergeCell ref="G120:H120"/>
    <mergeCell ref="K120:L120"/>
    <mergeCell ref="M120:N120"/>
    <mergeCell ref="O120:P120"/>
    <mergeCell ref="Q120:R120"/>
    <mergeCell ref="S120:T120"/>
    <mergeCell ref="U120:V120"/>
    <mergeCell ref="W120:X120"/>
    <mergeCell ref="Y120:Z120"/>
    <mergeCell ref="AA120:AB120"/>
    <mergeCell ref="AC120:AD120"/>
    <mergeCell ref="B119:C119"/>
    <mergeCell ref="D119:F119"/>
    <mergeCell ref="G119:H119"/>
    <mergeCell ref="K119:L119"/>
    <mergeCell ref="M119:N119"/>
    <mergeCell ref="O119:P119"/>
    <mergeCell ref="Q119:R119"/>
    <mergeCell ref="S119:T119"/>
    <mergeCell ref="U119:V119"/>
    <mergeCell ref="W119:X119"/>
    <mergeCell ref="Y119:Z119"/>
    <mergeCell ref="AA119:AB119"/>
    <mergeCell ref="AC119:AD119"/>
    <mergeCell ref="AE119:AF119"/>
    <mergeCell ref="AG119:AH119"/>
    <mergeCell ref="AI119:AJ119"/>
    <mergeCell ref="AW117:AX117"/>
    <mergeCell ref="AY117:AZ117"/>
    <mergeCell ref="BA117:BB117"/>
    <mergeCell ref="BC117:BD117"/>
    <mergeCell ref="BE117:BF117"/>
    <mergeCell ref="BG117:BH117"/>
    <mergeCell ref="BI117:BJ117"/>
    <mergeCell ref="BK117:BL117"/>
    <mergeCell ref="BM117:BN117"/>
    <mergeCell ref="BO117:BQ117"/>
    <mergeCell ref="BS117:BT117"/>
    <mergeCell ref="BU117:CA117"/>
    <mergeCell ref="CB117:CH117"/>
    <mergeCell ref="B118:C118"/>
    <mergeCell ref="D118:F118"/>
    <mergeCell ref="G118:H118"/>
    <mergeCell ref="K118:L118"/>
    <mergeCell ref="M118:N118"/>
    <mergeCell ref="O118:P118"/>
    <mergeCell ref="Q118:R118"/>
    <mergeCell ref="S118:T118"/>
    <mergeCell ref="U118:V118"/>
    <mergeCell ref="W118:X118"/>
    <mergeCell ref="Y118:Z118"/>
    <mergeCell ref="AA118:AB118"/>
    <mergeCell ref="AC118:AD118"/>
    <mergeCell ref="AE118:AF118"/>
    <mergeCell ref="AG118:AH118"/>
    <mergeCell ref="AI118:AJ118"/>
    <mergeCell ref="AK118:AL118"/>
    <mergeCell ref="AM118:AN118"/>
    <mergeCell ref="AO118:AP118"/>
    <mergeCell ref="AK119:AL119"/>
    <mergeCell ref="AM119:AN119"/>
    <mergeCell ref="AO119:AP119"/>
    <mergeCell ref="AQ119:AR119"/>
    <mergeCell ref="AS119:AT119"/>
    <mergeCell ref="AU119:AV119"/>
    <mergeCell ref="AW119:AX119"/>
    <mergeCell ref="AY119:AZ119"/>
    <mergeCell ref="BA119:BB119"/>
    <mergeCell ref="BC119:BD119"/>
    <mergeCell ref="BE119:BF119"/>
    <mergeCell ref="BG119:BH119"/>
    <mergeCell ref="BI119:BJ119"/>
    <mergeCell ref="BK119:BL119"/>
    <mergeCell ref="BM119:BN119"/>
    <mergeCell ref="BO119:BQ119"/>
    <mergeCell ref="BC116:BD116"/>
    <mergeCell ref="BE116:BF116"/>
    <mergeCell ref="BG116:BH116"/>
    <mergeCell ref="BI116:BJ116"/>
    <mergeCell ref="BK116:BL116"/>
    <mergeCell ref="BM116:BN116"/>
    <mergeCell ref="BO116:BQ116"/>
    <mergeCell ref="BS116:BT116"/>
    <mergeCell ref="BU116:CA116"/>
    <mergeCell ref="CB116:CH116"/>
    <mergeCell ref="B117:C117"/>
    <mergeCell ref="D117:F117"/>
    <mergeCell ref="G117:H117"/>
    <mergeCell ref="K117:L117"/>
    <mergeCell ref="M117:N117"/>
    <mergeCell ref="O117:P117"/>
    <mergeCell ref="Q117:R117"/>
    <mergeCell ref="S117:T117"/>
    <mergeCell ref="U117:V117"/>
    <mergeCell ref="W117:X117"/>
    <mergeCell ref="Y117:Z117"/>
    <mergeCell ref="AA117:AB117"/>
    <mergeCell ref="AC117:AD117"/>
    <mergeCell ref="AE117:AF117"/>
    <mergeCell ref="AG117:AH117"/>
    <mergeCell ref="AI117:AJ117"/>
    <mergeCell ref="AK117:AL117"/>
    <mergeCell ref="AM117:AN117"/>
    <mergeCell ref="AO117:AP117"/>
    <mergeCell ref="AQ117:AR117"/>
    <mergeCell ref="AS117:AT117"/>
    <mergeCell ref="AU117:AV117"/>
    <mergeCell ref="BI115:BJ115"/>
    <mergeCell ref="BK115:BL115"/>
    <mergeCell ref="BM115:BN115"/>
    <mergeCell ref="BO115:BQ115"/>
    <mergeCell ref="BS115:BT115"/>
    <mergeCell ref="BU115:CA115"/>
    <mergeCell ref="CB115:CH115"/>
    <mergeCell ref="B116:C116"/>
    <mergeCell ref="D116:F116"/>
    <mergeCell ref="G116:H116"/>
    <mergeCell ref="K116:L116"/>
    <mergeCell ref="M116:N116"/>
    <mergeCell ref="O116:P116"/>
    <mergeCell ref="Q116:R116"/>
    <mergeCell ref="S116:T116"/>
    <mergeCell ref="U116:V116"/>
    <mergeCell ref="W116:X116"/>
    <mergeCell ref="Y116:Z116"/>
    <mergeCell ref="AA116:AB116"/>
    <mergeCell ref="AC116:AD116"/>
    <mergeCell ref="AE116:AF116"/>
    <mergeCell ref="AG116:AH116"/>
    <mergeCell ref="AI116:AJ116"/>
    <mergeCell ref="AK116:AL116"/>
    <mergeCell ref="AM116:AN116"/>
    <mergeCell ref="AO116:AP116"/>
    <mergeCell ref="AQ116:AR116"/>
    <mergeCell ref="AS116:AT116"/>
    <mergeCell ref="AU116:AV116"/>
    <mergeCell ref="AW116:AX116"/>
    <mergeCell ref="AY116:AZ116"/>
    <mergeCell ref="BA116:BB116"/>
    <mergeCell ref="BO114:BQ114"/>
    <mergeCell ref="BS114:BT114"/>
    <mergeCell ref="BU114:CA114"/>
    <mergeCell ref="CB114:CH114"/>
    <mergeCell ref="B115:C115"/>
    <mergeCell ref="D115:F115"/>
    <mergeCell ref="G115:H115"/>
    <mergeCell ref="K115:L115"/>
    <mergeCell ref="M115:N115"/>
    <mergeCell ref="O115:P115"/>
    <mergeCell ref="Q115:R115"/>
    <mergeCell ref="S115:T115"/>
    <mergeCell ref="U115:V115"/>
    <mergeCell ref="W115:X115"/>
    <mergeCell ref="Y115:Z115"/>
    <mergeCell ref="AA115:AB115"/>
    <mergeCell ref="AC115:AD115"/>
    <mergeCell ref="AE115:AF115"/>
    <mergeCell ref="AG115:AH115"/>
    <mergeCell ref="AI115:AJ115"/>
    <mergeCell ref="AK115:AL115"/>
    <mergeCell ref="AM115:AN115"/>
    <mergeCell ref="AO115:AP115"/>
    <mergeCell ref="AQ115:AR115"/>
    <mergeCell ref="AS115:AT115"/>
    <mergeCell ref="AU115:AV115"/>
    <mergeCell ref="AW115:AX115"/>
    <mergeCell ref="AY115:AZ115"/>
    <mergeCell ref="BA115:BB115"/>
    <mergeCell ref="BC115:BD115"/>
    <mergeCell ref="BE115:BF115"/>
    <mergeCell ref="BG115:BH115"/>
    <mergeCell ref="CB113:CH113"/>
    <mergeCell ref="B114:C114"/>
    <mergeCell ref="D114:F114"/>
    <mergeCell ref="G114:H114"/>
    <mergeCell ref="K114:L114"/>
    <mergeCell ref="M114:N114"/>
    <mergeCell ref="O114:P114"/>
    <mergeCell ref="Q114:R114"/>
    <mergeCell ref="S114:T114"/>
    <mergeCell ref="U114:V114"/>
    <mergeCell ref="W114:X114"/>
    <mergeCell ref="Y114:Z114"/>
    <mergeCell ref="AA114:AB114"/>
    <mergeCell ref="AC114:AD114"/>
    <mergeCell ref="AE114:AF114"/>
    <mergeCell ref="AG114:AH114"/>
    <mergeCell ref="AI114:AJ114"/>
    <mergeCell ref="AK114:AL114"/>
    <mergeCell ref="AM114:AN114"/>
    <mergeCell ref="AO114:AP114"/>
    <mergeCell ref="AQ114:AR114"/>
    <mergeCell ref="AS114:AT114"/>
    <mergeCell ref="AU114:AV114"/>
    <mergeCell ref="AW114:AX114"/>
    <mergeCell ref="AY114:AZ114"/>
    <mergeCell ref="BA114:BB114"/>
    <mergeCell ref="BC114:BD114"/>
    <mergeCell ref="BE114:BF114"/>
    <mergeCell ref="BG114:BH114"/>
    <mergeCell ref="BI114:BJ114"/>
    <mergeCell ref="BK114:BL114"/>
    <mergeCell ref="BM114:BN114"/>
    <mergeCell ref="AM113:AN113"/>
    <mergeCell ref="AO113:AP113"/>
    <mergeCell ref="AQ113:AR113"/>
    <mergeCell ref="AS113:AT113"/>
    <mergeCell ref="AU113:AV113"/>
    <mergeCell ref="AW113:AX113"/>
    <mergeCell ref="AY113:AZ113"/>
    <mergeCell ref="BA113:BB113"/>
    <mergeCell ref="BC113:BD113"/>
    <mergeCell ref="BE113:BF113"/>
    <mergeCell ref="BG113:BH113"/>
    <mergeCell ref="BI113:BJ113"/>
    <mergeCell ref="BK113:BL113"/>
    <mergeCell ref="BM113:BN113"/>
    <mergeCell ref="BO113:BQ113"/>
    <mergeCell ref="BS113:BT113"/>
    <mergeCell ref="BU113:CA113"/>
    <mergeCell ref="B113:C113"/>
    <mergeCell ref="D113:F113"/>
    <mergeCell ref="G113:H113"/>
    <mergeCell ref="K113:L113"/>
    <mergeCell ref="M113:N113"/>
    <mergeCell ref="O113:P113"/>
    <mergeCell ref="Q113:R113"/>
    <mergeCell ref="S113:T113"/>
    <mergeCell ref="U113:V113"/>
    <mergeCell ref="W113:X113"/>
    <mergeCell ref="Y113:Z113"/>
    <mergeCell ref="AA113:AB113"/>
    <mergeCell ref="AC113:AD113"/>
    <mergeCell ref="AE113:AF113"/>
    <mergeCell ref="AG113:AH113"/>
    <mergeCell ref="AI113:AJ113"/>
    <mergeCell ref="AK113:AL113"/>
    <mergeCell ref="CB112:CH112"/>
    <mergeCell ref="AU111:AV111"/>
    <mergeCell ref="AW111:AX111"/>
    <mergeCell ref="AY111:AZ111"/>
    <mergeCell ref="BA111:BB111"/>
    <mergeCell ref="BC111:BD111"/>
    <mergeCell ref="BE111:BF111"/>
    <mergeCell ref="BG111:BH111"/>
    <mergeCell ref="BI111:BJ111"/>
    <mergeCell ref="BK111:BL111"/>
    <mergeCell ref="BM111:BN111"/>
    <mergeCell ref="BO111:BQ111"/>
    <mergeCell ref="BS111:BT111"/>
    <mergeCell ref="BU111:CA111"/>
    <mergeCell ref="CB111:CH111"/>
    <mergeCell ref="B112:C112"/>
    <mergeCell ref="D112:F112"/>
    <mergeCell ref="G112:H112"/>
    <mergeCell ref="K112:L112"/>
    <mergeCell ref="M112:N112"/>
    <mergeCell ref="O112:P112"/>
    <mergeCell ref="Q112:R112"/>
    <mergeCell ref="S112:T112"/>
    <mergeCell ref="U112:V112"/>
    <mergeCell ref="W112:X112"/>
    <mergeCell ref="Y112:Z112"/>
    <mergeCell ref="AA112:AB112"/>
    <mergeCell ref="AC112:AD112"/>
    <mergeCell ref="AE112:AF112"/>
    <mergeCell ref="AG112:AH112"/>
    <mergeCell ref="AI112:AJ112"/>
    <mergeCell ref="AK112:AL112"/>
    <mergeCell ref="AM112:AN112"/>
    <mergeCell ref="S110:T110"/>
    <mergeCell ref="U110:V110"/>
    <mergeCell ref="W110:X110"/>
    <mergeCell ref="Y110:Z110"/>
    <mergeCell ref="AA110:AB110"/>
    <mergeCell ref="AC110:AD110"/>
    <mergeCell ref="AE110:AF110"/>
    <mergeCell ref="AG110:AH110"/>
    <mergeCell ref="AI110:AJ110"/>
    <mergeCell ref="AK110:AL110"/>
    <mergeCell ref="AM110:AN110"/>
    <mergeCell ref="AO110:AP110"/>
    <mergeCell ref="AQ110:AR110"/>
    <mergeCell ref="AS110:AT110"/>
    <mergeCell ref="AU110:AV110"/>
    <mergeCell ref="AW110:AX110"/>
    <mergeCell ref="AY110:AZ110"/>
    <mergeCell ref="AO112:AP112"/>
    <mergeCell ref="AQ112:AR112"/>
    <mergeCell ref="AS112:AT112"/>
    <mergeCell ref="AU112:AV112"/>
    <mergeCell ref="AW112:AX112"/>
    <mergeCell ref="AY112:AZ112"/>
    <mergeCell ref="BA112:BB112"/>
    <mergeCell ref="BC112:BD112"/>
    <mergeCell ref="BE112:BF112"/>
    <mergeCell ref="BG112:BH112"/>
    <mergeCell ref="BI112:BJ112"/>
    <mergeCell ref="BK112:BL112"/>
    <mergeCell ref="BM112:BN112"/>
    <mergeCell ref="BO112:BQ112"/>
    <mergeCell ref="BS112:BT112"/>
    <mergeCell ref="BU112:CA112"/>
    <mergeCell ref="AE108:AF108"/>
    <mergeCell ref="AG108:AH108"/>
    <mergeCell ref="AI108:AJ108"/>
    <mergeCell ref="AK108:AL108"/>
    <mergeCell ref="AM108:AN108"/>
    <mergeCell ref="AO108:AP108"/>
    <mergeCell ref="AQ108:AR108"/>
    <mergeCell ref="AS108:AT108"/>
    <mergeCell ref="AU108:AV108"/>
    <mergeCell ref="AW108:AX108"/>
    <mergeCell ref="AY108:AZ108"/>
    <mergeCell ref="BA108:BB108"/>
    <mergeCell ref="BC108:BD108"/>
    <mergeCell ref="BE108:BF108"/>
    <mergeCell ref="BG108:BH108"/>
    <mergeCell ref="BI108:BJ108"/>
    <mergeCell ref="BK108:BL108"/>
    <mergeCell ref="BA110:BB110"/>
    <mergeCell ref="BC110:BD110"/>
    <mergeCell ref="BE110:BF110"/>
    <mergeCell ref="BG110:BH110"/>
    <mergeCell ref="BI110:BJ110"/>
    <mergeCell ref="BK110:BL110"/>
    <mergeCell ref="BM110:BN110"/>
    <mergeCell ref="BO110:BQ110"/>
    <mergeCell ref="BS110:BT110"/>
    <mergeCell ref="BU110:CA110"/>
    <mergeCell ref="CB110:CH110"/>
    <mergeCell ref="B111:C111"/>
    <mergeCell ref="D111:F111"/>
    <mergeCell ref="G111:H111"/>
    <mergeCell ref="K111:L111"/>
    <mergeCell ref="M111:N111"/>
    <mergeCell ref="O111:P111"/>
    <mergeCell ref="Q111:R111"/>
    <mergeCell ref="S111:T111"/>
    <mergeCell ref="U111:V111"/>
    <mergeCell ref="W111:X111"/>
    <mergeCell ref="Y111:Z111"/>
    <mergeCell ref="AA111:AB111"/>
    <mergeCell ref="AC111:AD111"/>
    <mergeCell ref="AE111:AF111"/>
    <mergeCell ref="AG111:AH111"/>
    <mergeCell ref="AI111:AJ111"/>
    <mergeCell ref="AK111:AL111"/>
    <mergeCell ref="AM111:AN111"/>
    <mergeCell ref="AO111:AP111"/>
    <mergeCell ref="AQ111:AR111"/>
    <mergeCell ref="AS111:AT111"/>
    <mergeCell ref="BG109:BH109"/>
    <mergeCell ref="BI109:BJ109"/>
    <mergeCell ref="BK109:BL109"/>
    <mergeCell ref="BM109:BN109"/>
    <mergeCell ref="BO109:BQ109"/>
    <mergeCell ref="BS109:BT109"/>
    <mergeCell ref="BU109:CA109"/>
    <mergeCell ref="CB109:CH109"/>
    <mergeCell ref="B110:C110"/>
    <mergeCell ref="D110:F110"/>
    <mergeCell ref="G110:H110"/>
    <mergeCell ref="K110:L110"/>
    <mergeCell ref="M110:N110"/>
    <mergeCell ref="O110:P110"/>
    <mergeCell ref="Q110:R110"/>
    <mergeCell ref="BS107:BT107"/>
    <mergeCell ref="AQ106:AR106"/>
    <mergeCell ref="AS106:AT106"/>
    <mergeCell ref="AU106:AV106"/>
    <mergeCell ref="AW106:AX106"/>
    <mergeCell ref="AY106:AZ106"/>
    <mergeCell ref="BA106:BB106"/>
    <mergeCell ref="BC106:BD106"/>
    <mergeCell ref="BE106:BF106"/>
    <mergeCell ref="BG106:BH106"/>
    <mergeCell ref="BI106:BJ106"/>
    <mergeCell ref="BK106:BL106"/>
    <mergeCell ref="BM106:BN106"/>
    <mergeCell ref="BO106:BQ106"/>
    <mergeCell ref="BS106:BT106"/>
    <mergeCell ref="BU106:CA106"/>
    <mergeCell ref="CB106:CH106"/>
    <mergeCell ref="BM108:BN108"/>
    <mergeCell ref="BO108:BQ108"/>
    <mergeCell ref="BS108:BT108"/>
    <mergeCell ref="BU108:CA108"/>
    <mergeCell ref="CB108:CH108"/>
    <mergeCell ref="B109:C109"/>
    <mergeCell ref="D109:F109"/>
    <mergeCell ref="G109:H109"/>
    <mergeCell ref="K109:L109"/>
    <mergeCell ref="M109:N109"/>
    <mergeCell ref="O109:P109"/>
    <mergeCell ref="Q109:R109"/>
    <mergeCell ref="S109:T109"/>
    <mergeCell ref="U109:V109"/>
    <mergeCell ref="W109:X109"/>
    <mergeCell ref="Y109:Z109"/>
    <mergeCell ref="AA109:AB109"/>
    <mergeCell ref="AC109:AD109"/>
    <mergeCell ref="AE109:AF109"/>
    <mergeCell ref="AG109:AH109"/>
    <mergeCell ref="AI109:AJ109"/>
    <mergeCell ref="AK109:AL109"/>
    <mergeCell ref="AM109:AN109"/>
    <mergeCell ref="AO109:AP109"/>
    <mergeCell ref="AQ109:AR109"/>
    <mergeCell ref="AS109:AT109"/>
    <mergeCell ref="AU109:AV109"/>
    <mergeCell ref="AW109:AX109"/>
    <mergeCell ref="AY109:AZ109"/>
    <mergeCell ref="BA109:BB109"/>
    <mergeCell ref="BC109:BD109"/>
    <mergeCell ref="BE109:BF109"/>
    <mergeCell ref="BU107:CA107"/>
    <mergeCell ref="CB107:CH107"/>
    <mergeCell ref="B108:C108"/>
    <mergeCell ref="D108:F108"/>
    <mergeCell ref="G108:H108"/>
    <mergeCell ref="K108:L108"/>
    <mergeCell ref="M108:N108"/>
    <mergeCell ref="O108:P108"/>
    <mergeCell ref="Q108:R108"/>
    <mergeCell ref="S108:T108"/>
    <mergeCell ref="U108:V108"/>
    <mergeCell ref="W108:X108"/>
    <mergeCell ref="Y108:Z108"/>
    <mergeCell ref="AA108:AB108"/>
    <mergeCell ref="AC108:AD108"/>
    <mergeCell ref="B107:C107"/>
    <mergeCell ref="D107:F107"/>
    <mergeCell ref="G107:H107"/>
    <mergeCell ref="K107:L107"/>
    <mergeCell ref="M107:N107"/>
    <mergeCell ref="O107:P107"/>
    <mergeCell ref="Q107:R107"/>
    <mergeCell ref="S107:T107"/>
    <mergeCell ref="U107:V107"/>
    <mergeCell ref="W107:X107"/>
    <mergeCell ref="Y107:Z107"/>
    <mergeCell ref="AA107:AB107"/>
    <mergeCell ref="AC107:AD107"/>
    <mergeCell ref="AE107:AF107"/>
    <mergeCell ref="AG107:AH107"/>
    <mergeCell ref="AI107:AJ107"/>
    <mergeCell ref="AW105:AX105"/>
    <mergeCell ref="AY105:AZ105"/>
    <mergeCell ref="BA105:BB105"/>
    <mergeCell ref="BC105:BD105"/>
    <mergeCell ref="BE105:BF105"/>
    <mergeCell ref="BG105:BH105"/>
    <mergeCell ref="BI105:BJ105"/>
    <mergeCell ref="BK105:BL105"/>
    <mergeCell ref="BM105:BN105"/>
    <mergeCell ref="BO105:BQ105"/>
    <mergeCell ref="BS105:BT105"/>
    <mergeCell ref="BU105:CA105"/>
    <mergeCell ref="CB105:CH105"/>
    <mergeCell ref="B106:C106"/>
    <mergeCell ref="D106:F106"/>
    <mergeCell ref="G106:H106"/>
    <mergeCell ref="K106:L106"/>
    <mergeCell ref="M106:N106"/>
    <mergeCell ref="O106:P106"/>
    <mergeCell ref="Q106:R106"/>
    <mergeCell ref="S106:T106"/>
    <mergeCell ref="U106:V106"/>
    <mergeCell ref="W106:X106"/>
    <mergeCell ref="Y106:Z106"/>
    <mergeCell ref="AA106:AB106"/>
    <mergeCell ref="AC106:AD106"/>
    <mergeCell ref="AE106:AF106"/>
    <mergeCell ref="AG106:AH106"/>
    <mergeCell ref="AI106:AJ106"/>
    <mergeCell ref="AK106:AL106"/>
    <mergeCell ref="AM106:AN106"/>
    <mergeCell ref="AO106:AP106"/>
    <mergeCell ref="AK107:AL107"/>
    <mergeCell ref="AM107:AN107"/>
    <mergeCell ref="AO107:AP107"/>
    <mergeCell ref="AQ107:AR107"/>
    <mergeCell ref="AS107:AT107"/>
    <mergeCell ref="AU107:AV107"/>
    <mergeCell ref="AW107:AX107"/>
    <mergeCell ref="AY107:AZ107"/>
    <mergeCell ref="BA107:BB107"/>
    <mergeCell ref="BC107:BD107"/>
    <mergeCell ref="BE107:BF107"/>
    <mergeCell ref="BG107:BH107"/>
    <mergeCell ref="BI107:BJ107"/>
    <mergeCell ref="BK107:BL107"/>
    <mergeCell ref="BM107:BN107"/>
    <mergeCell ref="BO107:BQ107"/>
    <mergeCell ref="BC104:BD104"/>
    <mergeCell ref="BE104:BF104"/>
    <mergeCell ref="BG104:BH104"/>
    <mergeCell ref="BI104:BJ104"/>
    <mergeCell ref="BK104:BL104"/>
    <mergeCell ref="BM104:BN104"/>
    <mergeCell ref="BO104:BQ104"/>
    <mergeCell ref="BS104:BT104"/>
    <mergeCell ref="BU104:CA104"/>
    <mergeCell ref="CB104:CH104"/>
    <mergeCell ref="B105:C105"/>
    <mergeCell ref="D105:F105"/>
    <mergeCell ref="G105:H105"/>
    <mergeCell ref="K105:L105"/>
    <mergeCell ref="M105:N105"/>
    <mergeCell ref="O105:P105"/>
    <mergeCell ref="Q105:R105"/>
    <mergeCell ref="S105:T105"/>
    <mergeCell ref="U105:V105"/>
    <mergeCell ref="W105:X105"/>
    <mergeCell ref="Y105:Z105"/>
    <mergeCell ref="AA105:AB105"/>
    <mergeCell ref="AC105:AD105"/>
    <mergeCell ref="AE105:AF105"/>
    <mergeCell ref="AG105:AH105"/>
    <mergeCell ref="AI105:AJ105"/>
    <mergeCell ref="AK105:AL105"/>
    <mergeCell ref="AM105:AN105"/>
    <mergeCell ref="AO105:AP105"/>
    <mergeCell ref="AQ105:AR105"/>
    <mergeCell ref="AS105:AT105"/>
    <mergeCell ref="AU105:AV105"/>
    <mergeCell ref="BI103:BJ103"/>
    <mergeCell ref="BK103:BL103"/>
    <mergeCell ref="BM103:BN103"/>
    <mergeCell ref="BO103:BQ103"/>
    <mergeCell ref="BS103:BT103"/>
    <mergeCell ref="BU103:CA103"/>
    <mergeCell ref="CB103:CH103"/>
    <mergeCell ref="B104:C104"/>
    <mergeCell ref="D104:F104"/>
    <mergeCell ref="G104:H104"/>
    <mergeCell ref="K104:L104"/>
    <mergeCell ref="M104:N104"/>
    <mergeCell ref="O104:P104"/>
    <mergeCell ref="Q104:R104"/>
    <mergeCell ref="S104:T104"/>
    <mergeCell ref="U104:V104"/>
    <mergeCell ref="W104:X104"/>
    <mergeCell ref="Y104:Z104"/>
    <mergeCell ref="AA104:AB104"/>
    <mergeCell ref="AC104:AD104"/>
    <mergeCell ref="AE104:AF104"/>
    <mergeCell ref="AG104:AH104"/>
    <mergeCell ref="AI104:AJ104"/>
    <mergeCell ref="AK104:AL104"/>
    <mergeCell ref="AM104:AN104"/>
    <mergeCell ref="AO104:AP104"/>
    <mergeCell ref="AQ104:AR104"/>
    <mergeCell ref="AS104:AT104"/>
    <mergeCell ref="AU104:AV104"/>
    <mergeCell ref="AW104:AX104"/>
    <mergeCell ref="AY104:AZ104"/>
    <mergeCell ref="BA104:BB104"/>
    <mergeCell ref="BO102:BQ102"/>
    <mergeCell ref="BS102:BT102"/>
    <mergeCell ref="BU102:CA102"/>
    <mergeCell ref="CB102:CH102"/>
    <mergeCell ref="B103:C103"/>
    <mergeCell ref="D103:F103"/>
    <mergeCell ref="G103:H103"/>
    <mergeCell ref="K103:L103"/>
    <mergeCell ref="M103:N103"/>
    <mergeCell ref="O103:P103"/>
    <mergeCell ref="Q103:R103"/>
    <mergeCell ref="S103:T103"/>
    <mergeCell ref="U103:V103"/>
    <mergeCell ref="W103:X103"/>
    <mergeCell ref="Y103:Z103"/>
    <mergeCell ref="AA103:AB103"/>
    <mergeCell ref="AC103:AD103"/>
    <mergeCell ref="AE103:AF103"/>
    <mergeCell ref="AG103:AH103"/>
    <mergeCell ref="AI103:AJ103"/>
    <mergeCell ref="AK103:AL103"/>
    <mergeCell ref="AM103:AN103"/>
    <mergeCell ref="AO103:AP103"/>
    <mergeCell ref="AQ103:AR103"/>
    <mergeCell ref="AS103:AT103"/>
    <mergeCell ref="AU103:AV103"/>
    <mergeCell ref="AW103:AX103"/>
    <mergeCell ref="AY103:AZ103"/>
    <mergeCell ref="BA103:BB103"/>
    <mergeCell ref="BC103:BD103"/>
    <mergeCell ref="BE103:BF103"/>
    <mergeCell ref="BG103:BH103"/>
    <mergeCell ref="CB101:CH101"/>
    <mergeCell ref="B102:C102"/>
    <mergeCell ref="D102:F102"/>
    <mergeCell ref="G102:H102"/>
    <mergeCell ref="K102:L102"/>
    <mergeCell ref="M102:N102"/>
    <mergeCell ref="O102:P102"/>
    <mergeCell ref="Q102:R102"/>
    <mergeCell ref="S102:T102"/>
    <mergeCell ref="U102:V102"/>
    <mergeCell ref="W102:X102"/>
    <mergeCell ref="Y102:Z102"/>
    <mergeCell ref="AA102:AB102"/>
    <mergeCell ref="AC102:AD102"/>
    <mergeCell ref="AE102:AF102"/>
    <mergeCell ref="AG102:AH102"/>
    <mergeCell ref="AI102:AJ102"/>
    <mergeCell ref="AK102:AL102"/>
    <mergeCell ref="AM102:AN102"/>
    <mergeCell ref="AO102:AP102"/>
    <mergeCell ref="AQ102:AR102"/>
    <mergeCell ref="AS102:AT102"/>
    <mergeCell ref="AU102:AV102"/>
    <mergeCell ref="AW102:AX102"/>
    <mergeCell ref="AY102:AZ102"/>
    <mergeCell ref="BA102:BB102"/>
    <mergeCell ref="BC102:BD102"/>
    <mergeCell ref="BE102:BF102"/>
    <mergeCell ref="BG102:BH102"/>
    <mergeCell ref="BI102:BJ102"/>
    <mergeCell ref="BK102:BL102"/>
    <mergeCell ref="BM102:BN102"/>
    <mergeCell ref="AM101:AN101"/>
    <mergeCell ref="AO101:AP101"/>
    <mergeCell ref="AQ101:AR101"/>
    <mergeCell ref="AS101:AT101"/>
    <mergeCell ref="AU101:AV101"/>
    <mergeCell ref="AW101:AX101"/>
    <mergeCell ref="AY101:AZ101"/>
    <mergeCell ref="BA101:BB101"/>
    <mergeCell ref="BC101:BD101"/>
    <mergeCell ref="BE101:BF101"/>
    <mergeCell ref="BG101:BH101"/>
    <mergeCell ref="BI101:BJ101"/>
    <mergeCell ref="BK101:BL101"/>
    <mergeCell ref="BM101:BN101"/>
    <mergeCell ref="BO101:BQ101"/>
    <mergeCell ref="BS101:BT101"/>
    <mergeCell ref="BU101:CA101"/>
    <mergeCell ref="B101:C101"/>
    <mergeCell ref="D101:F101"/>
    <mergeCell ref="G101:H101"/>
    <mergeCell ref="K101:L101"/>
    <mergeCell ref="M101:N101"/>
    <mergeCell ref="O101:P101"/>
    <mergeCell ref="Q101:R101"/>
    <mergeCell ref="S101:T101"/>
    <mergeCell ref="U101:V101"/>
    <mergeCell ref="W101:X101"/>
    <mergeCell ref="Y101:Z101"/>
    <mergeCell ref="AA101:AB101"/>
    <mergeCell ref="AC101:AD101"/>
    <mergeCell ref="AE101:AF101"/>
    <mergeCell ref="AG101:AH101"/>
    <mergeCell ref="AI101:AJ101"/>
    <mergeCell ref="AK101:AL101"/>
    <mergeCell ref="CB100:CH100"/>
    <mergeCell ref="AU99:AV99"/>
    <mergeCell ref="AW99:AX99"/>
    <mergeCell ref="AY99:AZ99"/>
    <mergeCell ref="BA99:BB99"/>
    <mergeCell ref="BC99:BD99"/>
    <mergeCell ref="BE99:BF99"/>
    <mergeCell ref="BG99:BH99"/>
    <mergeCell ref="BI99:BJ99"/>
    <mergeCell ref="BK99:BL99"/>
    <mergeCell ref="BM99:BN99"/>
    <mergeCell ref="BO99:BQ99"/>
    <mergeCell ref="BS99:BT99"/>
    <mergeCell ref="BU99:CA99"/>
    <mergeCell ref="CB99:CH99"/>
    <mergeCell ref="B100:C100"/>
    <mergeCell ref="D100:F100"/>
    <mergeCell ref="G100:H100"/>
    <mergeCell ref="K100:L100"/>
    <mergeCell ref="M100:N100"/>
    <mergeCell ref="O100:P100"/>
    <mergeCell ref="Q100:R100"/>
    <mergeCell ref="S100:T100"/>
    <mergeCell ref="U100:V100"/>
    <mergeCell ref="W100:X100"/>
    <mergeCell ref="Y100:Z100"/>
    <mergeCell ref="AA100:AB100"/>
    <mergeCell ref="AC100:AD100"/>
    <mergeCell ref="AE100:AF100"/>
    <mergeCell ref="AG100:AH100"/>
    <mergeCell ref="AI100:AJ100"/>
    <mergeCell ref="AK100:AL100"/>
    <mergeCell ref="AM100:AN100"/>
    <mergeCell ref="S98:T98"/>
    <mergeCell ref="U98:V98"/>
    <mergeCell ref="W98:X98"/>
    <mergeCell ref="Y98:Z98"/>
    <mergeCell ref="AA98:AB98"/>
    <mergeCell ref="AC98:AD98"/>
    <mergeCell ref="AE98:AF98"/>
    <mergeCell ref="AG98:AH98"/>
    <mergeCell ref="AI98:AJ98"/>
    <mergeCell ref="AK98:AL98"/>
    <mergeCell ref="AM98:AN98"/>
    <mergeCell ref="AO98:AP98"/>
    <mergeCell ref="AQ98:AR98"/>
    <mergeCell ref="AS98:AT98"/>
    <mergeCell ref="AU98:AV98"/>
    <mergeCell ref="AW98:AX98"/>
    <mergeCell ref="AY98:AZ98"/>
    <mergeCell ref="AO100:AP100"/>
    <mergeCell ref="AQ100:AR100"/>
    <mergeCell ref="AS100:AT100"/>
    <mergeCell ref="AU100:AV100"/>
    <mergeCell ref="AW100:AX100"/>
    <mergeCell ref="AY100:AZ100"/>
    <mergeCell ref="BA100:BB100"/>
    <mergeCell ref="BC100:BD100"/>
    <mergeCell ref="BE100:BF100"/>
    <mergeCell ref="BG100:BH100"/>
    <mergeCell ref="BI100:BJ100"/>
    <mergeCell ref="BK100:BL100"/>
    <mergeCell ref="BM100:BN100"/>
    <mergeCell ref="BO100:BQ100"/>
    <mergeCell ref="BS100:BT100"/>
    <mergeCell ref="BU100:CA100"/>
    <mergeCell ref="AE96:AF96"/>
    <mergeCell ref="AG96:AH96"/>
    <mergeCell ref="AI96:AJ96"/>
    <mergeCell ref="AK96:AL96"/>
    <mergeCell ref="AM96:AN96"/>
    <mergeCell ref="AO96:AP96"/>
    <mergeCell ref="AQ96:AR96"/>
    <mergeCell ref="AS96:AT96"/>
    <mergeCell ref="AU96:AV96"/>
    <mergeCell ref="AW96:AX96"/>
    <mergeCell ref="AY96:AZ96"/>
    <mergeCell ref="BA96:BB96"/>
    <mergeCell ref="BC96:BD96"/>
    <mergeCell ref="BE96:BF96"/>
    <mergeCell ref="BG96:BH96"/>
    <mergeCell ref="BI96:BJ96"/>
    <mergeCell ref="BK96:BL96"/>
    <mergeCell ref="BA98:BB98"/>
    <mergeCell ref="BC98:BD98"/>
    <mergeCell ref="BE98:BF98"/>
    <mergeCell ref="BG98:BH98"/>
    <mergeCell ref="BI98:BJ98"/>
    <mergeCell ref="BK98:BL98"/>
    <mergeCell ref="BM98:BN98"/>
    <mergeCell ref="BO98:BQ98"/>
    <mergeCell ref="BS98:BT98"/>
    <mergeCell ref="BU98:CA98"/>
    <mergeCell ref="CB98:CH98"/>
    <mergeCell ref="B99:C99"/>
    <mergeCell ref="D99:F99"/>
    <mergeCell ref="G99:H99"/>
    <mergeCell ref="K99:L99"/>
    <mergeCell ref="M99:N99"/>
    <mergeCell ref="O99:P99"/>
    <mergeCell ref="Q99:R99"/>
    <mergeCell ref="S99:T99"/>
    <mergeCell ref="U99:V99"/>
    <mergeCell ref="W99:X99"/>
    <mergeCell ref="Y99:Z99"/>
    <mergeCell ref="AA99:AB99"/>
    <mergeCell ref="AC99:AD99"/>
    <mergeCell ref="AE99:AF99"/>
    <mergeCell ref="AG99:AH99"/>
    <mergeCell ref="AI99:AJ99"/>
    <mergeCell ref="AK99:AL99"/>
    <mergeCell ref="AM99:AN99"/>
    <mergeCell ref="AO99:AP99"/>
    <mergeCell ref="AQ99:AR99"/>
    <mergeCell ref="AS99:AT99"/>
    <mergeCell ref="BG97:BH97"/>
    <mergeCell ref="BI97:BJ97"/>
    <mergeCell ref="BK97:BL97"/>
    <mergeCell ref="BM97:BN97"/>
    <mergeCell ref="BO97:BQ97"/>
    <mergeCell ref="BS97:BT97"/>
    <mergeCell ref="BU97:CA97"/>
    <mergeCell ref="CB97:CH97"/>
    <mergeCell ref="B98:C98"/>
    <mergeCell ref="D98:F98"/>
    <mergeCell ref="G98:H98"/>
    <mergeCell ref="K98:L98"/>
    <mergeCell ref="M98:N98"/>
    <mergeCell ref="O98:P98"/>
    <mergeCell ref="Q98:R98"/>
    <mergeCell ref="BS95:BT95"/>
    <mergeCell ref="AQ94:AR94"/>
    <mergeCell ref="AS94:AT94"/>
    <mergeCell ref="AU94:AV94"/>
    <mergeCell ref="AW94:AX94"/>
    <mergeCell ref="AY94:AZ94"/>
    <mergeCell ref="BA94:BB94"/>
    <mergeCell ref="BC94:BD94"/>
    <mergeCell ref="BE94:BF94"/>
    <mergeCell ref="BG94:BH94"/>
    <mergeCell ref="BI94:BJ94"/>
    <mergeCell ref="BK94:BL94"/>
    <mergeCell ref="BM94:BN94"/>
    <mergeCell ref="BO94:BQ94"/>
    <mergeCell ref="BS94:BT94"/>
    <mergeCell ref="BU94:CA94"/>
    <mergeCell ref="CB94:CH94"/>
    <mergeCell ref="BM96:BN96"/>
    <mergeCell ref="BO96:BQ96"/>
    <mergeCell ref="BS96:BT96"/>
    <mergeCell ref="BU96:CA96"/>
    <mergeCell ref="CB96:CH96"/>
    <mergeCell ref="B97:C97"/>
    <mergeCell ref="D97:F97"/>
    <mergeCell ref="G97:H97"/>
    <mergeCell ref="K97:L97"/>
    <mergeCell ref="M97:N97"/>
    <mergeCell ref="O97:P97"/>
    <mergeCell ref="Q97:R97"/>
    <mergeCell ref="S97:T97"/>
    <mergeCell ref="U97:V97"/>
    <mergeCell ref="W97:X97"/>
    <mergeCell ref="Y97:Z97"/>
    <mergeCell ref="AA97:AB97"/>
    <mergeCell ref="AC97:AD97"/>
    <mergeCell ref="AE97:AF97"/>
    <mergeCell ref="AG97:AH97"/>
    <mergeCell ref="AI97:AJ97"/>
    <mergeCell ref="AK97:AL97"/>
    <mergeCell ref="AM97:AN97"/>
    <mergeCell ref="AO97:AP97"/>
    <mergeCell ref="AQ97:AR97"/>
    <mergeCell ref="AS97:AT97"/>
    <mergeCell ref="AU97:AV97"/>
    <mergeCell ref="AW97:AX97"/>
    <mergeCell ref="AY97:AZ97"/>
    <mergeCell ref="BA97:BB97"/>
    <mergeCell ref="BC97:BD97"/>
    <mergeCell ref="BE97:BF97"/>
    <mergeCell ref="BU95:CA95"/>
    <mergeCell ref="CB95:CH95"/>
    <mergeCell ref="B96:C96"/>
    <mergeCell ref="D96:F96"/>
    <mergeCell ref="G96:H96"/>
    <mergeCell ref="K96:L96"/>
    <mergeCell ref="M96:N96"/>
    <mergeCell ref="O96:P96"/>
    <mergeCell ref="Q96:R96"/>
    <mergeCell ref="S96:T96"/>
    <mergeCell ref="U96:V96"/>
    <mergeCell ref="W96:X96"/>
    <mergeCell ref="Y96:Z96"/>
    <mergeCell ref="AA96:AB96"/>
    <mergeCell ref="AC96:AD96"/>
    <mergeCell ref="B95:C95"/>
    <mergeCell ref="D95:F95"/>
    <mergeCell ref="G95:H95"/>
    <mergeCell ref="K95:L95"/>
    <mergeCell ref="M95:N95"/>
    <mergeCell ref="O95:P95"/>
    <mergeCell ref="Q95:R95"/>
    <mergeCell ref="S95:T95"/>
    <mergeCell ref="U95:V95"/>
    <mergeCell ref="W95:X95"/>
    <mergeCell ref="Y95:Z95"/>
    <mergeCell ref="AA95:AB95"/>
    <mergeCell ref="AC95:AD95"/>
    <mergeCell ref="AE95:AF95"/>
    <mergeCell ref="AG95:AH95"/>
    <mergeCell ref="AI95:AJ95"/>
    <mergeCell ref="AW93:AX93"/>
    <mergeCell ref="AY93:AZ93"/>
    <mergeCell ref="BA93:BB93"/>
    <mergeCell ref="BC93:BD93"/>
    <mergeCell ref="BE93:BF93"/>
    <mergeCell ref="BG93:BH93"/>
    <mergeCell ref="BI93:BJ93"/>
    <mergeCell ref="BK93:BL93"/>
    <mergeCell ref="BM93:BN93"/>
    <mergeCell ref="BO93:BQ93"/>
    <mergeCell ref="BS93:BT93"/>
    <mergeCell ref="BU93:CA93"/>
    <mergeCell ref="CB93:CH93"/>
    <mergeCell ref="B94:C94"/>
    <mergeCell ref="D94:F94"/>
    <mergeCell ref="G94:H94"/>
    <mergeCell ref="K94:L94"/>
    <mergeCell ref="M94:N94"/>
    <mergeCell ref="O94:P94"/>
    <mergeCell ref="Q94:R94"/>
    <mergeCell ref="S94:T94"/>
    <mergeCell ref="U94:V94"/>
    <mergeCell ref="W94:X94"/>
    <mergeCell ref="Y94:Z94"/>
    <mergeCell ref="AA94:AB94"/>
    <mergeCell ref="AC94:AD94"/>
    <mergeCell ref="AE94:AF94"/>
    <mergeCell ref="AG94:AH94"/>
    <mergeCell ref="AI94:AJ94"/>
    <mergeCell ref="AK94:AL94"/>
    <mergeCell ref="AM94:AN94"/>
    <mergeCell ref="AO94:AP94"/>
    <mergeCell ref="AK95:AL95"/>
    <mergeCell ref="AM95:AN95"/>
    <mergeCell ref="AO95:AP95"/>
    <mergeCell ref="AQ95:AR95"/>
    <mergeCell ref="AS95:AT95"/>
    <mergeCell ref="AU95:AV95"/>
    <mergeCell ref="AW95:AX95"/>
    <mergeCell ref="AY95:AZ95"/>
    <mergeCell ref="BA95:BB95"/>
    <mergeCell ref="BC95:BD95"/>
    <mergeCell ref="BE95:BF95"/>
    <mergeCell ref="BG95:BH95"/>
    <mergeCell ref="BI95:BJ95"/>
    <mergeCell ref="BK95:BL95"/>
    <mergeCell ref="BM95:BN95"/>
    <mergeCell ref="BO95:BQ95"/>
    <mergeCell ref="BC92:BD92"/>
    <mergeCell ref="BE92:BF92"/>
    <mergeCell ref="BG92:BH92"/>
    <mergeCell ref="BI92:BJ92"/>
    <mergeCell ref="BK92:BL92"/>
    <mergeCell ref="BM92:BN92"/>
    <mergeCell ref="BO92:BQ92"/>
    <mergeCell ref="BS92:BT92"/>
    <mergeCell ref="BU92:CA92"/>
    <mergeCell ref="CB92:CH92"/>
    <mergeCell ref="B93:C93"/>
    <mergeCell ref="D93:F93"/>
    <mergeCell ref="G93:H93"/>
    <mergeCell ref="K93:L93"/>
    <mergeCell ref="M93:N93"/>
    <mergeCell ref="O93:P93"/>
    <mergeCell ref="Q93:R93"/>
    <mergeCell ref="S93:T93"/>
    <mergeCell ref="U93:V93"/>
    <mergeCell ref="W93:X93"/>
    <mergeCell ref="Y93:Z93"/>
    <mergeCell ref="AA93:AB93"/>
    <mergeCell ref="AC93:AD93"/>
    <mergeCell ref="AE93:AF93"/>
    <mergeCell ref="AG93:AH93"/>
    <mergeCell ref="AI93:AJ93"/>
    <mergeCell ref="AK93:AL93"/>
    <mergeCell ref="AM93:AN93"/>
    <mergeCell ref="AO93:AP93"/>
    <mergeCell ref="AQ93:AR93"/>
    <mergeCell ref="AS93:AT93"/>
    <mergeCell ref="AU93:AV93"/>
    <mergeCell ref="BI91:BJ91"/>
    <mergeCell ref="BK91:BL91"/>
    <mergeCell ref="BM91:BN91"/>
    <mergeCell ref="BO91:BQ91"/>
    <mergeCell ref="BS91:BT91"/>
    <mergeCell ref="BU91:CA91"/>
    <mergeCell ref="CB91:CH91"/>
    <mergeCell ref="B92:C92"/>
    <mergeCell ref="D92:F92"/>
    <mergeCell ref="G92:H92"/>
    <mergeCell ref="K92:L92"/>
    <mergeCell ref="M92:N92"/>
    <mergeCell ref="O92:P92"/>
    <mergeCell ref="Q92:R92"/>
    <mergeCell ref="S92:T92"/>
    <mergeCell ref="U92:V92"/>
    <mergeCell ref="W92:X92"/>
    <mergeCell ref="Y92:Z92"/>
    <mergeCell ref="AA92:AB92"/>
    <mergeCell ref="AC92:AD92"/>
    <mergeCell ref="AE92:AF92"/>
    <mergeCell ref="AG92:AH92"/>
    <mergeCell ref="AI92:AJ92"/>
    <mergeCell ref="AK92:AL92"/>
    <mergeCell ref="AM92:AN92"/>
    <mergeCell ref="AO92:AP92"/>
    <mergeCell ref="AQ92:AR92"/>
    <mergeCell ref="AS92:AT92"/>
    <mergeCell ref="AU92:AV92"/>
    <mergeCell ref="AW92:AX92"/>
    <mergeCell ref="AY92:AZ92"/>
    <mergeCell ref="BA92:BB92"/>
    <mergeCell ref="BO90:BQ90"/>
    <mergeCell ref="BS90:BT90"/>
    <mergeCell ref="BU90:CA90"/>
    <mergeCell ref="CB90:CH90"/>
    <mergeCell ref="B91:C91"/>
    <mergeCell ref="D91:F91"/>
    <mergeCell ref="G91:H91"/>
    <mergeCell ref="K91:L91"/>
    <mergeCell ref="M91:N91"/>
    <mergeCell ref="O91:P91"/>
    <mergeCell ref="Q91:R91"/>
    <mergeCell ref="S91:T91"/>
    <mergeCell ref="U91:V91"/>
    <mergeCell ref="W91:X91"/>
    <mergeCell ref="Y91:Z91"/>
    <mergeCell ref="AA91:AB91"/>
    <mergeCell ref="AC91:AD91"/>
    <mergeCell ref="AE91:AF91"/>
    <mergeCell ref="AG91:AH91"/>
    <mergeCell ref="AI91:AJ91"/>
    <mergeCell ref="AK91:AL91"/>
    <mergeCell ref="AM91:AN91"/>
    <mergeCell ref="AO91:AP91"/>
    <mergeCell ref="AQ91:AR91"/>
    <mergeCell ref="AS91:AT91"/>
    <mergeCell ref="AU91:AV91"/>
    <mergeCell ref="AW91:AX91"/>
    <mergeCell ref="AY91:AZ91"/>
    <mergeCell ref="BA91:BB91"/>
    <mergeCell ref="BC91:BD91"/>
    <mergeCell ref="BE91:BF91"/>
    <mergeCell ref="BG91:BH91"/>
    <mergeCell ref="CB89:CH89"/>
    <mergeCell ref="B90:C90"/>
    <mergeCell ref="D90:F90"/>
    <mergeCell ref="G90:H90"/>
    <mergeCell ref="K90:L90"/>
    <mergeCell ref="M90:N90"/>
    <mergeCell ref="O90:P90"/>
    <mergeCell ref="Q90:R90"/>
    <mergeCell ref="S90:T90"/>
    <mergeCell ref="U90:V90"/>
    <mergeCell ref="W90:X90"/>
    <mergeCell ref="Y90:Z90"/>
    <mergeCell ref="AA90:AB90"/>
    <mergeCell ref="AC90:AD90"/>
    <mergeCell ref="AE90:AF90"/>
    <mergeCell ref="AG90:AH90"/>
    <mergeCell ref="AI90:AJ90"/>
    <mergeCell ref="AK90:AL90"/>
    <mergeCell ref="AM90:AN90"/>
    <mergeCell ref="AO90:AP90"/>
    <mergeCell ref="AQ90:AR90"/>
    <mergeCell ref="AS90:AT90"/>
    <mergeCell ref="AU90:AV90"/>
    <mergeCell ref="AW90:AX90"/>
    <mergeCell ref="AY90:AZ90"/>
    <mergeCell ref="BA90:BB90"/>
    <mergeCell ref="BC90:BD90"/>
    <mergeCell ref="BE90:BF90"/>
    <mergeCell ref="BG90:BH90"/>
    <mergeCell ref="BI90:BJ90"/>
    <mergeCell ref="BK90:BL90"/>
    <mergeCell ref="BM90:BN90"/>
    <mergeCell ref="AM89:AN89"/>
    <mergeCell ref="AO89:AP89"/>
    <mergeCell ref="AQ89:AR89"/>
    <mergeCell ref="AS89:AT89"/>
    <mergeCell ref="AU89:AV89"/>
    <mergeCell ref="AW89:AX89"/>
    <mergeCell ref="AY89:AZ89"/>
    <mergeCell ref="BA89:BB89"/>
    <mergeCell ref="BC89:BD89"/>
    <mergeCell ref="BE89:BF89"/>
    <mergeCell ref="BG89:BH89"/>
    <mergeCell ref="BI89:BJ89"/>
    <mergeCell ref="BK89:BL89"/>
    <mergeCell ref="BM89:BN89"/>
    <mergeCell ref="BO89:BQ89"/>
    <mergeCell ref="BS89:BT89"/>
    <mergeCell ref="BU89:CA89"/>
    <mergeCell ref="B89:C89"/>
    <mergeCell ref="D89:F89"/>
    <mergeCell ref="G89:H89"/>
    <mergeCell ref="K89:L89"/>
    <mergeCell ref="M89:N89"/>
    <mergeCell ref="O89:P89"/>
    <mergeCell ref="Q89:R89"/>
    <mergeCell ref="S89:T89"/>
    <mergeCell ref="U89:V89"/>
    <mergeCell ref="W89:X89"/>
    <mergeCell ref="Y89:Z89"/>
    <mergeCell ref="AA89:AB89"/>
    <mergeCell ref="AC89:AD89"/>
    <mergeCell ref="AE89:AF89"/>
    <mergeCell ref="AG89:AH89"/>
    <mergeCell ref="AI89:AJ89"/>
    <mergeCell ref="AK89:AL89"/>
    <mergeCell ref="CB88:CH88"/>
    <mergeCell ref="AU87:AV87"/>
    <mergeCell ref="AW87:AX87"/>
    <mergeCell ref="AY87:AZ87"/>
    <mergeCell ref="BA87:BB87"/>
    <mergeCell ref="BC87:BD87"/>
    <mergeCell ref="BE87:BF87"/>
    <mergeCell ref="BG87:BH87"/>
    <mergeCell ref="BI87:BJ87"/>
    <mergeCell ref="BK87:BL87"/>
    <mergeCell ref="BM87:BN87"/>
    <mergeCell ref="BO87:BQ87"/>
    <mergeCell ref="BS87:BT87"/>
    <mergeCell ref="BU87:CA87"/>
    <mergeCell ref="CB87:CH87"/>
    <mergeCell ref="B88:C88"/>
    <mergeCell ref="D88:F88"/>
    <mergeCell ref="G88:H88"/>
    <mergeCell ref="K88:L88"/>
    <mergeCell ref="M88:N88"/>
    <mergeCell ref="O88:P88"/>
    <mergeCell ref="Q88:R88"/>
    <mergeCell ref="S88:T88"/>
    <mergeCell ref="U88:V88"/>
    <mergeCell ref="W88:X88"/>
    <mergeCell ref="Y88:Z88"/>
    <mergeCell ref="AA88:AB88"/>
    <mergeCell ref="AC88:AD88"/>
    <mergeCell ref="AE88:AF88"/>
    <mergeCell ref="AG88:AH88"/>
    <mergeCell ref="AI88:AJ88"/>
    <mergeCell ref="AK88:AL88"/>
    <mergeCell ref="AM88:AN88"/>
    <mergeCell ref="S86:T86"/>
    <mergeCell ref="U86:V86"/>
    <mergeCell ref="W86:X86"/>
    <mergeCell ref="Y86:Z86"/>
    <mergeCell ref="AA86:AB86"/>
    <mergeCell ref="AC86:AD86"/>
    <mergeCell ref="AE86:AF86"/>
    <mergeCell ref="AG86:AH86"/>
    <mergeCell ref="AI86:AJ86"/>
    <mergeCell ref="AK86:AL86"/>
    <mergeCell ref="AM86:AN86"/>
    <mergeCell ref="AO86:AP86"/>
    <mergeCell ref="AQ86:AR86"/>
    <mergeCell ref="AS86:AT86"/>
    <mergeCell ref="AU86:AV86"/>
    <mergeCell ref="AW86:AX86"/>
    <mergeCell ref="AY86:AZ86"/>
    <mergeCell ref="AO88:AP88"/>
    <mergeCell ref="AQ88:AR88"/>
    <mergeCell ref="AS88:AT88"/>
    <mergeCell ref="AU88:AV88"/>
    <mergeCell ref="AW88:AX88"/>
    <mergeCell ref="AY88:AZ88"/>
    <mergeCell ref="BA88:BB88"/>
    <mergeCell ref="BC88:BD88"/>
    <mergeCell ref="BE88:BF88"/>
    <mergeCell ref="BG88:BH88"/>
    <mergeCell ref="BI88:BJ88"/>
    <mergeCell ref="BK88:BL88"/>
    <mergeCell ref="BM88:BN88"/>
    <mergeCell ref="BO88:BQ88"/>
    <mergeCell ref="BS88:BT88"/>
    <mergeCell ref="BU88:CA88"/>
    <mergeCell ref="AE84:AF84"/>
    <mergeCell ref="AG84:AH84"/>
    <mergeCell ref="AI84:AJ84"/>
    <mergeCell ref="AK84:AL84"/>
    <mergeCell ref="AM84:AN84"/>
    <mergeCell ref="AO84:AP84"/>
    <mergeCell ref="AQ84:AR84"/>
    <mergeCell ref="AS84:AT84"/>
    <mergeCell ref="AU84:AV84"/>
    <mergeCell ref="AW84:AX84"/>
    <mergeCell ref="AY84:AZ84"/>
    <mergeCell ref="BA84:BB84"/>
    <mergeCell ref="BC84:BD84"/>
    <mergeCell ref="BE84:BF84"/>
    <mergeCell ref="BG84:BH84"/>
    <mergeCell ref="BI84:BJ84"/>
    <mergeCell ref="BK84:BL84"/>
    <mergeCell ref="BA86:BB86"/>
    <mergeCell ref="BC86:BD86"/>
    <mergeCell ref="BE86:BF86"/>
    <mergeCell ref="BG86:BH86"/>
    <mergeCell ref="BI86:BJ86"/>
    <mergeCell ref="BK86:BL86"/>
    <mergeCell ref="BM86:BN86"/>
    <mergeCell ref="BO86:BQ86"/>
    <mergeCell ref="BS86:BT86"/>
    <mergeCell ref="BU86:CA86"/>
    <mergeCell ref="CB86:CH86"/>
    <mergeCell ref="B87:C87"/>
    <mergeCell ref="D87:F87"/>
    <mergeCell ref="G87:H87"/>
    <mergeCell ref="K87:L87"/>
    <mergeCell ref="M87:N87"/>
    <mergeCell ref="O87:P87"/>
    <mergeCell ref="Q87:R87"/>
    <mergeCell ref="S87:T87"/>
    <mergeCell ref="U87:V87"/>
    <mergeCell ref="W87:X87"/>
    <mergeCell ref="Y87:Z87"/>
    <mergeCell ref="AA87:AB87"/>
    <mergeCell ref="AC87:AD87"/>
    <mergeCell ref="AE87:AF87"/>
    <mergeCell ref="AG87:AH87"/>
    <mergeCell ref="AI87:AJ87"/>
    <mergeCell ref="AK87:AL87"/>
    <mergeCell ref="AM87:AN87"/>
    <mergeCell ref="AO87:AP87"/>
    <mergeCell ref="AQ87:AR87"/>
    <mergeCell ref="AS87:AT87"/>
    <mergeCell ref="BG85:BH85"/>
    <mergeCell ref="BI85:BJ85"/>
    <mergeCell ref="BK85:BL85"/>
    <mergeCell ref="BM85:BN85"/>
    <mergeCell ref="BO85:BQ85"/>
    <mergeCell ref="BS85:BT85"/>
    <mergeCell ref="BU85:CA85"/>
    <mergeCell ref="CB85:CH85"/>
    <mergeCell ref="B86:C86"/>
    <mergeCell ref="D86:F86"/>
    <mergeCell ref="G86:H86"/>
    <mergeCell ref="K86:L86"/>
    <mergeCell ref="M86:N86"/>
    <mergeCell ref="O86:P86"/>
    <mergeCell ref="Q86:R86"/>
    <mergeCell ref="BS83:BT83"/>
    <mergeCell ref="AQ82:AR82"/>
    <mergeCell ref="AS82:AT82"/>
    <mergeCell ref="AU82:AV82"/>
    <mergeCell ref="AW82:AX82"/>
    <mergeCell ref="AY82:AZ82"/>
    <mergeCell ref="BA82:BB82"/>
    <mergeCell ref="BC82:BD82"/>
    <mergeCell ref="BE82:BF82"/>
    <mergeCell ref="BG82:BH82"/>
    <mergeCell ref="BI82:BJ82"/>
    <mergeCell ref="BK82:BL82"/>
    <mergeCell ref="BM82:BN82"/>
    <mergeCell ref="BO82:BQ82"/>
    <mergeCell ref="BS82:BT82"/>
    <mergeCell ref="BU82:CA82"/>
    <mergeCell ref="CB82:CH82"/>
    <mergeCell ref="BM84:BN84"/>
    <mergeCell ref="BO84:BQ84"/>
    <mergeCell ref="BS84:BT84"/>
    <mergeCell ref="BU84:CA84"/>
    <mergeCell ref="CB84:CH84"/>
    <mergeCell ref="B85:C85"/>
    <mergeCell ref="D85:F85"/>
    <mergeCell ref="G85:H85"/>
    <mergeCell ref="K85:L85"/>
    <mergeCell ref="M85:N85"/>
    <mergeCell ref="O85:P85"/>
    <mergeCell ref="Q85:R85"/>
    <mergeCell ref="S85:T85"/>
    <mergeCell ref="U85:V85"/>
    <mergeCell ref="W85:X85"/>
    <mergeCell ref="Y85:Z85"/>
    <mergeCell ref="AA85:AB85"/>
    <mergeCell ref="AC85:AD85"/>
    <mergeCell ref="AE85:AF85"/>
    <mergeCell ref="AG85:AH85"/>
    <mergeCell ref="AI85:AJ85"/>
    <mergeCell ref="AK85:AL85"/>
    <mergeCell ref="AM85:AN85"/>
    <mergeCell ref="AO85:AP85"/>
    <mergeCell ref="AQ85:AR85"/>
    <mergeCell ref="AS85:AT85"/>
    <mergeCell ref="AU85:AV85"/>
    <mergeCell ref="AW85:AX85"/>
    <mergeCell ref="AY85:AZ85"/>
    <mergeCell ref="BA85:BB85"/>
    <mergeCell ref="BC85:BD85"/>
    <mergeCell ref="BE85:BF85"/>
    <mergeCell ref="BU83:CA83"/>
    <mergeCell ref="CB83:CH83"/>
    <mergeCell ref="B84:C84"/>
    <mergeCell ref="D84:F84"/>
    <mergeCell ref="G84:H84"/>
    <mergeCell ref="K84:L84"/>
    <mergeCell ref="M84:N84"/>
    <mergeCell ref="O84:P84"/>
    <mergeCell ref="Q84:R84"/>
    <mergeCell ref="S84:T84"/>
    <mergeCell ref="U84:V84"/>
    <mergeCell ref="W84:X84"/>
    <mergeCell ref="Y84:Z84"/>
    <mergeCell ref="AA84:AB84"/>
    <mergeCell ref="AC84:AD84"/>
    <mergeCell ref="B83:C83"/>
    <mergeCell ref="D83:F83"/>
    <mergeCell ref="G83:H83"/>
    <mergeCell ref="K83:L83"/>
    <mergeCell ref="M83:N83"/>
    <mergeCell ref="O83:P83"/>
    <mergeCell ref="Q83:R83"/>
    <mergeCell ref="S83:T83"/>
    <mergeCell ref="U83:V83"/>
    <mergeCell ref="W83:X83"/>
    <mergeCell ref="Y83:Z83"/>
    <mergeCell ref="AA83:AB83"/>
    <mergeCell ref="AC83:AD83"/>
    <mergeCell ref="AE83:AF83"/>
    <mergeCell ref="AG83:AH83"/>
    <mergeCell ref="AI83:AJ83"/>
    <mergeCell ref="AW81:AX81"/>
    <mergeCell ref="AY81:AZ81"/>
    <mergeCell ref="BA81:BB81"/>
    <mergeCell ref="BC81:BD81"/>
    <mergeCell ref="BE81:BF81"/>
    <mergeCell ref="BG81:BH81"/>
    <mergeCell ref="BI81:BJ81"/>
    <mergeCell ref="BK81:BL81"/>
    <mergeCell ref="BM81:BN81"/>
    <mergeCell ref="BO81:BQ81"/>
    <mergeCell ref="BS81:BT81"/>
    <mergeCell ref="BU81:CA81"/>
    <mergeCell ref="CB81:CH81"/>
    <mergeCell ref="B82:C82"/>
    <mergeCell ref="D82:F82"/>
    <mergeCell ref="G82:H82"/>
    <mergeCell ref="K82:L82"/>
    <mergeCell ref="M82:N82"/>
    <mergeCell ref="O82:P82"/>
    <mergeCell ref="Q82:R82"/>
    <mergeCell ref="S82:T82"/>
    <mergeCell ref="U82:V82"/>
    <mergeCell ref="W82:X82"/>
    <mergeCell ref="Y82:Z82"/>
    <mergeCell ref="AA82:AB82"/>
    <mergeCell ref="AC82:AD82"/>
    <mergeCell ref="AE82:AF82"/>
    <mergeCell ref="AG82:AH82"/>
    <mergeCell ref="AI82:AJ82"/>
    <mergeCell ref="AK82:AL82"/>
    <mergeCell ref="AM82:AN82"/>
    <mergeCell ref="AO82:AP82"/>
    <mergeCell ref="AK83:AL83"/>
    <mergeCell ref="AM83:AN83"/>
    <mergeCell ref="AO83:AP83"/>
    <mergeCell ref="AQ83:AR83"/>
    <mergeCell ref="AS83:AT83"/>
    <mergeCell ref="AU83:AV83"/>
    <mergeCell ref="AW83:AX83"/>
    <mergeCell ref="AY83:AZ83"/>
    <mergeCell ref="BA83:BB83"/>
    <mergeCell ref="BC83:BD83"/>
    <mergeCell ref="BE83:BF83"/>
    <mergeCell ref="BG83:BH83"/>
    <mergeCell ref="BI83:BJ83"/>
    <mergeCell ref="BK83:BL83"/>
    <mergeCell ref="BM83:BN83"/>
    <mergeCell ref="BO83:BQ83"/>
    <mergeCell ref="BC80:BD80"/>
    <mergeCell ref="BE80:BF80"/>
    <mergeCell ref="BG80:BH80"/>
    <mergeCell ref="BI80:BJ80"/>
    <mergeCell ref="BK80:BL80"/>
    <mergeCell ref="BM80:BN80"/>
    <mergeCell ref="BO80:BQ80"/>
    <mergeCell ref="BS80:BT80"/>
    <mergeCell ref="BU80:CA80"/>
    <mergeCell ref="CB80:CH80"/>
    <mergeCell ref="B81:C81"/>
    <mergeCell ref="D81:F81"/>
    <mergeCell ref="G81:H81"/>
    <mergeCell ref="K81:L81"/>
    <mergeCell ref="M81:N81"/>
    <mergeCell ref="O81:P81"/>
    <mergeCell ref="Q81:R81"/>
    <mergeCell ref="S81:T81"/>
    <mergeCell ref="U81:V81"/>
    <mergeCell ref="W81:X81"/>
    <mergeCell ref="Y81:Z81"/>
    <mergeCell ref="AA81:AB81"/>
    <mergeCell ref="AC81:AD81"/>
    <mergeCell ref="AE81:AF81"/>
    <mergeCell ref="AG81:AH81"/>
    <mergeCell ref="AI81:AJ81"/>
    <mergeCell ref="AK81:AL81"/>
    <mergeCell ref="AM81:AN81"/>
    <mergeCell ref="AO81:AP81"/>
    <mergeCell ref="AQ81:AR81"/>
    <mergeCell ref="AS81:AT81"/>
    <mergeCell ref="AU81:AV81"/>
    <mergeCell ref="BI79:BJ79"/>
    <mergeCell ref="BK79:BL79"/>
    <mergeCell ref="BM79:BN79"/>
    <mergeCell ref="BO79:BQ79"/>
    <mergeCell ref="BS79:BT79"/>
    <mergeCell ref="BU79:CA79"/>
    <mergeCell ref="CB79:CH79"/>
    <mergeCell ref="B80:C80"/>
    <mergeCell ref="D80:F80"/>
    <mergeCell ref="G80:H80"/>
    <mergeCell ref="K80:L80"/>
    <mergeCell ref="M80:N80"/>
    <mergeCell ref="O80:P80"/>
    <mergeCell ref="Q80:R80"/>
    <mergeCell ref="S80:T80"/>
    <mergeCell ref="U80:V80"/>
    <mergeCell ref="W80:X80"/>
    <mergeCell ref="Y80:Z80"/>
    <mergeCell ref="AA80:AB80"/>
    <mergeCell ref="AC80:AD80"/>
    <mergeCell ref="AE80:AF80"/>
    <mergeCell ref="AG80:AH80"/>
    <mergeCell ref="AI80:AJ80"/>
    <mergeCell ref="AK80:AL80"/>
    <mergeCell ref="AM80:AN80"/>
    <mergeCell ref="AO80:AP80"/>
    <mergeCell ref="AQ80:AR80"/>
    <mergeCell ref="AS80:AT80"/>
    <mergeCell ref="AU80:AV80"/>
    <mergeCell ref="AW80:AX80"/>
    <mergeCell ref="AY80:AZ80"/>
    <mergeCell ref="BA80:BB80"/>
    <mergeCell ref="BO78:BQ78"/>
    <mergeCell ref="BS78:BT78"/>
    <mergeCell ref="BU78:CA78"/>
    <mergeCell ref="CB78:CH78"/>
    <mergeCell ref="B79:C79"/>
    <mergeCell ref="D79:F79"/>
    <mergeCell ref="G79:H79"/>
    <mergeCell ref="K79:L79"/>
    <mergeCell ref="M79:N79"/>
    <mergeCell ref="O79:P79"/>
    <mergeCell ref="Q79:R79"/>
    <mergeCell ref="S79:T79"/>
    <mergeCell ref="U79:V79"/>
    <mergeCell ref="W79:X79"/>
    <mergeCell ref="Y79:Z79"/>
    <mergeCell ref="AA79:AB79"/>
    <mergeCell ref="AC79:AD79"/>
    <mergeCell ref="AE79:AF79"/>
    <mergeCell ref="AG79:AH79"/>
    <mergeCell ref="AI79:AJ79"/>
    <mergeCell ref="AK79:AL79"/>
    <mergeCell ref="AM79:AN79"/>
    <mergeCell ref="AO79:AP79"/>
    <mergeCell ref="AQ79:AR79"/>
    <mergeCell ref="AS79:AT79"/>
    <mergeCell ref="AU79:AV79"/>
    <mergeCell ref="AW79:AX79"/>
    <mergeCell ref="AY79:AZ79"/>
    <mergeCell ref="BA79:BB79"/>
    <mergeCell ref="BC79:BD79"/>
    <mergeCell ref="BE79:BF79"/>
    <mergeCell ref="BG79:BH79"/>
    <mergeCell ref="CB77:CH77"/>
    <mergeCell ref="B78:C78"/>
    <mergeCell ref="D78:F78"/>
    <mergeCell ref="G78:H78"/>
    <mergeCell ref="K78:L78"/>
    <mergeCell ref="M78:N78"/>
    <mergeCell ref="O78:P78"/>
    <mergeCell ref="Q78:R78"/>
    <mergeCell ref="S78:T78"/>
    <mergeCell ref="U78:V78"/>
    <mergeCell ref="W78:X78"/>
    <mergeCell ref="Y78:Z78"/>
    <mergeCell ref="AA78:AB78"/>
    <mergeCell ref="AC78:AD78"/>
    <mergeCell ref="AE78:AF78"/>
    <mergeCell ref="AG78:AH78"/>
    <mergeCell ref="AI78:AJ78"/>
    <mergeCell ref="AK78:AL78"/>
    <mergeCell ref="AM78:AN78"/>
    <mergeCell ref="AO78:AP78"/>
    <mergeCell ref="AQ78:AR78"/>
    <mergeCell ref="AS78:AT78"/>
    <mergeCell ref="AU78:AV78"/>
    <mergeCell ref="AW78:AX78"/>
    <mergeCell ref="AY78:AZ78"/>
    <mergeCell ref="BA78:BB78"/>
    <mergeCell ref="BC78:BD78"/>
    <mergeCell ref="BE78:BF78"/>
    <mergeCell ref="BG78:BH78"/>
    <mergeCell ref="BI78:BJ78"/>
    <mergeCell ref="BK78:BL78"/>
    <mergeCell ref="BM78:BN78"/>
    <mergeCell ref="AM77:AN77"/>
    <mergeCell ref="AO77:AP77"/>
    <mergeCell ref="AQ77:AR77"/>
    <mergeCell ref="AS77:AT77"/>
    <mergeCell ref="AU77:AV77"/>
    <mergeCell ref="AW77:AX77"/>
    <mergeCell ref="AY77:AZ77"/>
    <mergeCell ref="BA77:BB77"/>
    <mergeCell ref="BC77:BD77"/>
    <mergeCell ref="BE77:BF77"/>
    <mergeCell ref="BG77:BH77"/>
    <mergeCell ref="BI77:BJ77"/>
    <mergeCell ref="BK77:BL77"/>
    <mergeCell ref="BM77:BN77"/>
    <mergeCell ref="BO77:BQ77"/>
    <mergeCell ref="BS77:BT77"/>
    <mergeCell ref="BU77:CA77"/>
    <mergeCell ref="B77:C77"/>
    <mergeCell ref="D77:F77"/>
    <mergeCell ref="G77:H77"/>
    <mergeCell ref="K77:L77"/>
    <mergeCell ref="M77:N77"/>
    <mergeCell ref="O77:P77"/>
    <mergeCell ref="Q77:R77"/>
    <mergeCell ref="S77:T77"/>
    <mergeCell ref="U77:V77"/>
    <mergeCell ref="W77:X77"/>
    <mergeCell ref="Y77:Z77"/>
    <mergeCell ref="AA77:AB77"/>
    <mergeCell ref="AC77:AD77"/>
    <mergeCell ref="AE77:AF77"/>
    <mergeCell ref="AG77:AH77"/>
    <mergeCell ref="AI77:AJ77"/>
    <mergeCell ref="AK77:AL77"/>
    <mergeCell ref="CB76:CH76"/>
    <mergeCell ref="AU75:AV75"/>
    <mergeCell ref="AW75:AX75"/>
    <mergeCell ref="AY75:AZ75"/>
    <mergeCell ref="BA75:BB75"/>
    <mergeCell ref="BC75:BD75"/>
    <mergeCell ref="BE75:BF75"/>
    <mergeCell ref="BG75:BH75"/>
    <mergeCell ref="BI75:BJ75"/>
    <mergeCell ref="BK75:BL75"/>
    <mergeCell ref="BM75:BN75"/>
    <mergeCell ref="BO75:BQ75"/>
    <mergeCell ref="BS75:BT75"/>
    <mergeCell ref="BU75:CA75"/>
    <mergeCell ref="CB75:CH75"/>
    <mergeCell ref="B76:C76"/>
    <mergeCell ref="D76:F76"/>
    <mergeCell ref="G76:H76"/>
    <mergeCell ref="K76:L76"/>
    <mergeCell ref="M76:N76"/>
    <mergeCell ref="O76:P76"/>
    <mergeCell ref="Q76:R76"/>
    <mergeCell ref="S76:T76"/>
    <mergeCell ref="U76:V76"/>
    <mergeCell ref="W76:X76"/>
    <mergeCell ref="Y76:Z76"/>
    <mergeCell ref="AA76:AB76"/>
    <mergeCell ref="AC76:AD76"/>
    <mergeCell ref="AE76:AF76"/>
    <mergeCell ref="AG76:AH76"/>
    <mergeCell ref="AI76:AJ76"/>
    <mergeCell ref="AK76:AL76"/>
    <mergeCell ref="AM76:AN76"/>
    <mergeCell ref="S74:T74"/>
    <mergeCell ref="U74:V74"/>
    <mergeCell ref="W74:X74"/>
    <mergeCell ref="Y74:Z74"/>
    <mergeCell ref="AA74:AB74"/>
    <mergeCell ref="AC74:AD74"/>
    <mergeCell ref="AE74:AF74"/>
    <mergeCell ref="AG74:AH74"/>
    <mergeCell ref="AI74:AJ74"/>
    <mergeCell ref="AK74:AL74"/>
    <mergeCell ref="AM74:AN74"/>
    <mergeCell ref="AO74:AP74"/>
    <mergeCell ref="AQ74:AR74"/>
    <mergeCell ref="AS74:AT74"/>
    <mergeCell ref="AU74:AV74"/>
    <mergeCell ref="AW74:AX74"/>
    <mergeCell ref="AY74:AZ74"/>
    <mergeCell ref="AO76:AP76"/>
    <mergeCell ref="AQ76:AR76"/>
    <mergeCell ref="AS76:AT76"/>
    <mergeCell ref="AU76:AV76"/>
    <mergeCell ref="AW76:AX76"/>
    <mergeCell ref="AY76:AZ76"/>
    <mergeCell ref="BA76:BB76"/>
    <mergeCell ref="BC76:BD76"/>
    <mergeCell ref="BE76:BF76"/>
    <mergeCell ref="BG76:BH76"/>
    <mergeCell ref="BI76:BJ76"/>
    <mergeCell ref="BK76:BL76"/>
    <mergeCell ref="BM76:BN76"/>
    <mergeCell ref="BO76:BQ76"/>
    <mergeCell ref="BS76:BT76"/>
    <mergeCell ref="BU76:CA76"/>
    <mergeCell ref="AE72:AF72"/>
    <mergeCell ref="AG72:AH72"/>
    <mergeCell ref="AI72:AJ72"/>
    <mergeCell ref="AK72:AL72"/>
    <mergeCell ref="AM72:AN72"/>
    <mergeCell ref="AO72:AP72"/>
    <mergeCell ref="AQ72:AR72"/>
    <mergeCell ref="AS72:AT72"/>
    <mergeCell ref="AU72:AV72"/>
    <mergeCell ref="AW72:AX72"/>
    <mergeCell ref="AY72:AZ72"/>
    <mergeCell ref="BA72:BB72"/>
    <mergeCell ref="BC72:BD72"/>
    <mergeCell ref="BE72:BF72"/>
    <mergeCell ref="BG72:BH72"/>
    <mergeCell ref="BI72:BJ72"/>
    <mergeCell ref="BK72:BL72"/>
    <mergeCell ref="BA74:BB74"/>
    <mergeCell ref="BC74:BD74"/>
    <mergeCell ref="BE74:BF74"/>
    <mergeCell ref="BG74:BH74"/>
    <mergeCell ref="BI74:BJ74"/>
    <mergeCell ref="BK74:BL74"/>
    <mergeCell ref="BM74:BN74"/>
    <mergeCell ref="BO74:BQ74"/>
    <mergeCell ref="BS74:BT74"/>
    <mergeCell ref="BU74:CA74"/>
    <mergeCell ref="CB74:CH74"/>
    <mergeCell ref="B75:C75"/>
    <mergeCell ref="D75:F75"/>
    <mergeCell ref="G75:H75"/>
    <mergeCell ref="K75:L75"/>
    <mergeCell ref="M75:N75"/>
    <mergeCell ref="O75:P75"/>
    <mergeCell ref="Q75:R75"/>
    <mergeCell ref="S75:T75"/>
    <mergeCell ref="U75:V75"/>
    <mergeCell ref="W75:X75"/>
    <mergeCell ref="Y75:Z75"/>
    <mergeCell ref="AA75:AB75"/>
    <mergeCell ref="AC75:AD75"/>
    <mergeCell ref="AE75:AF75"/>
    <mergeCell ref="AG75:AH75"/>
    <mergeCell ref="AI75:AJ75"/>
    <mergeCell ref="AK75:AL75"/>
    <mergeCell ref="AM75:AN75"/>
    <mergeCell ref="AO75:AP75"/>
    <mergeCell ref="AQ75:AR75"/>
    <mergeCell ref="AS75:AT75"/>
    <mergeCell ref="BG73:BH73"/>
    <mergeCell ref="BI73:BJ73"/>
    <mergeCell ref="BK73:BL73"/>
    <mergeCell ref="BM73:BN73"/>
    <mergeCell ref="BO73:BQ73"/>
    <mergeCell ref="BS73:BT73"/>
    <mergeCell ref="BU73:CA73"/>
    <mergeCell ref="CB73:CH73"/>
    <mergeCell ref="B74:C74"/>
    <mergeCell ref="D74:F74"/>
    <mergeCell ref="G74:H74"/>
    <mergeCell ref="K74:L74"/>
    <mergeCell ref="M74:N74"/>
    <mergeCell ref="O74:P74"/>
    <mergeCell ref="Q74:R74"/>
    <mergeCell ref="BS71:BT71"/>
    <mergeCell ref="AQ70:AR70"/>
    <mergeCell ref="AS70:AT70"/>
    <mergeCell ref="AU70:AV70"/>
    <mergeCell ref="AW70:AX70"/>
    <mergeCell ref="AY70:AZ70"/>
    <mergeCell ref="BA70:BB70"/>
    <mergeCell ref="BC70:BD70"/>
    <mergeCell ref="BE70:BF70"/>
    <mergeCell ref="BG70:BH70"/>
    <mergeCell ref="BI70:BJ70"/>
    <mergeCell ref="BK70:BL70"/>
    <mergeCell ref="BM70:BN70"/>
    <mergeCell ref="BO70:BQ70"/>
    <mergeCell ref="BS70:BT70"/>
    <mergeCell ref="BU70:CA70"/>
    <mergeCell ref="CB70:CH70"/>
    <mergeCell ref="BM72:BN72"/>
    <mergeCell ref="BO72:BQ72"/>
    <mergeCell ref="BS72:BT72"/>
    <mergeCell ref="BU72:CA72"/>
    <mergeCell ref="CB72:CH72"/>
    <mergeCell ref="B73:C73"/>
    <mergeCell ref="D73:F73"/>
    <mergeCell ref="G73:H73"/>
    <mergeCell ref="K73:L73"/>
    <mergeCell ref="M73:N73"/>
    <mergeCell ref="O73:P73"/>
    <mergeCell ref="Q73:R73"/>
    <mergeCell ref="S73:T73"/>
    <mergeCell ref="U73:V73"/>
    <mergeCell ref="W73:X73"/>
    <mergeCell ref="Y73:Z73"/>
    <mergeCell ref="AA73:AB73"/>
    <mergeCell ref="AC73:AD73"/>
    <mergeCell ref="AE73:AF73"/>
    <mergeCell ref="AG73:AH73"/>
    <mergeCell ref="AI73:AJ73"/>
    <mergeCell ref="AK73:AL73"/>
    <mergeCell ref="AM73:AN73"/>
    <mergeCell ref="AO73:AP73"/>
    <mergeCell ref="AQ73:AR73"/>
    <mergeCell ref="AS73:AT73"/>
    <mergeCell ref="AU73:AV73"/>
    <mergeCell ref="AW73:AX73"/>
    <mergeCell ref="AY73:AZ73"/>
    <mergeCell ref="BA73:BB73"/>
    <mergeCell ref="BC73:BD73"/>
    <mergeCell ref="BE73:BF73"/>
    <mergeCell ref="BU71:CA71"/>
    <mergeCell ref="CB71:CH71"/>
    <mergeCell ref="B72:C72"/>
    <mergeCell ref="D72:F72"/>
    <mergeCell ref="G72:H72"/>
    <mergeCell ref="K72:L72"/>
    <mergeCell ref="M72:N72"/>
    <mergeCell ref="O72:P72"/>
    <mergeCell ref="Q72:R72"/>
    <mergeCell ref="S72:T72"/>
    <mergeCell ref="U72:V72"/>
    <mergeCell ref="W72:X72"/>
    <mergeCell ref="Y72:Z72"/>
    <mergeCell ref="AA72:AB72"/>
    <mergeCell ref="AC72:AD72"/>
    <mergeCell ref="B71:C71"/>
    <mergeCell ref="D71:F71"/>
    <mergeCell ref="G71:H71"/>
    <mergeCell ref="K71:L71"/>
    <mergeCell ref="M71:N71"/>
    <mergeCell ref="O71:P71"/>
    <mergeCell ref="Q71:R71"/>
    <mergeCell ref="S71:T71"/>
    <mergeCell ref="U71:V71"/>
    <mergeCell ref="W71:X71"/>
    <mergeCell ref="Y71:Z71"/>
    <mergeCell ref="AA71:AB71"/>
    <mergeCell ref="AC71:AD71"/>
    <mergeCell ref="AE71:AF71"/>
    <mergeCell ref="AG71:AH71"/>
    <mergeCell ref="AI71:AJ71"/>
    <mergeCell ref="AW69:AX69"/>
    <mergeCell ref="AY69:AZ69"/>
    <mergeCell ref="BA69:BB69"/>
    <mergeCell ref="BC69:BD69"/>
    <mergeCell ref="BE69:BF69"/>
    <mergeCell ref="BG69:BH69"/>
    <mergeCell ref="BI69:BJ69"/>
    <mergeCell ref="BK69:BL69"/>
    <mergeCell ref="BM69:BN69"/>
    <mergeCell ref="BO69:BQ69"/>
    <mergeCell ref="BS69:BT69"/>
    <mergeCell ref="BU69:CA69"/>
    <mergeCell ref="CB69:CH69"/>
    <mergeCell ref="B70:C70"/>
    <mergeCell ref="D70:F70"/>
    <mergeCell ref="G70:H70"/>
    <mergeCell ref="K70:L70"/>
    <mergeCell ref="M70:N70"/>
    <mergeCell ref="O70:P70"/>
    <mergeCell ref="Q70:R70"/>
    <mergeCell ref="S70:T70"/>
    <mergeCell ref="U70:V70"/>
    <mergeCell ref="W70:X70"/>
    <mergeCell ref="Y70:Z70"/>
    <mergeCell ref="AA70:AB70"/>
    <mergeCell ref="AC70:AD70"/>
    <mergeCell ref="AE70:AF70"/>
    <mergeCell ref="AG70:AH70"/>
    <mergeCell ref="AI70:AJ70"/>
    <mergeCell ref="AK70:AL70"/>
    <mergeCell ref="AM70:AN70"/>
    <mergeCell ref="AO70:AP70"/>
    <mergeCell ref="AK71:AL71"/>
    <mergeCell ref="AM71:AN71"/>
    <mergeCell ref="AO71:AP71"/>
    <mergeCell ref="AQ71:AR71"/>
    <mergeCell ref="AS71:AT71"/>
    <mergeCell ref="AU71:AV71"/>
    <mergeCell ref="AW71:AX71"/>
    <mergeCell ref="AY71:AZ71"/>
    <mergeCell ref="BA71:BB71"/>
    <mergeCell ref="BC71:BD71"/>
    <mergeCell ref="BE71:BF71"/>
    <mergeCell ref="BG71:BH71"/>
    <mergeCell ref="BI71:BJ71"/>
    <mergeCell ref="BK71:BL71"/>
    <mergeCell ref="BM71:BN71"/>
    <mergeCell ref="BO71:BQ71"/>
    <mergeCell ref="BC68:BD68"/>
    <mergeCell ref="BE68:BF68"/>
    <mergeCell ref="BG68:BH68"/>
    <mergeCell ref="BI68:BJ68"/>
    <mergeCell ref="BK68:BL68"/>
    <mergeCell ref="BM68:BN68"/>
    <mergeCell ref="BO68:BQ68"/>
    <mergeCell ref="BS68:BT68"/>
    <mergeCell ref="BU68:CA68"/>
    <mergeCell ref="CB68:CH68"/>
    <mergeCell ref="B69:C69"/>
    <mergeCell ref="D69:F69"/>
    <mergeCell ref="G69:H69"/>
    <mergeCell ref="K69:L69"/>
    <mergeCell ref="M69:N69"/>
    <mergeCell ref="O69:P69"/>
    <mergeCell ref="Q69:R69"/>
    <mergeCell ref="S69:T69"/>
    <mergeCell ref="U69:V69"/>
    <mergeCell ref="W69:X69"/>
    <mergeCell ref="Y69:Z69"/>
    <mergeCell ref="AA69:AB69"/>
    <mergeCell ref="AC69:AD69"/>
    <mergeCell ref="AE69:AF69"/>
    <mergeCell ref="AG69:AH69"/>
    <mergeCell ref="AI69:AJ69"/>
    <mergeCell ref="AK69:AL69"/>
    <mergeCell ref="AM69:AN69"/>
    <mergeCell ref="AO69:AP69"/>
    <mergeCell ref="AQ69:AR69"/>
    <mergeCell ref="AS69:AT69"/>
    <mergeCell ref="AU69:AV69"/>
    <mergeCell ref="BI67:BJ67"/>
    <mergeCell ref="BK67:BL67"/>
    <mergeCell ref="BM67:BN67"/>
    <mergeCell ref="BO67:BQ67"/>
    <mergeCell ref="BS67:BT67"/>
    <mergeCell ref="BU67:CA67"/>
    <mergeCell ref="CB67:CH67"/>
    <mergeCell ref="B68:C68"/>
    <mergeCell ref="D68:F68"/>
    <mergeCell ref="G68:H68"/>
    <mergeCell ref="K68:L68"/>
    <mergeCell ref="M68:N68"/>
    <mergeCell ref="O68:P68"/>
    <mergeCell ref="Q68:R68"/>
    <mergeCell ref="S68:T68"/>
    <mergeCell ref="U68:V68"/>
    <mergeCell ref="W68:X68"/>
    <mergeCell ref="Y68:Z68"/>
    <mergeCell ref="AA68:AB68"/>
    <mergeCell ref="AC68:AD68"/>
    <mergeCell ref="AE68:AF68"/>
    <mergeCell ref="AG68:AH68"/>
    <mergeCell ref="AI68:AJ68"/>
    <mergeCell ref="AK68:AL68"/>
    <mergeCell ref="AM68:AN68"/>
    <mergeCell ref="AO68:AP68"/>
    <mergeCell ref="AQ68:AR68"/>
    <mergeCell ref="AS68:AT68"/>
    <mergeCell ref="AU68:AV68"/>
    <mergeCell ref="AW68:AX68"/>
    <mergeCell ref="AY68:AZ68"/>
    <mergeCell ref="BA68:BB68"/>
    <mergeCell ref="BO66:BQ66"/>
    <mergeCell ref="BS66:BT66"/>
    <mergeCell ref="BU66:CA66"/>
    <mergeCell ref="CB66:CH66"/>
    <mergeCell ref="B67:C67"/>
    <mergeCell ref="D67:F67"/>
    <mergeCell ref="G67:H67"/>
    <mergeCell ref="K67:L67"/>
    <mergeCell ref="M67:N67"/>
    <mergeCell ref="O67:P67"/>
    <mergeCell ref="Q67:R67"/>
    <mergeCell ref="S67:T67"/>
    <mergeCell ref="U67:V67"/>
    <mergeCell ref="W67:X67"/>
    <mergeCell ref="Y67:Z67"/>
    <mergeCell ref="AA67:AB67"/>
    <mergeCell ref="AC67:AD67"/>
    <mergeCell ref="AE67:AF67"/>
    <mergeCell ref="AG67:AH67"/>
    <mergeCell ref="AI67:AJ67"/>
    <mergeCell ref="AK67:AL67"/>
    <mergeCell ref="AM67:AN67"/>
    <mergeCell ref="AO67:AP67"/>
    <mergeCell ref="AQ67:AR67"/>
    <mergeCell ref="AS67:AT67"/>
    <mergeCell ref="AU67:AV67"/>
    <mergeCell ref="AW67:AX67"/>
    <mergeCell ref="AY67:AZ67"/>
    <mergeCell ref="BA67:BB67"/>
    <mergeCell ref="BC67:BD67"/>
    <mergeCell ref="BE67:BF67"/>
    <mergeCell ref="BG67:BH67"/>
    <mergeCell ref="CB65:CH65"/>
    <mergeCell ref="B66:C66"/>
    <mergeCell ref="D66:F66"/>
    <mergeCell ref="G66:H66"/>
    <mergeCell ref="K66:L66"/>
    <mergeCell ref="M66:N66"/>
    <mergeCell ref="O66:P66"/>
    <mergeCell ref="Q66:R66"/>
    <mergeCell ref="S66:T66"/>
    <mergeCell ref="U66:V66"/>
    <mergeCell ref="W66:X66"/>
    <mergeCell ref="Y66:Z66"/>
    <mergeCell ref="AA66:AB66"/>
    <mergeCell ref="AC66:AD66"/>
    <mergeCell ref="AE66:AF66"/>
    <mergeCell ref="AG66:AH66"/>
    <mergeCell ref="AI66:AJ66"/>
    <mergeCell ref="AK66:AL66"/>
    <mergeCell ref="AM66:AN66"/>
    <mergeCell ref="AO66:AP66"/>
    <mergeCell ref="AQ66:AR66"/>
    <mergeCell ref="AS66:AT66"/>
    <mergeCell ref="AU66:AV66"/>
    <mergeCell ref="AW66:AX66"/>
    <mergeCell ref="AY66:AZ66"/>
    <mergeCell ref="BA66:BB66"/>
    <mergeCell ref="BC66:BD66"/>
    <mergeCell ref="BE66:BF66"/>
    <mergeCell ref="BG66:BH66"/>
    <mergeCell ref="BI66:BJ66"/>
    <mergeCell ref="BK66:BL66"/>
    <mergeCell ref="BM66:BN66"/>
    <mergeCell ref="AM65:AN65"/>
    <mergeCell ref="AO65:AP65"/>
    <mergeCell ref="AQ65:AR65"/>
    <mergeCell ref="AS65:AT65"/>
    <mergeCell ref="AU65:AV65"/>
    <mergeCell ref="AW65:AX65"/>
    <mergeCell ref="AY65:AZ65"/>
    <mergeCell ref="BA65:BB65"/>
    <mergeCell ref="BC65:BD65"/>
    <mergeCell ref="BE65:BF65"/>
    <mergeCell ref="BG65:BH65"/>
    <mergeCell ref="BI65:BJ65"/>
    <mergeCell ref="BK65:BL65"/>
    <mergeCell ref="BM65:BN65"/>
    <mergeCell ref="BO65:BQ65"/>
    <mergeCell ref="BS65:BT65"/>
    <mergeCell ref="BU65:CA65"/>
    <mergeCell ref="B65:C65"/>
    <mergeCell ref="D65:F65"/>
    <mergeCell ref="G65:H65"/>
    <mergeCell ref="K65:L65"/>
    <mergeCell ref="M65:N65"/>
    <mergeCell ref="O65:P65"/>
    <mergeCell ref="Q65:R65"/>
    <mergeCell ref="S65:T65"/>
    <mergeCell ref="U65:V65"/>
    <mergeCell ref="W65:X65"/>
    <mergeCell ref="Y65:Z65"/>
    <mergeCell ref="AA65:AB65"/>
    <mergeCell ref="AC65:AD65"/>
    <mergeCell ref="AE65:AF65"/>
    <mergeCell ref="AG65:AH65"/>
    <mergeCell ref="AI65:AJ65"/>
    <mergeCell ref="AK65:AL65"/>
    <mergeCell ref="CB64:CH64"/>
    <mergeCell ref="AU63:AV63"/>
    <mergeCell ref="AW63:AX63"/>
    <mergeCell ref="AY63:AZ63"/>
    <mergeCell ref="BA63:BB63"/>
    <mergeCell ref="BC63:BD63"/>
    <mergeCell ref="BE63:BF63"/>
    <mergeCell ref="BG63:BH63"/>
    <mergeCell ref="BI63:BJ63"/>
    <mergeCell ref="BK63:BL63"/>
    <mergeCell ref="BM63:BN63"/>
    <mergeCell ref="BO63:BQ63"/>
    <mergeCell ref="BS63:BT63"/>
    <mergeCell ref="BU63:CA63"/>
    <mergeCell ref="CB63:CH63"/>
    <mergeCell ref="B64:C64"/>
    <mergeCell ref="D64:F64"/>
    <mergeCell ref="G64:H64"/>
    <mergeCell ref="K64:L64"/>
    <mergeCell ref="M64:N64"/>
    <mergeCell ref="O64:P64"/>
    <mergeCell ref="Q64:R64"/>
    <mergeCell ref="S64:T64"/>
    <mergeCell ref="U64:V64"/>
    <mergeCell ref="W64:X64"/>
    <mergeCell ref="Y64:Z64"/>
    <mergeCell ref="AA64:AB64"/>
    <mergeCell ref="AC64:AD64"/>
    <mergeCell ref="AE64:AF64"/>
    <mergeCell ref="AG64:AH64"/>
    <mergeCell ref="AI64:AJ64"/>
    <mergeCell ref="AK64:AL64"/>
    <mergeCell ref="AM64:AN64"/>
    <mergeCell ref="S62:T62"/>
    <mergeCell ref="U62:V62"/>
    <mergeCell ref="W62:X62"/>
    <mergeCell ref="Y62:Z62"/>
    <mergeCell ref="AA62:AB62"/>
    <mergeCell ref="AC62:AD62"/>
    <mergeCell ref="AE62:AF62"/>
    <mergeCell ref="AG62:AH62"/>
    <mergeCell ref="AI62:AJ62"/>
    <mergeCell ref="AK62:AL62"/>
    <mergeCell ref="AM62:AN62"/>
    <mergeCell ref="AO62:AP62"/>
    <mergeCell ref="AQ62:AR62"/>
    <mergeCell ref="AS62:AT62"/>
    <mergeCell ref="AU62:AV62"/>
    <mergeCell ref="AW62:AX62"/>
    <mergeCell ref="AY62:AZ62"/>
    <mergeCell ref="AO64:AP64"/>
    <mergeCell ref="AQ64:AR64"/>
    <mergeCell ref="AS64:AT64"/>
    <mergeCell ref="AU64:AV64"/>
    <mergeCell ref="AW64:AX64"/>
    <mergeCell ref="AY64:AZ64"/>
    <mergeCell ref="BA64:BB64"/>
    <mergeCell ref="BC64:BD64"/>
    <mergeCell ref="BE64:BF64"/>
    <mergeCell ref="BG64:BH64"/>
    <mergeCell ref="BI64:BJ64"/>
    <mergeCell ref="BK64:BL64"/>
    <mergeCell ref="BM64:BN64"/>
    <mergeCell ref="BO64:BQ64"/>
    <mergeCell ref="BS64:BT64"/>
    <mergeCell ref="BU64:CA64"/>
    <mergeCell ref="AE60:AF60"/>
    <mergeCell ref="AG60:AH60"/>
    <mergeCell ref="AI60:AJ60"/>
    <mergeCell ref="AK60:AL60"/>
    <mergeCell ref="AM60:AN60"/>
    <mergeCell ref="AO60:AP60"/>
    <mergeCell ref="AQ60:AR60"/>
    <mergeCell ref="AS60:AT60"/>
    <mergeCell ref="AU60:AV60"/>
    <mergeCell ref="AW60:AX60"/>
    <mergeCell ref="AY60:AZ60"/>
    <mergeCell ref="BA60:BB60"/>
    <mergeCell ref="BC60:BD60"/>
    <mergeCell ref="BE60:BF60"/>
    <mergeCell ref="BG60:BH60"/>
    <mergeCell ref="BI60:BJ60"/>
    <mergeCell ref="BK60:BL60"/>
    <mergeCell ref="BA62:BB62"/>
    <mergeCell ref="BC62:BD62"/>
    <mergeCell ref="BE62:BF62"/>
    <mergeCell ref="BG62:BH62"/>
    <mergeCell ref="BI62:BJ62"/>
    <mergeCell ref="BK62:BL62"/>
    <mergeCell ref="BM62:BN62"/>
    <mergeCell ref="BO62:BQ62"/>
    <mergeCell ref="BS62:BT62"/>
    <mergeCell ref="BU62:CA62"/>
    <mergeCell ref="CB62:CH62"/>
    <mergeCell ref="B63:C63"/>
    <mergeCell ref="D63:F63"/>
    <mergeCell ref="G63:H63"/>
    <mergeCell ref="K63:L63"/>
    <mergeCell ref="M63:N63"/>
    <mergeCell ref="O63:P63"/>
    <mergeCell ref="Q63:R63"/>
    <mergeCell ref="S63:T63"/>
    <mergeCell ref="U63:V63"/>
    <mergeCell ref="W63:X63"/>
    <mergeCell ref="Y63:Z63"/>
    <mergeCell ref="AA63:AB63"/>
    <mergeCell ref="AC63:AD63"/>
    <mergeCell ref="AE63:AF63"/>
    <mergeCell ref="AG63:AH63"/>
    <mergeCell ref="AI63:AJ63"/>
    <mergeCell ref="AK63:AL63"/>
    <mergeCell ref="AM63:AN63"/>
    <mergeCell ref="AO63:AP63"/>
    <mergeCell ref="AQ63:AR63"/>
    <mergeCell ref="AS63:AT63"/>
    <mergeCell ref="BG61:BH61"/>
    <mergeCell ref="BI61:BJ61"/>
    <mergeCell ref="BK61:BL61"/>
    <mergeCell ref="BM61:BN61"/>
    <mergeCell ref="BO61:BQ61"/>
    <mergeCell ref="BS61:BT61"/>
    <mergeCell ref="BU61:CA61"/>
    <mergeCell ref="CB61:CH61"/>
    <mergeCell ref="B62:C62"/>
    <mergeCell ref="D62:F62"/>
    <mergeCell ref="G62:H62"/>
    <mergeCell ref="K62:L62"/>
    <mergeCell ref="M62:N62"/>
    <mergeCell ref="O62:P62"/>
    <mergeCell ref="Q62:R62"/>
    <mergeCell ref="BS59:BT59"/>
    <mergeCell ref="AQ58:AR58"/>
    <mergeCell ref="AS58:AT58"/>
    <mergeCell ref="AU58:AV58"/>
    <mergeCell ref="AW58:AX58"/>
    <mergeCell ref="AY58:AZ58"/>
    <mergeCell ref="BA58:BB58"/>
    <mergeCell ref="BC58:BD58"/>
    <mergeCell ref="BE58:BF58"/>
    <mergeCell ref="BG58:BH58"/>
    <mergeCell ref="BI58:BJ58"/>
    <mergeCell ref="BK58:BL58"/>
    <mergeCell ref="BM58:BN58"/>
    <mergeCell ref="BO58:BQ58"/>
    <mergeCell ref="BS58:BT58"/>
    <mergeCell ref="BU58:CA58"/>
    <mergeCell ref="CB58:CH58"/>
    <mergeCell ref="BM60:BN60"/>
    <mergeCell ref="BO60:BQ60"/>
    <mergeCell ref="BS60:BT60"/>
    <mergeCell ref="BU60:CA60"/>
    <mergeCell ref="CB60:CH60"/>
    <mergeCell ref="B61:C61"/>
    <mergeCell ref="D61:F61"/>
    <mergeCell ref="G61:H61"/>
    <mergeCell ref="K61:L61"/>
    <mergeCell ref="M61:N61"/>
    <mergeCell ref="O61:P61"/>
    <mergeCell ref="Q61:R61"/>
    <mergeCell ref="S61:T61"/>
    <mergeCell ref="U61:V61"/>
    <mergeCell ref="W61:X61"/>
    <mergeCell ref="Y61:Z61"/>
    <mergeCell ref="AA61:AB61"/>
    <mergeCell ref="AC61:AD61"/>
    <mergeCell ref="AE61:AF61"/>
    <mergeCell ref="AG61:AH61"/>
    <mergeCell ref="AI61:AJ61"/>
    <mergeCell ref="AK61:AL61"/>
    <mergeCell ref="AM61:AN61"/>
    <mergeCell ref="AO61:AP61"/>
    <mergeCell ref="AQ61:AR61"/>
    <mergeCell ref="AS61:AT61"/>
    <mergeCell ref="AU61:AV61"/>
    <mergeCell ref="AW61:AX61"/>
    <mergeCell ref="AY61:AZ61"/>
    <mergeCell ref="BA61:BB61"/>
    <mergeCell ref="BC61:BD61"/>
    <mergeCell ref="BE61:BF61"/>
    <mergeCell ref="BU59:CA59"/>
    <mergeCell ref="CB59:CH59"/>
    <mergeCell ref="B60:C60"/>
    <mergeCell ref="D60:F60"/>
    <mergeCell ref="G60:H60"/>
    <mergeCell ref="K60:L60"/>
    <mergeCell ref="M60:N60"/>
    <mergeCell ref="O60:P60"/>
    <mergeCell ref="Q60:R60"/>
    <mergeCell ref="S60:T60"/>
    <mergeCell ref="U60:V60"/>
    <mergeCell ref="W60:X60"/>
    <mergeCell ref="Y60:Z60"/>
    <mergeCell ref="AA60:AB60"/>
    <mergeCell ref="AC60:AD60"/>
    <mergeCell ref="B59:C59"/>
    <mergeCell ref="D59:F59"/>
    <mergeCell ref="G59:H59"/>
    <mergeCell ref="K59:L59"/>
    <mergeCell ref="M59:N59"/>
    <mergeCell ref="O59:P59"/>
    <mergeCell ref="Q59:R59"/>
    <mergeCell ref="S59:T59"/>
    <mergeCell ref="U59:V59"/>
    <mergeCell ref="W59:X59"/>
    <mergeCell ref="Y59:Z59"/>
    <mergeCell ref="AA59:AB59"/>
    <mergeCell ref="AC59:AD59"/>
    <mergeCell ref="AE59:AF59"/>
    <mergeCell ref="AG59:AH59"/>
    <mergeCell ref="AI59:AJ59"/>
    <mergeCell ref="AW57:AX57"/>
    <mergeCell ref="AY57:AZ57"/>
    <mergeCell ref="BA57:BB57"/>
    <mergeCell ref="BC57:BD57"/>
    <mergeCell ref="BE57:BF57"/>
    <mergeCell ref="BG57:BH57"/>
    <mergeCell ref="BI57:BJ57"/>
    <mergeCell ref="BK57:BL57"/>
    <mergeCell ref="BM57:BN57"/>
    <mergeCell ref="BO57:BQ57"/>
    <mergeCell ref="BS57:BT57"/>
    <mergeCell ref="BU57:CA57"/>
    <mergeCell ref="CB57:CH57"/>
    <mergeCell ref="B58:C58"/>
    <mergeCell ref="D58:F58"/>
    <mergeCell ref="G58:H58"/>
    <mergeCell ref="K58:L58"/>
    <mergeCell ref="M58:N58"/>
    <mergeCell ref="O58:P58"/>
    <mergeCell ref="Q58:R58"/>
    <mergeCell ref="S58:T58"/>
    <mergeCell ref="U58:V58"/>
    <mergeCell ref="W58:X58"/>
    <mergeCell ref="Y58:Z58"/>
    <mergeCell ref="AA58:AB58"/>
    <mergeCell ref="AC58:AD58"/>
    <mergeCell ref="AE58:AF58"/>
    <mergeCell ref="AG58:AH58"/>
    <mergeCell ref="AI58:AJ58"/>
    <mergeCell ref="AK58:AL58"/>
    <mergeCell ref="AM58:AN58"/>
    <mergeCell ref="AO58:AP58"/>
    <mergeCell ref="AK59:AL59"/>
    <mergeCell ref="AM59:AN59"/>
    <mergeCell ref="AO59:AP59"/>
    <mergeCell ref="AQ59:AR59"/>
    <mergeCell ref="AS59:AT59"/>
    <mergeCell ref="AU59:AV59"/>
    <mergeCell ref="AW59:AX59"/>
    <mergeCell ref="AY59:AZ59"/>
    <mergeCell ref="BA59:BB59"/>
    <mergeCell ref="BC59:BD59"/>
    <mergeCell ref="BE59:BF59"/>
    <mergeCell ref="BG59:BH59"/>
    <mergeCell ref="BI59:BJ59"/>
    <mergeCell ref="BK59:BL59"/>
    <mergeCell ref="BM59:BN59"/>
    <mergeCell ref="BO59:BQ59"/>
    <mergeCell ref="BC56:BD56"/>
    <mergeCell ref="BE56:BF56"/>
    <mergeCell ref="BG56:BH56"/>
    <mergeCell ref="BI56:BJ56"/>
    <mergeCell ref="BK56:BL56"/>
    <mergeCell ref="BM56:BN56"/>
    <mergeCell ref="BO56:BQ56"/>
    <mergeCell ref="BS56:BT56"/>
    <mergeCell ref="BU56:CA56"/>
    <mergeCell ref="CB56:CH56"/>
    <mergeCell ref="B57:C57"/>
    <mergeCell ref="D57:F57"/>
    <mergeCell ref="G57:H57"/>
    <mergeCell ref="K57:L57"/>
    <mergeCell ref="M57:N57"/>
    <mergeCell ref="O57:P57"/>
    <mergeCell ref="Q57:R57"/>
    <mergeCell ref="S57:T57"/>
    <mergeCell ref="U57:V57"/>
    <mergeCell ref="W57:X57"/>
    <mergeCell ref="Y57:Z57"/>
    <mergeCell ref="AA57:AB57"/>
    <mergeCell ref="AC57:AD57"/>
    <mergeCell ref="AE57:AF57"/>
    <mergeCell ref="AG57:AH57"/>
    <mergeCell ref="AI57:AJ57"/>
    <mergeCell ref="AK57:AL57"/>
    <mergeCell ref="AM57:AN57"/>
    <mergeCell ref="AO57:AP57"/>
    <mergeCell ref="AQ57:AR57"/>
    <mergeCell ref="AS57:AT57"/>
    <mergeCell ref="AU57:AV57"/>
    <mergeCell ref="BI55:BJ55"/>
    <mergeCell ref="BK55:BL55"/>
    <mergeCell ref="BM55:BN55"/>
    <mergeCell ref="BO55:BQ55"/>
    <mergeCell ref="BS55:BT55"/>
    <mergeCell ref="BU55:CA55"/>
    <mergeCell ref="CB55:CH55"/>
    <mergeCell ref="B56:C56"/>
    <mergeCell ref="D56:F56"/>
    <mergeCell ref="G56:H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BO54:BQ54"/>
    <mergeCell ref="BS54:BT54"/>
    <mergeCell ref="BU54:CA54"/>
    <mergeCell ref="CB54:CH54"/>
    <mergeCell ref="B55:C55"/>
    <mergeCell ref="D55:F55"/>
    <mergeCell ref="G55:H55"/>
    <mergeCell ref="K55:L55"/>
    <mergeCell ref="M55:N55"/>
    <mergeCell ref="O55:P55"/>
    <mergeCell ref="Q55:R55"/>
    <mergeCell ref="S55:T55"/>
    <mergeCell ref="U55:V55"/>
    <mergeCell ref="W55:X55"/>
    <mergeCell ref="Y55:Z55"/>
    <mergeCell ref="AA55:AB55"/>
    <mergeCell ref="AC55:AD55"/>
    <mergeCell ref="AE55:AF55"/>
    <mergeCell ref="AG55:AH55"/>
    <mergeCell ref="AI55:AJ55"/>
    <mergeCell ref="AK55:AL55"/>
    <mergeCell ref="AM55:AN55"/>
    <mergeCell ref="AO55:AP55"/>
    <mergeCell ref="AQ55:AR55"/>
    <mergeCell ref="AS55:AT55"/>
    <mergeCell ref="AU55:AV55"/>
    <mergeCell ref="AW55:AX55"/>
    <mergeCell ref="AY55:AZ55"/>
    <mergeCell ref="BA55:BB55"/>
    <mergeCell ref="BC55:BD55"/>
    <mergeCell ref="BE55:BF55"/>
    <mergeCell ref="BG55:BH55"/>
    <mergeCell ref="CB53:CH53"/>
    <mergeCell ref="B54:C54"/>
    <mergeCell ref="D54:F54"/>
    <mergeCell ref="G54:H54"/>
    <mergeCell ref="K54:L54"/>
    <mergeCell ref="M54:N54"/>
    <mergeCell ref="O54:P54"/>
    <mergeCell ref="Q54:R54"/>
    <mergeCell ref="S54:T54"/>
    <mergeCell ref="U54:V54"/>
    <mergeCell ref="W54:X54"/>
    <mergeCell ref="Y54:Z54"/>
    <mergeCell ref="AA54:AB54"/>
    <mergeCell ref="AC54:AD54"/>
    <mergeCell ref="AE54:AF54"/>
    <mergeCell ref="AG54:AH54"/>
    <mergeCell ref="AI54:AJ54"/>
    <mergeCell ref="AK54:AL54"/>
    <mergeCell ref="AM54:AN54"/>
    <mergeCell ref="AO54:AP54"/>
    <mergeCell ref="AQ54:AR54"/>
    <mergeCell ref="AS54:AT54"/>
    <mergeCell ref="AU54:AV54"/>
    <mergeCell ref="AW54:AX54"/>
    <mergeCell ref="AY54:AZ54"/>
    <mergeCell ref="BA54:BB54"/>
    <mergeCell ref="BC54:BD54"/>
    <mergeCell ref="BE54:BF54"/>
    <mergeCell ref="BG54:BH54"/>
    <mergeCell ref="BI54:BJ54"/>
    <mergeCell ref="BK54:BL54"/>
    <mergeCell ref="BM54:BN54"/>
    <mergeCell ref="AM53:AN53"/>
    <mergeCell ref="AO53:AP53"/>
    <mergeCell ref="AQ53:AR53"/>
    <mergeCell ref="AS53:AT53"/>
    <mergeCell ref="AU53:AV53"/>
    <mergeCell ref="AW53:AX53"/>
    <mergeCell ref="AY53:AZ53"/>
    <mergeCell ref="BA53:BB53"/>
    <mergeCell ref="BC53:BD53"/>
    <mergeCell ref="BE53:BF53"/>
    <mergeCell ref="BG53:BH53"/>
    <mergeCell ref="BI53:BJ53"/>
    <mergeCell ref="BK53:BL53"/>
    <mergeCell ref="BM53:BN53"/>
    <mergeCell ref="BO53:BQ53"/>
    <mergeCell ref="BS53:BT53"/>
    <mergeCell ref="BU53:CA53"/>
    <mergeCell ref="B53:C53"/>
    <mergeCell ref="D53:F53"/>
    <mergeCell ref="G53:H53"/>
    <mergeCell ref="K53:L53"/>
    <mergeCell ref="M53:N53"/>
    <mergeCell ref="O53:P53"/>
    <mergeCell ref="Q53:R53"/>
    <mergeCell ref="S53:T53"/>
    <mergeCell ref="U53:V53"/>
    <mergeCell ref="W53:X53"/>
    <mergeCell ref="Y53:Z53"/>
    <mergeCell ref="AA53:AB53"/>
    <mergeCell ref="AC53:AD53"/>
    <mergeCell ref="AE53:AF53"/>
    <mergeCell ref="AG53:AH53"/>
    <mergeCell ref="AI53:AJ53"/>
    <mergeCell ref="AK53:AL53"/>
    <mergeCell ref="CB52:CH52"/>
    <mergeCell ref="AU51:AV51"/>
    <mergeCell ref="AW51:AX51"/>
    <mergeCell ref="AY51:AZ51"/>
    <mergeCell ref="BA51:BB51"/>
    <mergeCell ref="BC51:BD51"/>
    <mergeCell ref="BE51:BF51"/>
    <mergeCell ref="BG51:BH51"/>
    <mergeCell ref="BI51:BJ51"/>
    <mergeCell ref="BK51:BL51"/>
    <mergeCell ref="BM51:BN51"/>
    <mergeCell ref="BO51:BQ51"/>
    <mergeCell ref="BS51:BT51"/>
    <mergeCell ref="BU51:CA51"/>
    <mergeCell ref="CB51:CH51"/>
    <mergeCell ref="B52:C52"/>
    <mergeCell ref="D52:F52"/>
    <mergeCell ref="G52:H52"/>
    <mergeCell ref="K52:L52"/>
    <mergeCell ref="M52:N52"/>
    <mergeCell ref="O52:P52"/>
    <mergeCell ref="Q52:R52"/>
    <mergeCell ref="S52:T52"/>
    <mergeCell ref="U52:V52"/>
    <mergeCell ref="W52:X52"/>
    <mergeCell ref="Y52:Z52"/>
    <mergeCell ref="AA52:AB52"/>
    <mergeCell ref="AC52:AD52"/>
    <mergeCell ref="AE52:AF52"/>
    <mergeCell ref="AG52:AH52"/>
    <mergeCell ref="AI52:AJ52"/>
    <mergeCell ref="AK52:AL52"/>
    <mergeCell ref="AM52:AN52"/>
    <mergeCell ref="S50:T50"/>
    <mergeCell ref="U50:V50"/>
    <mergeCell ref="W50:X50"/>
    <mergeCell ref="Y50:Z50"/>
    <mergeCell ref="AA50:AB50"/>
    <mergeCell ref="AC50:AD50"/>
    <mergeCell ref="AE50:AF50"/>
    <mergeCell ref="AG50:AH50"/>
    <mergeCell ref="AI50:AJ50"/>
    <mergeCell ref="AK50:AL50"/>
    <mergeCell ref="AM50:AN50"/>
    <mergeCell ref="AO50:AP50"/>
    <mergeCell ref="AQ50:AR50"/>
    <mergeCell ref="AS50:AT50"/>
    <mergeCell ref="AU50:AV50"/>
    <mergeCell ref="AW50:AX50"/>
    <mergeCell ref="AY50:AZ50"/>
    <mergeCell ref="AO52:AP52"/>
    <mergeCell ref="AQ52:AR52"/>
    <mergeCell ref="AS52:AT52"/>
    <mergeCell ref="AU52:AV52"/>
    <mergeCell ref="AW52:AX52"/>
    <mergeCell ref="AY52:AZ52"/>
    <mergeCell ref="BA52:BB52"/>
    <mergeCell ref="BC52:BD52"/>
    <mergeCell ref="BE52:BF52"/>
    <mergeCell ref="BG52:BH52"/>
    <mergeCell ref="BI52:BJ52"/>
    <mergeCell ref="BK52:BL52"/>
    <mergeCell ref="BM52:BN52"/>
    <mergeCell ref="BO52:BQ52"/>
    <mergeCell ref="BS52:BT52"/>
    <mergeCell ref="BU52:CA52"/>
    <mergeCell ref="AE48:AF48"/>
    <mergeCell ref="AG48:AH48"/>
    <mergeCell ref="AI48:AJ48"/>
    <mergeCell ref="AK48:AL48"/>
    <mergeCell ref="AM48:AN48"/>
    <mergeCell ref="AO48:AP48"/>
    <mergeCell ref="AQ48:AR48"/>
    <mergeCell ref="AS48:AT48"/>
    <mergeCell ref="AU48:AV48"/>
    <mergeCell ref="AW48:AX48"/>
    <mergeCell ref="AY48:AZ48"/>
    <mergeCell ref="BA48:BB48"/>
    <mergeCell ref="BC48:BD48"/>
    <mergeCell ref="BE48:BF48"/>
    <mergeCell ref="BG48:BH48"/>
    <mergeCell ref="BI48:BJ48"/>
    <mergeCell ref="BK48:BL48"/>
    <mergeCell ref="BA50:BB50"/>
    <mergeCell ref="BC50:BD50"/>
    <mergeCell ref="BE50:BF50"/>
    <mergeCell ref="BG50:BH50"/>
    <mergeCell ref="BI50:BJ50"/>
    <mergeCell ref="BK50:BL50"/>
    <mergeCell ref="BM50:BN50"/>
    <mergeCell ref="BO50:BQ50"/>
    <mergeCell ref="BS50:BT50"/>
    <mergeCell ref="BU50:CA50"/>
    <mergeCell ref="CB50:CH50"/>
    <mergeCell ref="B51:C51"/>
    <mergeCell ref="D51:F51"/>
    <mergeCell ref="G51:H51"/>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K51:AL51"/>
    <mergeCell ref="AM51:AN51"/>
    <mergeCell ref="AO51:AP51"/>
    <mergeCell ref="AQ51:AR51"/>
    <mergeCell ref="AS51:AT51"/>
    <mergeCell ref="BG49:BH49"/>
    <mergeCell ref="BI49:BJ49"/>
    <mergeCell ref="BK49:BL49"/>
    <mergeCell ref="BM49:BN49"/>
    <mergeCell ref="BO49:BQ49"/>
    <mergeCell ref="BS49:BT49"/>
    <mergeCell ref="BU49:CA49"/>
    <mergeCell ref="CB49:CH49"/>
    <mergeCell ref="B50:C50"/>
    <mergeCell ref="D50:F50"/>
    <mergeCell ref="G50:H50"/>
    <mergeCell ref="K50:L50"/>
    <mergeCell ref="M50:N50"/>
    <mergeCell ref="O50:P50"/>
    <mergeCell ref="Q50:R50"/>
    <mergeCell ref="BS47:BT47"/>
    <mergeCell ref="AQ46:AR46"/>
    <mergeCell ref="AS46:AT46"/>
    <mergeCell ref="AU46:AV46"/>
    <mergeCell ref="AW46:AX46"/>
    <mergeCell ref="AY46:AZ46"/>
    <mergeCell ref="BA46:BB46"/>
    <mergeCell ref="BC46:BD46"/>
    <mergeCell ref="BE46:BF46"/>
    <mergeCell ref="BG46:BH46"/>
    <mergeCell ref="BI46:BJ46"/>
    <mergeCell ref="BK46:BL46"/>
    <mergeCell ref="BM46:BN46"/>
    <mergeCell ref="BO46:BQ46"/>
    <mergeCell ref="BS46:BT46"/>
    <mergeCell ref="BU46:CA46"/>
    <mergeCell ref="CB46:CH46"/>
    <mergeCell ref="BM48:BN48"/>
    <mergeCell ref="BO48:BQ48"/>
    <mergeCell ref="BS48:BT48"/>
    <mergeCell ref="BU48:CA48"/>
    <mergeCell ref="CB48:CH48"/>
    <mergeCell ref="B49:C49"/>
    <mergeCell ref="D49:F49"/>
    <mergeCell ref="G49:H49"/>
    <mergeCell ref="K49:L49"/>
    <mergeCell ref="M49:N49"/>
    <mergeCell ref="O49:P49"/>
    <mergeCell ref="Q49:R49"/>
    <mergeCell ref="S49:T49"/>
    <mergeCell ref="U49:V49"/>
    <mergeCell ref="W49:X49"/>
    <mergeCell ref="Y49:Z49"/>
    <mergeCell ref="AA49:AB49"/>
    <mergeCell ref="AC49:AD49"/>
    <mergeCell ref="AE49:AF49"/>
    <mergeCell ref="AG49:AH49"/>
    <mergeCell ref="AI49:AJ49"/>
    <mergeCell ref="AK49:AL49"/>
    <mergeCell ref="AM49:AN49"/>
    <mergeCell ref="AO49:AP49"/>
    <mergeCell ref="AQ49:AR49"/>
    <mergeCell ref="AS49:AT49"/>
    <mergeCell ref="AU49:AV49"/>
    <mergeCell ref="AW49:AX49"/>
    <mergeCell ref="AY49:AZ49"/>
    <mergeCell ref="BA49:BB49"/>
    <mergeCell ref="BC49:BD49"/>
    <mergeCell ref="BE49:BF49"/>
    <mergeCell ref="BU47:CA47"/>
    <mergeCell ref="CB47:CH47"/>
    <mergeCell ref="B48:C48"/>
    <mergeCell ref="D48:F48"/>
    <mergeCell ref="G48:H48"/>
    <mergeCell ref="K48:L48"/>
    <mergeCell ref="M48:N48"/>
    <mergeCell ref="O48:P48"/>
    <mergeCell ref="Q48:R48"/>
    <mergeCell ref="S48:T48"/>
    <mergeCell ref="U48:V48"/>
    <mergeCell ref="W48:X48"/>
    <mergeCell ref="Y48:Z48"/>
    <mergeCell ref="AA48:AB48"/>
    <mergeCell ref="AC48:AD48"/>
    <mergeCell ref="B47:C47"/>
    <mergeCell ref="D47:F47"/>
    <mergeCell ref="G47:H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W45:AX45"/>
    <mergeCell ref="AY45:AZ45"/>
    <mergeCell ref="BA45:BB45"/>
    <mergeCell ref="BC45:BD45"/>
    <mergeCell ref="BE45:BF45"/>
    <mergeCell ref="BG45:BH45"/>
    <mergeCell ref="BI45:BJ45"/>
    <mergeCell ref="BK45:BL45"/>
    <mergeCell ref="BM45:BN45"/>
    <mergeCell ref="BO45:BQ45"/>
    <mergeCell ref="BS45:BT45"/>
    <mergeCell ref="BU45:CA45"/>
    <mergeCell ref="CB45:CH45"/>
    <mergeCell ref="B46:C46"/>
    <mergeCell ref="D46:F46"/>
    <mergeCell ref="G46:H46"/>
    <mergeCell ref="K46:L46"/>
    <mergeCell ref="M46:N46"/>
    <mergeCell ref="O46:P46"/>
    <mergeCell ref="Q46:R46"/>
    <mergeCell ref="S46:T46"/>
    <mergeCell ref="U46:V46"/>
    <mergeCell ref="W46:X46"/>
    <mergeCell ref="Y46:Z46"/>
    <mergeCell ref="AA46:AB46"/>
    <mergeCell ref="AC46:AD46"/>
    <mergeCell ref="AE46:AF46"/>
    <mergeCell ref="AG46:AH46"/>
    <mergeCell ref="AI46:AJ46"/>
    <mergeCell ref="AK46:AL46"/>
    <mergeCell ref="AM46:AN46"/>
    <mergeCell ref="AO46:AP46"/>
    <mergeCell ref="AK47:AL47"/>
    <mergeCell ref="AM47:AN47"/>
    <mergeCell ref="AO47:AP47"/>
    <mergeCell ref="AQ47:AR47"/>
    <mergeCell ref="AS47:AT47"/>
    <mergeCell ref="AU47:AV47"/>
    <mergeCell ref="AW47:AX47"/>
    <mergeCell ref="AY47:AZ47"/>
    <mergeCell ref="BA47:BB47"/>
    <mergeCell ref="BC47:BD47"/>
    <mergeCell ref="BE47:BF47"/>
    <mergeCell ref="BG47:BH47"/>
    <mergeCell ref="BI47:BJ47"/>
    <mergeCell ref="BK47:BL47"/>
    <mergeCell ref="BM47:BN47"/>
    <mergeCell ref="BO47:BQ47"/>
    <mergeCell ref="BC44:BD44"/>
    <mergeCell ref="BE44:BF44"/>
    <mergeCell ref="BG44:BH44"/>
    <mergeCell ref="BI44:BJ44"/>
    <mergeCell ref="BK44:BL44"/>
    <mergeCell ref="BM44:BN44"/>
    <mergeCell ref="BO44:BQ44"/>
    <mergeCell ref="BS44:BT44"/>
    <mergeCell ref="BU44:CA44"/>
    <mergeCell ref="CB44:CH44"/>
    <mergeCell ref="B45:C45"/>
    <mergeCell ref="D45:F45"/>
    <mergeCell ref="G45:H45"/>
    <mergeCell ref="K45:L45"/>
    <mergeCell ref="M45:N45"/>
    <mergeCell ref="O45:P45"/>
    <mergeCell ref="Q45:R45"/>
    <mergeCell ref="S45:T45"/>
    <mergeCell ref="U45:V45"/>
    <mergeCell ref="W45:X45"/>
    <mergeCell ref="Y45:Z45"/>
    <mergeCell ref="AA45:AB45"/>
    <mergeCell ref="AC45:AD45"/>
    <mergeCell ref="AE45:AF45"/>
    <mergeCell ref="AG45:AH45"/>
    <mergeCell ref="AI45:AJ45"/>
    <mergeCell ref="AK45:AL45"/>
    <mergeCell ref="AM45:AN45"/>
    <mergeCell ref="AO45:AP45"/>
    <mergeCell ref="AQ45:AR45"/>
    <mergeCell ref="AS45:AT45"/>
    <mergeCell ref="AU45:AV45"/>
    <mergeCell ref="BI43:BJ43"/>
    <mergeCell ref="BK43:BL43"/>
    <mergeCell ref="BM43:BN43"/>
    <mergeCell ref="BO43:BQ43"/>
    <mergeCell ref="BS43:BT43"/>
    <mergeCell ref="BU43:CA43"/>
    <mergeCell ref="CB43:CH43"/>
    <mergeCell ref="B44:C44"/>
    <mergeCell ref="D44:F44"/>
    <mergeCell ref="G44:H44"/>
    <mergeCell ref="K44:L44"/>
    <mergeCell ref="M44:N44"/>
    <mergeCell ref="O44:P44"/>
    <mergeCell ref="Q44:R44"/>
    <mergeCell ref="S44:T44"/>
    <mergeCell ref="U44:V44"/>
    <mergeCell ref="W44:X44"/>
    <mergeCell ref="Y44:Z44"/>
    <mergeCell ref="AA44:AB44"/>
    <mergeCell ref="AC44:AD44"/>
    <mergeCell ref="AE44:AF44"/>
    <mergeCell ref="AG44:AH44"/>
    <mergeCell ref="AI44:AJ44"/>
    <mergeCell ref="AK44:AL44"/>
    <mergeCell ref="AM44:AN44"/>
    <mergeCell ref="AO44:AP44"/>
    <mergeCell ref="AQ44:AR44"/>
    <mergeCell ref="AS44:AT44"/>
    <mergeCell ref="AU44:AV44"/>
    <mergeCell ref="AW44:AX44"/>
    <mergeCell ref="AY44:AZ44"/>
    <mergeCell ref="BA44:BB44"/>
    <mergeCell ref="BU42:CA42"/>
    <mergeCell ref="CB42:CH42"/>
    <mergeCell ref="B43:C43"/>
    <mergeCell ref="D43:F43"/>
    <mergeCell ref="G43:H43"/>
    <mergeCell ref="K43:L43"/>
    <mergeCell ref="M43:N43"/>
    <mergeCell ref="O43:P43"/>
    <mergeCell ref="Q43:R43"/>
    <mergeCell ref="S43:T43"/>
    <mergeCell ref="U43:V43"/>
    <mergeCell ref="W43:X43"/>
    <mergeCell ref="Y43:Z43"/>
    <mergeCell ref="AA43:AB43"/>
    <mergeCell ref="AC43:AD43"/>
    <mergeCell ref="AE43:AF43"/>
    <mergeCell ref="AG43:AH43"/>
    <mergeCell ref="AI43:AJ43"/>
    <mergeCell ref="AK43:AL43"/>
    <mergeCell ref="AM43:AN43"/>
    <mergeCell ref="AO43:AP43"/>
    <mergeCell ref="AQ43:AR43"/>
    <mergeCell ref="AS43:AT43"/>
    <mergeCell ref="AU43:AV43"/>
    <mergeCell ref="AW43:AX43"/>
    <mergeCell ref="AY43:AZ43"/>
    <mergeCell ref="BA43:BB43"/>
    <mergeCell ref="BC43:BD43"/>
    <mergeCell ref="BE43:BF43"/>
    <mergeCell ref="BG43:BH43"/>
    <mergeCell ref="BU41:CA41"/>
    <mergeCell ref="CB41:CH41"/>
    <mergeCell ref="B42:C42"/>
    <mergeCell ref="D42:F42"/>
    <mergeCell ref="G42:H42"/>
    <mergeCell ref="K42:L42"/>
    <mergeCell ref="M42:N42"/>
    <mergeCell ref="O42:P42"/>
    <mergeCell ref="S42:T42"/>
    <mergeCell ref="U42:V42"/>
    <mergeCell ref="W42:X42"/>
    <mergeCell ref="Y42:Z42"/>
    <mergeCell ref="AA42:AB42"/>
    <mergeCell ref="AC42:AD42"/>
    <mergeCell ref="AE42:AF42"/>
    <mergeCell ref="AG42:AH42"/>
    <mergeCell ref="AI42:AJ42"/>
    <mergeCell ref="AK42:AL42"/>
    <mergeCell ref="AM42:AN42"/>
    <mergeCell ref="AO42:AP42"/>
    <mergeCell ref="AQ42:AR42"/>
    <mergeCell ref="AS42:AT42"/>
    <mergeCell ref="AU42:AV42"/>
    <mergeCell ref="AW42:AX42"/>
    <mergeCell ref="AY42:AZ42"/>
    <mergeCell ref="BA42:BB42"/>
    <mergeCell ref="BC42:BD42"/>
    <mergeCell ref="BE42:BF42"/>
    <mergeCell ref="BG42:BH42"/>
    <mergeCell ref="BI42:BJ42"/>
    <mergeCell ref="BK42:BL42"/>
    <mergeCell ref="BM42:BN42"/>
    <mergeCell ref="AK41:AL41"/>
    <mergeCell ref="AM41:AN41"/>
    <mergeCell ref="AO41:AP41"/>
    <mergeCell ref="AQ41:AR41"/>
    <mergeCell ref="AS41:AT41"/>
    <mergeCell ref="AU41:AV41"/>
    <mergeCell ref="AW41:AX41"/>
    <mergeCell ref="AY41:AZ41"/>
    <mergeCell ref="BA41:BB41"/>
    <mergeCell ref="BC41:BD41"/>
    <mergeCell ref="BE41:BF41"/>
    <mergeCell ref="BG41:BH41"/>
    <mergeCell ref="BI41:BJ41"/>
    <mergeCell ref="BK41:BL41"/>
    <mergeCell ref="BM41:BN41"/>
    <mergeCell ref="BO41:BQ41"/>
    <mergeCell ref="BS41:BT41"/>
    <mergeCell ref="Q41:R41"/>
    <mergeCell ref="Q42:R42"/>
    <mergeCell ref="B41:C41"/>
    <mergeCell ref="D41:F41"/>
    <mergeCell ref="G41:H41"/>
    <mergeCell ref="K41:L41"/>
    <mergeCell ref="M41:N41"/>
    <mergeCell ref="O41:P41"/>
    <mergeCell ref="S41:T41"/>
    <mergeCell ref="U41:V41"/>
    <mergeCell ref="W41:X41"/>
    <mergeCell ref="Y41:Z41"/>
    <mergeCell ref="AA41:AB41"/>
    <mergeCell ref="AC41:AD41"/>
    <mergeCell ref="AE41:AF41"/>
    <mergeCell ref="AG41:AH41"/>
    <mergeCell ref="AI41:AJ41"/>
    <mergeCell ref="BO42:BQ42"/>
    <mergeCell ref="BS42:BT42"/>
    <mergeCell ref="D12:F12"/>
    <mergeCell ref="G12:H12"/>
    <mergeCell ref="B13:C13"/>
    <mergeCell ref="D13:F13"/>
    <mergeCell ref="G13:H13"/>
    <mergeCell ref="A3:AQ3"/>
    <mergeCell ref="A4:M4"/>
    <mergeCell ref="N4:Y4"/>
    <mergeCell ref="AA4:AE4"/>
    <mergeCell ref="AF4:AQ4"/>
    <mergeCell ref="A10:AQ10"/>
    <mergeCell ref="A5:M5"/>
    <mergeCell ref="N5:Y5"/>
    <mergeCell ref="AA5:AE5"/>
    <mergeCell ref="AF5:AQ5"/>
    <mergeCell ref="A6:M7"/>
    <mergeCell ref="N6:Y7"/>
    <mergeCell ref="AA6:AE6"/>
    <mergeCell ref="AF6:AQ6"/>
    <mergeCell ref="AA7:AE7"/>
    <mergeCell ref="AF7:AQ7"/>
    <mergeCell ref="A8:M8"/>
    <mergeCell ref="N8:U8"/>
    <mergeCell ref="K22:L22"/>
    <mergeCell ref="B22:C22"/>
    <mergeCell ref="D22:F22"/>
    <mergeCell ref="G22:H22"/>
    <mergeCell ref="B20:C20"/>
    <mergeCell ref="D20:F20"/>
    <mergeCell ref="G20:H20"/>
    <mergeCell ref="B21:C21"/>
    <mergeCell ref="D21:F21"/>
    <mergeCell ref="G21:H21"/>
    <mergeCell ref="B18:C18"/>
    <mergeCell ref="D18:F18"/>
    <mergeCell ref="G18:H18"/>
    <mergeCell ref="B19:C19"/>
    <mergeCell ref="D19:F19"/>
    <mergeCell ref="G19:H19"/>
    <mergeCell ref="B16:C16"/>
    <mergeCell ref="D16:F16"/>
    <mergeCell ref="G16:H16"/>
    <mergeCell ref="B17:C17"/>
    <mergeCell ref="D17:F17"/>
    <mergeCell ref="G17:H17"/>
    <mergeCell ref="B14:C14"/>
    <mergeCell ref="D14:F14"/>
    <mergeCell ref="G14:H14"/>
    <mergeCell ref="B15:C15"/>
    <mergeCell ref="D15:F15"/>
    <mergeCell ref="G15:H15"/>
    <mergeCell ref="B12:C12"/>
    <mergeCell ref="O16:P16"/>
    <mergeCell ref="O17:P17"/>
    <mergeCell ref="K12:L12"/>
    <mergeCell ref="M12:N12"/>
    <mergeCell ref="O12:P12"/>
    <mergeCell ref="AQ17:AR17"/>
    <mergeCell ref="AQ18:AR18"/>
    <mergeCell ref="Q12:R12"/>
    <mergeCell ref="AQ12:AR12"/>
    <mergeCell ref="AQ13:AR13"/>
    <mergeCell ref="K13:L13"/>
    <mergeCell ref="K14:L14"/>
    <mergeCell ref="BU15:CA15"/>
    <mergeCell ref="BU16:CA16"/>
    <mergeCell ref="BU17:CA17"/>
    <mergeCell ref="BU18:CA18"/>
    <mergeCell ref="BO14:BQ14"/>
    <mergeCell ref="BO15:BQ15"/>
    <mergeCell ref="BO16:BQ16"/>
    <mergeCell ref="BO17:BQ17"/>
    <mergeCell ref="BO18:BQ18"/>
    <mergeCell ref="BS14:BT14"/>
    <mergeCell ref="BS15:BT15"/>
    <mergeCell ref="BS16:BT16"/>
    <mergeCell ref="BS17:BT17"/>
    <mergeCell ref="BS18:BT18"/>
    <mergeCell ref="BM14:BN14"/>
    <mergeCell ref="BE15:BF15"/>
    <mergeCell ref="BG15:BH15"/>
    <mergeCell ref="BI15:BJ15"/>
    <mergeCell ref="BS19:BT19"/>
    <mergeCell ref="BS20:BT20"/>
    <mergeCell ref="BS21:BT21"/>
    <mergeCell ref="BS22:BT22"/>
    <mergeCell ref="AE22:AF22"/>
    <mergeCell ref="AI22:AJ22"/>
    <mergeCell ref="AK22:AL22"/>
    <mergeCell ref="AI20:AJ20"/>
    <mergeCell ref="AK20:AL20"/>
    <mergeCell ref="AS20:AT20"/>
    <mergeCell ref="AS21:AT21"/>
    <mergeCell ref="AS22:AT22"/>
    <mergeCell ref="AQ20:AR20"/>
    <mergeCell ref="AQ21:AR21"/>
    <mergeCell ref="AQ22:AR22"/>
    <mergeCell ref="BM15:BN15"/>
    <mergeCell ref="AU15:AV15"/>
    <mergeCell ref="AW15:AX15"/>
    <mergeCell ref="AY15:AZ15"/>
    <mergeCell ref="BA15:BB15"/>
    <mergeCell ref="AQ19:AR19"/>
    <mergeCell ref="AO18:AP18"/>
    <mergeCell ref="AM19:AN19"/>
    <mergeCell ref="AO19:AP19"/>
    <mergeCell ref="AU14:AV14"/>
    <mergeCell ref="AW14:AX14"/>
    <mergeCell ref="AY14:AZ14"/>
    <mergeCell ref="BA14:BB14"/>
    <mergeCell ref="BE22:BF22"/>
    <mergeCell ref="BG22:BH22"/>
    <mergeCell ref="BI22:BJ22"/>
    <mergeCell ref="BK22:BL22"/>
    <mergeCell ref="BM22:BN22"/>
    <mergeCell ref="AU22:AV22"/>
    <mergeCell ref="AW22:AX22"/>
    <mergeCell ref="AY22:AZ22"/>
    <mergeCell ref="BA22:BB22"/>
    <mergeCell ref="BC22:BD22"/>
    <mergeCell ref="K15:L15"/>
    <mergeCell ref="K16:L16"/>
    <mergeCell ref="K17:L17"/>
    <mergeCell ref="K18:L18"/>
    <mergeCell ref="BO19:BQ19"/>
    <mergeCell ref="BO20:BQ20"/>
    <mergeCell ref="BO21:BQ21"/>
    <mergeCell ref="BO22:BQ22"/>
    <mergeCell ref="K20:L20"/>
    <mergeCell ref="K21:L21"/>
    <mergeCell ref="Q18:R18"/>
    <mergeCell ref="Q19:R19"/>
    <mergeCell ref="Q20:R20"/>
    <mergeCell ref="Q21:R21"/>
    <mergeCell ref="Q22:R22"/>
    <mergeCell ref="Q13:R13"/>
    <mergeCell ref="Q14:R14"/>
    <mergeCell ref="Q15:R15"/>
    <mergeCell ref="Q16:R16"/>
    <mergeCell ref="Q17:R17"/>
    <mergeCell ref="K19:L19"/>
    <mergeCell ref="V8:Y8"/>
    <mergeCell ref="AA8:AE8"/>
    <mergeCell ref="AF8:AQ8"/>
    <mergeCell ref="M18:N18"/>
    <mergeCell ref="M19:N19"/>
    <mergeCell ref="M20:N20"/>
    <mergeCell ref="M21:N21"/>
    <mergeCell ref="M22:N22"/>
    <mergeCell ref="M13:N13"/>
    <mergeCell ref="M14:N14"/>
    <mergeCell ref="M15:N15"/>
    <mergeCell ref="M16:N16"/>
    <mergeCell ref="M17:N17"/>
    <mergeCell ref="O18:P18"/>
    <mergeCell ref="O19:P19"/>
    <mergeCell ref="O20:P20"/>
    <mergeCell ref="O21:P21"/>
    <mergeCell ref="O22:P22"/>
    <mergeCell ref="O13:P13"/>
    <mergeCell ref="O14:P14"/>
    <mergeCell ref="O15:P15"/>
    <mergeCell ref="S11:V11"/>
    <mergeCell ref="W11:Z11"/>
    <mergeCell ref="W12:X12"/>
    <mergeCell ref="Y12:Z12"/>
    <mergeCell ref="W13:X13"/>
    <mergeCell ref="Y13:Z13"/>
    <mergeCell ref="S22:T22"/>
    <mergeCell ref="U12:V12"/>
    <mergeCell ref="U13:V13"/>
    <mergeCell ref="U14:V14"/>
    <mergeCell ref="U15:V15"/>
    <mergeCell ref="U16:V16"/>
    <mergeCell ref="U17:V17"/>
    <mergeCell ref="AU13:AV13"/>
    <mergeCell ref="AW13:AX13"/>
    <mergeCell ref="AY13:AZ13"/>
    <mergeCell ref="BA13:BB13"/>
    <mergeCell ref="BC13:BD13"/>
    <mergeCell ref="BE14:BF14"/>
    <mergeCell ref="BG14:BH14"/>
    <mergeCell ref="BI14:BJ14"/>
    <mergeCell ref="BK14:BL14"/>
    <mergeCell ref="U18:V18"/>
    <mergeCell ref="U19:V19"/>
    <mergeCell ref="U20:V20"/>
    <mergeCell ref="U21:V21"/>
    <mergeCell ref="U22:V22"/>
    <mergeCell ref="S17:T17"/>
    <mergeCell ref="S18:T18"/>
    <mergeCell ref="S19:T19"/>
    <mergeCell ref="S20:T20"/>
    <mergeCell ref="S21:T21"/>
    <mergeCell ref="S12:T12"/>
    <mergeCell ref="S13:T13"/>
    <mergeCell ref="S14:T14"/>
    <mergeCell ref="S15:T15"/>
    <mergeCell ref="S16:T16"/>
    <mergeCell ref="AA11:AD11"/>
    <mergeCell ref="AA12:AB12"/>
    <mergeCell ref="AC12:AD12"/>
    <mergeCell ref="AA13:AB13"/>
    <mergeCell ref="AC13:AD13"/>
    <mergeCell ref="W20:X20"/>
    <mergeCell ref="Y20:Z20"/>
    <mergeCell ref="W21:X21"/>
    <mergeCell ref="Y21:Z21"/>
    <mergeCell ref="W22:X22"/>
    <mergeCell ref="Y22:Z22"/>
    <mergeCell ref="W17:X17"/>
    <mergeCell ref="Y17:Z17"/>
    <mergeCell ref="W18:X18"/>
    <mergeCell ref="Y18:Z18"/>
    <mergeCell ref="W19:X19"/>
    <mergeCell ref="Y19:Z19"/>
    <mergeCell ref="W14:X14"/>
    <mergeCell ref="Y14:Z14"/>
    <mergeCell ref="W15:X15"/>
    <mergeCell ref="Y15:Z15"/>
    <mergeCell ref="W16:X16"/>
    <mergeCell ref="Y16:Z16"/>
    <mergeCell ref="AA20:AB20"/>
    <mergeCell ref="AC20:AD20"/>
    <mergeCell ref="AA21:AB21"/>
    <mergeCell ref="AC21:AD21"/>
    <mergeCell ref="AA22:AB22"/>
    <mergeCell ref="AC22:AD22"/>
    <mergeCell ref="AA17:AB17"/>
    <mergeCell ref="AC17:AD17"/>
    <mergeCell ref="AA18:AB18"/>
    <mergeCell ref="AC18:AD18"/>
    <mergeCell ref="AA19:AB19"/>
    <mergeCell ref="AC19:AD19"/>
    <mergeCell ref="AA14:AB14"/>
    <mergeCell ref="BK11:BN11"/>
    <mergeCell ref="BE12:BF12"/>
    <mergeCell ref="BG12:BH12"/>
    <mergeCell ref="BI12:BJ12"/>
    <mergeCell ref="BK12:BL12"/>
    <mergeCell ref="BM12:BN12"/>
    <mergeCell ref="AU12:AV12"/>
    <mergeCell ref="AW12:AX12"/>
    <mergeCell ref="AY12:AZ12"/>
    <mergeCell ref="BA12:BB12"/>
    <mergeCell ref="BC12:BD12"/>
    <mergeCell ref="BE13:BF13"/>
    <mergeCell ref="BG13:BH13"/>
    <mergeCell ref="BI13:BJ13"/>
    <mergeCell ref="BK13:BL13"/>
    <mergeCell ref="BM13:BN13"/>
    <mergeCell ref="AO12:AP12"/>
    <mergeCell ref="AM13:AN13"/>
    <mergeCell ref="AO13:AP13"/>
    <mergeCell ref="AM14:AN14"/>
    <mergeCell ref="AO14:AP14"/>
    <mergeCell ref="AM15:AN15"/>
    <mergeCell ref="AO15:AP15"/>
    <mergeCell ref="AG22:AH22"/>
    <mergeCell ref="AI11:AL11"/>
    <mergeCell ref="AI12:AJ12"/>
    <mergeCell ref="AK12:AL12"/>
    <mergeCell ref="AI13:AJ13"/>
    <mergeCell ref="AK13:AL13"/>
    <mergeCell ref="AI14:AJ14"/>
    <mergeCell ref="AK14:AL14"/>
    <mergeCell ref="AI15:AJ15"/>
    <mergeCell ref="AK15:AL15"/>
    <mergeCell ref="AI16:AJ16"/>
    <mergeCell ref="AK16:AL16"/>
    <mergeCell ref="AI17:AJ17"/>
    <mergeCell ref="AK17:AL17"/>
    <mergeCell ref="AI18:AJ18"/>
    <mergeCell ref="AK18:AL18"/>
    <mergeCell ref="AE11:AH11"/>
    <mergeCell ref="AE12:AF12"/>
    <mergeCell ref="AG12:AH12"/>
    <mergeCell ref="AE13:AF13"/>
    <mergeCell ref="AG13:AH13"/>
    <mergeCell ref="AO21:AP21"/>
    <mergeCell ref="AI21:AJ21"/>
    <mergeCell ref="AK21:AL21"/>
    <mergeCell ref="AM20:AN20"/>
    <mergeCell ref="AO20:AP20"/>
    <mergeCell ref="AM22:AN22"/>
    <mergeCell ref="AO22:AP22"/>
    <mergeCell ref="AM21:AN21"/>
    <mergeCell ref="AO16:AP16"/>
    <mergeCell ref="AM17:AN17"/>
    <mergeCell ref="AO17:AP17"/>
    <mergeCell ref="AM18:AN18"/>
    <mergeCell ref="AI19:AJ19"/>
    <mergeCell ref="AK19:AL19"/>
    <mergeCell ref="AE14:AF14"/>
    <mergeCell ref="AE15:AF15"/>
    <mergeCell ref="AE16:AF16"/>
    <mergeCell ref="AE17:AF17"/>
    <mergeCell ref="AE18:AF18"/>
    <mergeCell ref="AG14:AH14"/>
    <mergeCell ref="AU11:AX11"/>
    <mergeCell ref="AY11:BB11"/>
    <mergeCell ref="BC11:BF11"/>
    <mergeCell ref="BG11:BJ11"/>
    <mergeCell ref="BM17:BN17"/>
    <mergeCell ref="AM11:AP11"/>
    <mergeCell ref="AM12:AN12"/>
    <mergeCell ref="CB20:CH20"/>
    <mergeCell ref="CB21:CH21"/>
    <mergeCell ref="CB22:CH22"/>
    <mergeCell ref="CB14:CH14"/>
    <mergeCell ref="CB15:CH15"/>
    <mergeCell ref="CB16:CH16"/>
    <mergeCell ref="CB17:CH17"/>
    <mergeCell ref="CB18:CH18"/>
    <mergeCell ref="BA19:BB19"/>
    <mergeCell ref="BC19:BD19"/>
    <mergeCell ref="BE18:BF18"/>
    <mergeCell ref="BG18:BH18"/>
    <mergeCell ref="BI18:BJ18"/>
    <mergeCell ref="BK18:BL18"/>
    <mergeCell ref="BM18:BN18"/>
    <mergeCell ref="AU18:AV18"/>
    <mergeCell ref="AW18:AX18"/>
    <mergeCell ref="BE23:BF23"/>
    <mergeCell ref="BE25:BF25"/>
    <mergeCell ref="AU26:AV26"/>
    <mergeCell ref="AW26:AX26"/>
    <mergeCell ref="AY26:AZ26"/>
    <mergeCell ref="BA26:BB26"/>
    <mergeCell ref="BO12:BQ12"/>
    <mergeCell ref="BS12:BT12"/>
    <mergeCell ref="BU12:CA12"/>
    <mergeCell ref="BO13:BQ13"/>
    <mergeCell ref="CB19:CH19"/>
    <mergeCell ref="AQ11:AT11"/>
    <mergeCell ref="AS12:AT12"/>
    <mergeCell ref="AS13:AT13"/>
    <mergeCell ref="AS14:AT14"/>
    <mergeCell ref="AS15:AT15"/>
    <mergeCell ref="AS16:AT16"/>
    <mergeCell ref="AS17:AT17"/>
    <mergeCell ref="AS18:AT18"/>
    <mergeCell ref="AS19:AT19"/>
    <mergeCell ref="AY18:AZ18"/>
    <mergeCell ref="BA18:BB18"/>
    <mergeCell ref="BC18:BD18"/>
    <mergeCell ref="BE17:BF17"/>
    <mergeCell ref="BG17:BH17"/>
    <mergeCell ref="BI17:BJ17"/>
    <mergeCell ref="BK17:BL17"/>
    <mergeCell ref="BC15:BD15"/>
    <mergeCell ref="BE16:BF16"/>
    <mergeCell ref="BG16:BH16"/>
    <mergeCell ref="BI16:BJ16"/>
    <mergeCell ref="BK16:BL16"/>
    <mergeCell ref="BM16:BN16"/>
    <mergeCell ref="AU16:AV16"/>
    <mergeCell ref="AW16:AX16"/>
    <mergeCell ref="AY16:AZ16"/>
    <mergeCell ref="BA16:BB16"/>
    <mergeCell ref="BC16:BD16"/>
    <mergeCell ref="BK21:BL21"/>
    <mergeCell ref="BM21:BN21"/>
    <mergeCell ref="CB23:CH23"/>
    <mergeCell ref="BC14:BD14"/>
    <mergeCell ref="AU17:AV17"/>
    <mergeCell ref="AW17:AX17"/>
    <mergeCell ref="AY17:AZ17"/>
    <mergeCell ref="BA17:BB17"/>
    <mergeCell ref="BC17:BD17"/>
    <mergeCell ref="BK15:BL15"/>
    <mergeCell ref="AC14:AD14"/>
    <mergeCell ref="AA15:AB15"/>
    <mergeCell ref="AC15:AD15"/>
    <mergeCell ref="AA16:AB16"/>
    <mergeCell ref="AC16:AD16"/>
    <mergeCell ref="BU19:CA19"/>
    <mergeCell ref="BU20:CA20"/>
    <mergeCell ref="BU21:CA21"/>
    <mergeCell ref="BU22:CA22"/>
    <mergeCell ref="BU14:CA14"/>
    <mergeCell ref="AQ14:AR14"/>
    <mergeCell ref="AQ15:AR15"/>
    <mergeCell ref="AQ16:AR16"/>
    <mergeCell ref="CB24:CH24"/>
    <mergeCell ref="CB26:CH26"/>
    <mergeCell ref="CB12:CH12"/>
    <mergeCell ref="CB13:CH13"/>
    <mergeCell ref="BS13:BT13"/>
    <mergeCell ref="BU13:CA13"/>
    <mergeCell ref="AU20:AV20"/>
    <mergeCell ref="AW20:AX20"/>
    <mergeCell ref="AY20:AZ20"/>
    <mergeCell ref="BA20:BB20"/>
    <mergeCell ref="BC20:BD20"/>
    <mergeCell ref="BE21:BF21"/>
    <mergeCell ref="BG21:BH21"/>
    <mergeCell ref="BI21:BJ21"/>
    <mergeCell ref="BE19:BF19"/>
    <mergeCell ref="BG19:BH19"/>
    <mergeCell ref="BI19:BJ19"/>
    <mergeCell ref="BK19:BL19"/>
    <mergeCell ref="BM19:BN19"/>
    <mergeCell ref="AU19:AV19"/>
    <mergeCell ref="AW19:AX19"/>
    <mergeCell ref="AY19:AZ19"/>
    <mergeCell ref="AU21:AV21"/>
    <mergeCell ref="AW21:AX21"/>
    <mergeCell ref="AY21:AZ21"/>
    <mergeCell ref="BA21:BB21"/>
    <mergeCell ref="BC21:BD21"/>
    <mergeCell ref="BE20:BF20"/>
    <mergeCell ref="BG20:BH20"/>
    <mergeCell ref="BI20:BJ20"/>
    <mergeCell ref="BK20:BL20"/>
    <mergeCell ref="BM20:BN20"/>
    <mergeCell ref="AG15:AH15"/>
    <mergeCell ref="AG16:AH16"/>
    <mergeCell ref="AG17:AH17"/>
    <mergeCell ref="AG18:AH18"/>
    <mergeCell ref="AE19:AF19"/>
    <mergeCell ref="AG19:AH19"/>
    <mergeCell ref="AE20:AF20"/>
    <mergeCell ref="AG20:AH20"/>
    <mergeCell ref="AE21:AF21"/>
    <mergeCell ref="AG21:AH21"/>
    <mergeCell ref="AM16:AN16"/>
    <mergeCell ref="BU24:CA24"/>
    <mergeCell ref="AK24:AL24"/>
    <mergeCell ref="AM24:AN24"/>
    <mergeCell ref="AO24:AP24"/>
    <mergeCell ref="AQ24:AR24"/>
    <mergeCell ref="AS24:AT24"/>
    <mergeCell ref="AU24:AV24"/>
    <mergeCell ref="AW24:AX24"/>
    <mergeCell ref="AY24:AZ24"/>
    <mergeCell ref="BA24:BB24"/>
    <mergeCell ref="W23:X23"/>
    <mergeCell ref="Y23:Z23"/>
    <mergeCell ref="AA23:AB23"/>
    <mergeCell ref="AC23:AD23"/>
    <mergeCell ref="AE23:AF23"/>
    <mergeCell ref="AG23:AH23"/>
    <mergeCell ref="AI23:AJ23"/>
    <mergeCell ref="AK23:AL23"/>
    <mergeCell ref="AM23:AN23"/>
    <mergeCell ref="B23:C23"/>
    <mergeCell ref="D23:F23"/>
    <mergeCell ref="G23:H23"/>
    <mergeCell ref="K23:L23"/>
    <mergeCell ref="M23:N23"/>
    <mergeCell ref="O23:P23"/>
    <mergeCell ref="Q23:R23"/>
    <mergeCell ref="S23:T23"/>
    <mergeCell ref="U23:V23"/>
    <mergeCell ref="BG23:BH23"/>
    <mergeCell ref="BI23:BJ23"/>
    <mergeCell ref="BK23:BL23"/>
    <mergeCell ref="BM23:BN23"/>
    <mergeCell ref="BO23:BQ23"/>
    <mergeCell ref="BS23:BT23"/>
    <mergeCell ref="BU23:CA23"/>
    <mergeCell ref="AS26:AT26"/>
    <mergeCell ref="B24:C24"/>
    <mergeCell ref="D24:F24"/>
    <mergeCell ref="G24:H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O23:AP23"/>
    <mergeCell ref="AQ23:AR23"/>
    <mergeCell ref="AS23:AT23"/>
    <mergeCell ref="AU23:AV23"/>
    <mergeCell ref="AW23:AX23"/>
    <mergeCell ref="AY23:AZ23"/>
    <mergeCell ref="BA23:BB23"/>
    <mergeCell ref="BC23:BD23"/>
    <mergeCell ref="BC24:BD24"/>
    <mergeCell ref="BE24:BF24"/>
    <mergeCell ref="BG24:BH24"/>
    <mergeCell ref="BI24:BJ24"/>
    <mergeCell ref="BK24:BL24"/>
    <mergeCell ref="BM24:BN24"/>
    <mergeCell ref="BO24:BQ24"/>
    <mergeCell ref="BS24:BT24"/>
    <mergeCell ref="BE27:BF27"/>
    <mergeCell ref="W25:X25"/>
    <mergeCell ref="Y25:Z25"/>
    <mergeCell ref="AA25:AB25"/>
    <mergeCell ref="AC25:AD25"/>
    <mergeCell ref="AE25:AF25"/>
    <mergeCell ref="AG25:AH25"/>
    <mergeCell ref="AI25:AJ25"/>
    <mergeCell ref="AK25:AL25"/>
    <mergeCell ref="AM25:AN25"/>
    <mergeCell ref="B25:C25"/>
    <mergeCell ref="D25:F25"/>
    <mergeCell ref="G25:H25"/>
    <mergeCell ref="K25:L25"/>
    <mergeCell ref="M25:N25"/>
    <mergeCell ref="O25:P25"/>
    <mergeCell ref="Q25:R25"/>
    <mergeCell ref="S25:T25"/>
    <mergeCell ref="U25:V25"/>
    <mergeCell ref="BG25:BH25"/>
    <mergeCell ref="BI25:BJ25"/>
    <mergeCell ref="BK25:BL25"/>
    <mergeCell ref="BM25:BN25"/>
    <mergeCell ref="BO25:BQ25"/>
    <mergeCell ref="BS25:BT25"/>
    <mergeCell ref="BU25:CA25"/>
    <mergeCell ref="CB25:CH25"/>
    <mergeCell ref="B26:C26"/>
    <mergeCell ref="D26:F26"/>
    <mergeCell ref="G26:H26"/>
    <mergeCell ref="K26:L26"/>
    <mergeCell ref="M26:N26"/>
    <mergeCell ref="O26:P26"/>
    <mergeCell ref="Q26:R26"/>
    <mergeCell ref="S26:T26"/>
    <mergeCell ref="U26:V26"/>
    <mergeCell ref="W26:X26"/>
    <mergeCell ref="Y26:Z26"/>
    <mergeCell ref="AA26:AB26"/>
    <mergeCell ref="AC26:AD26"/>
    <mergeCell ref="AE26:AF26"/>
    <mergeCell ref="AG26:AH26"/>
    <mergeCell ref="AI26:AJ26"/>
    <mergeCell ref="AO25:AP25"/>
    <mergeCell ref="AQ25:AR25"/>
    <mergeCell ref="AS25:AT25"/>
    <mergeCell ref="AU25:AV25"/>
    <mergeCell ref="AW25:AX25"/>
    <mergeCell ref="AY25:AZ25"/>
    <mergeCell ref="BA25:BB25"/>
    <mergeCell ref="BC25:BD25"/>
    <mergeCell ref="BC26:BD26"/>
    <mergeCell ref="BE26:BF26"/>
    <mergeCell ref="BG26:BH26"/>
    <mergeCell ref="BI26:BJ26"/>
    <mergeCell ref="BK26:BL26"/>
    <mergeCell ref="BM26:BN26"/>
    <mergeCell ref="BO26:BQ26"/>
    <mergeCell ref="BS26:BT26"/>
    <mergeCell ref="BU26:CA26"/>
    <mergeCell ref="AK26:AL26"/>
    <mergeCell ref="AM26:AN26"/>
    <mergeCell ref="AO26:AP26"/>
    <mergeCell ref="AQ26:AR26"/>
    <mergeCell ref="W27:X27"/>
    <mergeCell ref="Y27:Z27"/>
    <mergeCell ref="AA27:AB27"/>
    <mergeCell ref="AC27:AD27"/>
    <mergeCell ref="AE27:AF27"/>
    <mergeCell ref="AG27:AH27"/>
    <mergeCell ref="AI27:AJ27"/>
    <mergeCell ref="AK27:AL27"/>
    <mergeCell ref="AM27:AN27"/>
    <mergeCell ref="B27:C27"/>
    <mergeCell ref="D27:F27"/>
    <mergeCell ref="G27:H27"/>
    <mergeCell ref="K27:L27"/>
    <mergeCell ref="M27:N27"/>
    <mergeCell ref="O27:P27"/>
    <mergeCell ref="Q27:R27"/>
    <mergeCell ref="S27:T27"/>
    <mergeCell ref="U27:V27"/>
    <mergeCell ref="BG27:BH27"/>
    <mergeCell ref="BI27:BJ27"/>
    <mergeCell ref="BK27:BL27"/>
    <mergeCell ref="BM27:BN27"/>
    <mergeCell ref="BO27:BQ27"/>
    <mergeCell ref="BS27:BT27"/>
    <mergeCell ref="BU27:CA27"/>
    <mergeCell ref="CB27:CH27"/>
    <mergeCell ref="B28:C28"/>
    <mergeCell ref="D28:F28"/>
    <mergeCell ref="G28:H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O27:AP27"/>
    <mergeCell ref="AQ27:AR27"/>
    <mergeCell ref="AS27:AT27"/>
    <mergeCell ref="AU27:AV27"/>
    <mergeCell ref="AW27:AX27"/>
    <mergeCell ref="AY27:AZ27"/>
    <mergeCell ref="BA27:BB27"/>
    <mergeCell ref="BC27:BD27"/>
    <mergeCell ref="BC28:BD28"/>
    <mergeCell ref="BE28:BF28"/>
    <mergeCell ref="BG28:BH28"/>
    <mergeCell ref="BI28:BJ28"/>
    <mergeCell ref="BK28:BL28"/>
    <mergeCell ref="BM28:BN28"/>
    <mergeCell ref="BO28:BQ28"/>
    <mergeCell ref="BS28:BT28"/>
    <mergeCell ref="BU28:CA28"/>
    <mergeCell ref="AK28:AL28"/>
    <mergeCell ref="AM28:AN28"/>
    <mergeCell ref="AO28:AP28"/>
    <mergeCell ref="AQ28:AR28"/>
    <mergeCell ref="AS28:AT28"/>
    <mergeCell ref="BC30:BD30"/>
    <mergeCell ref="BE30:BF30"/>
    <mergeCell ref="BG30:BH30"/>
    <mergeCell ref="BI30:BJ30"/>
    <mergeCell ref="BK30:BL30"/>
    <mergeCell ref="BS29:BT29"/>
    <mergeCell ref="BU29:CA29"/>
    <mergeCell ref="CB29:CH29"/>
    <mergeCell ref="B30:C30"/>
    <mergeCell ref="D30:F30"/>
    <mergeCell ref="G30:H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O29:AP29"/>
    <mergeCell ref="AQ29:AR29"/>
    <mergeCell ref="AS29:AT29"/>
    <mergeCell ref="AU29:AV29"/>
    <mergeCell ref="AW29:AX29"/>
    <mergeCell ref="AU28:AV28"/>
    <mergeCell ref="AW28:AX28"/>
    <mergeCell ref="AY28:AZ28"/>
    <mergeCell ref="BA28:BB28"/>
    <mergeCell ref="AY29:AZ29"/>
    <mergeCell ref="BA29:BB29"/>
    <mergeCell ref="BC29:BD29"/>
    <mergeCell ref="BE29:BF29"/>
    <mergeCell ref="BG29:BH29"/>
    <mergeCell ref="BI29:BJ29"/>
    <mergeCell ref="BK29:BL29"/>
    <mergeCell ref="BM29:BN29"/>
    <mergeCell ref="BO29:BQ29"/>
    <mergeCell ref="CB28:CH28"/>
    <mergeCell ref="B29:C29"/>
    <mergeCell ref="D29:F29"/>
    <mergeCell ref="G29:H29"/>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AM29:AN29"/>
    <mergeCell ref="CB33:CH33"/>
    <mergeCell ref="AI32:AJ32"/>
    <mergeCell ref="AK32:AL32"/>
    <mergeCell ref="AQ31:AR31"/>
    <mergeCell ref="AS31:AT31"/>
    <mergeCell ref="AU31:AV31"/>
    <mergeCell ref="AW31:AX31"/>
    <mergeCell ref="AY31:AZ31"/>
    <mergeCell ref="BA31:BB31"/>
    <mergeCell ref="BC31:BD31"/>
    <mergeCell ref="BE31:BF31"/>
    <mergeCell ref="BG31:BH31"/>
    <mergeCell ref="BM30:BN30"/>
    <mergeCell ref="BO30:BQ30"/>
    <mergeCell ref="BS30:BT30"/>
    <mergeCell ref="BU30:CA30"/>
    <mergeCell ref="CB30:CH30"/>
    <mergeCell ref="B31:C31"/>
    <mergeCell ref="D31:F31"/>
    <mergeCell ref="G31:H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BO32:BQ32"/>
    <mergeCell ref="BS32:BT32"/>
    <mergeCell ref="BU32:CA32"/>
    <mergeCell ref="CB32:CH32"/>
    <mergeCell ref="AM32:AN32"/>
    <mergeCell ref="AO32:AP32"/>
    <mergeCell ref="AQ32:AR32"/>
    <mergeCell ref="AS32:AT32"/>
    <mergeCell ref="AU32:AV32"/>
    <mergeCell ref="AW32:AX32"/>
    <mergeCell ref="AY32:AZ32"/>
    <mergeCell ref="BA32:BB32"/>
    <mergeCell ref="BC32:BD32"/>
    <mergeCell ref="BI31:BJ31"/>
    <mergeCell ref="BK31:BL31"/>
    <mergeCell ref="BM31:BN31"/>
    <mergeCell ref="BO31:BQ31"/>
    <mergeCell ref="BS31:BT31"/>
    <mergeCell ref="BU31:CA31"/>
    <mergeCell ref="CB31:CH31"/>
    <mergeCell ref="AM30:AN30"/>
    <mergeCell ref="AO30:AP30"/>
    <mergeCell ref="AQ30:AR30"/>
    <mergeCell ref="AS30:AT30"/>
    <mergeCell ref="AK31:AL31"/>
    <mergeCell ref="AM31:AN31"/>
    <mergeCell ref="AO31:AP31"/>
    <mergeCell ref="AU30:AV30"/>
    <mergeCell ref="AW30:AX30"/>
    <mergeCell ref="AY30:AZ30"/>
    <mergeCell ref="BA30:BB30"/>
    <mergeCell ref="AG34:AH34"/>
    <mergeCell ref="AI34:AJ34"/>
    <mergeCell ref="AO33:AP33"/>
    <mergeCell ref="AQ33:AR33"/>
    <mergeCell ref="AS33:AT33"/>
    <mergeCell ref="AU33:AV33"/>
    <mergeCell ref="AW33:AX33"/>
    <mergeCell ref="AY33:AZ33"/>
    <mergeCell ref="BA33:BB33"/>
    <mergeCell ref="BC33:BD33"/>
    <mergeCell ref="BE33:BF33"/>
    <mergeCell ref="W33:X33"/>
    <mergeCell ref="Y33:Z33"/>
    <mergeCell ref="AA33:AB33"/>
    <mergeCell ref="AC33:AD33"/>
    <mergeCell ref="AE33:AF33"/>
    <mergeCell ref="AG33:AH33"/>
    <mergeCell ref="BM34:BN34"/>
    <mergeCell ref="BO34:BQ34"/>
    <mergeCell ref="AI33:AJ33"/>
    <mergeCell ref="AK33:AL33"/>
    <mergeCell ref="AM33:AN33"/>
    <mergeCell ref="B33:C33"/>
    <mergeCell ref="D33:F33"/>
    <mergeCell ref="G33:H33"/>
    <mergeCell ref="K33:L33"/>
    <mergeCell ref="M33:N33"/>
    <mergeCell ref="O33:P33"/>
    <mergeCell ref="Q33:R33"/>
    <mergeCell ref="S33:T33"/>
    <mergeCell ref="U33:V33"/>
    <mergeCell ref="BE32:BF32"/>
    <mergeCell ref="BG32:BH32"/>
    <mergeCell ref="BI32:BJ32"/>
    <mergeCell ref="BK32:BL32"/>
    <mergeCell ref="BM32:BN32"/>
    <mergeCell ref="B32:C32"/>
    <mergeCell ref="D32:F32"/>
    <mergeCell ref="G32:H32"/>
    <mergeCell ref="K32:L32"/>
    <mergeCell ref="M32:N32"/>
    <mergeCell ref="O32:P32"/>
    <mergeCell ref="Q32:R32"/>
    <mergeCell ref="S32:T32"/>
    <mergeCell ref="U32:V32"/>
    <mergeCell ref="W32:X32"/>
    <mergeCell ref="Y32:Z32"/>
    <mergeCell ref="AA32:AB32"/>
    <mergeCell ref="AC32:AD32"/>
    <mergeCell ref="AE32:AF32"/>
    <mergeCell ref="AG32:AH32"/>
    <mergeCell ref="BS34:BT34"/>
    <mergeCell ref="BU34:CA34"/>
    <mergeCell ref="AK34:AL34"/>
    <mergeCell ref="AM34:AN34"/>
    <mergeCell ref="AO34:AP34"/>
    <mergeCell ref="AQ34:AR34"/>
    <mergeCell ref="AS34:AT34"/>
    <mergeCell ref="AU34:AV34"/>
    <mergeCell ref="AW34:AX34"/>
    <mergeCell ref="AY34:AZ34"/>
    <mergeCell ref="BA34:BB34"/>
    <mergeCell ref="BG33:BH33"/>
    <mergeCell ref="BI33:BJ33"/>
    <mergeCell ref="BK33:BL33"/>
    <mergeCell ref="BM33:BN33"/>
    <mergeCell ref="BO33:BQ33"/>
    <mergeCell ref="BS33:BT33"/>
    <mergeCell ref="BU33:CA33"/>
    <mergeCell ref="BK35:BL35"/>
    <mergeCell ref="BM35:BN35"/>
    <mergeCell ref="BO35:BQ35"/>
    <mergeCell ref="CB34:CH34"/>
    <mergeCell ref="B35:C35"/>
    <mergeCell ref="D35:F35"/>
    <mergeCell ref="G35:H35"/>
    <mergeCell ref="K35:L35"/>
    <mergeCell ref="M35:N35"/>
    <mergeCell ref="O35:P35"/>
    <mergeCell ref="Q35:R35"/>
    <mergeCell ref="S35:T35"/>
    <mergeCell ref="U35:V35"/>
    <mergeCell ref="W35:X35"/>
    <mergeCell ref="Y35:Z35"/>
    <mergeCell ref="AA35:AB35"/>
    <mergeCell ref="AC35:AD35"/>
    <mergeCell ref="AE35:AF35"/>
    <mergeCell ref="AG35:AH35"/>
    <mergeCell ref="AI35:AJ35"/>
    <mergeCell ref="AK35:AL35"/>
    <mergeCell ref="AM35:AN35"/>
    <mergeCell ref="AO35:AP35"/>
    <mergeCell ref="AQ35:AR35"/>
    <mergeCell ref="AS35:AT35"/>
    <mergeCell ref="AU35:AV35"/>
    <mergeCell ref="AW35:AX35"/>
    <mergeCell ref="BC34:BD34"/>
    <mergeCell ref="BE34:BF34"/>
    <mergeCell ref="BG34:BH34"/>
    <mergeCell ref="BI34:BJ34"/>
    <mergeCell ref="BK34:BL34"/>
    <mergeCell ref="B34:C34"/>
    <mergeCell ref="D34:F34"/>
    <mergeCell ref="G34:H34"/>
    <mergeCell ref="K34:L34"/>
    <mergeCell ref="M34:N34"/>
    <mergeCell ref="O34:P34"/>
    <mergeCell ref="Q34:R34"/>
    <mergeCell ref="S34:T34"/>
    <mergeCell ref="U34:V34"/>
    <mergeCell ref="W34:X34"/>
    <mergeCell ref="Y34:Z34"/>
    <mergeCell ref="AA34:AB34"/>
    <mergeCell ref="AC34:AD34"/>
    <mergeCell ref="AE34:AF34"/>
    <mergeCell ref="BI36:BJ36"/>
    <mergeCell ref="BK36:BL36"/>
    <mergeCell ref="BS35:BT35"/>
    <mergeCell ref="BU35:CA35"/>
    <mergeCell ref="CB35:CH35"/>
    <mergeCell ref="B36:C36"/>
    <mergeCell ref="D36:F36"/>
    <mergeCell ref="G36:H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 ref="AM36:AN36"/>
    <mergeCell ref="AO36:AP36"/>
    <mergeCell ref="AQ36:AR36"/>
    <mergeCell ref="AS36:AT36"/>
    <mergeCell ref="AY35:AZ35"/>
    <mergeCell ref="BA35:BB35"/>
    <mergeCell ref="BC35:BD35"/>
    <mergeCell ref="BE35:BF35"/>
    <mergeCell ref="BG35:BH35"/>
    <mergeCell ref="BI35:BJ35"/>
    <mergeCell ref="BG37:BH37"/>
    <mergeCell ref="BM36:BN36"/>
    <mergeCell ref="BO36:BQ36"/>
    <mergeCell ref="BS36:BT36"/>
    <mergeCell ref="BU36:CA36"/>
    <mergeCell ref="CB36:CH36"/>
    <mergeCell ref="B37:C37"/>
    <mergeCell ref="D37:F37"/>
    <mergeCell ref="G37:H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AU36:AV36"/>
    <mergeCell ref="AW36:AX36"/>
    <mergeCell ref="AY36:AZ36"/>
    <mergeCell ref="BA36:BB36"/>
    <mergeCell ref="BC36:BD36"/>
    <mergeCell ref="BE36:BF36"/>
    <mergeCell ref="BG36:BH36"/>
    <mergeCell ref="AQ40:AR40"/>
    <mergeCell ref="AS40:AT40"/>
    <mergeCell ref="BI37:BJ37"/>
    <mergeCell ref="BK37:BL37"/>
    <mergeCell ref="BM37:BN37"/>
    <mergeCell ref="BO37:BQ37"/>
    <mergeCell ref="BS37:BT37"/>
    <mergeCell ref="BU37:CA37"/>
    <mergeCell ref="CB37:CH37"/>
    <mergeCell ref="B38:C38"/>
    <mergeCell ref="D38:F38"/>
    <mergeCell ref="G38:H38"/>
    <mergeCell ref="K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Q37:AR37"/>
    <mergeCell ref="AS37:AT37"/>
    <mergeCell ref="AU37:AV37"/>
    <mergeCell ref="AW37:AX37"/>
    <mergeCell ref="AY37:AZ37"/>
    <mergeCell ref="BA37:BB37"/>
    <mergeCell ref="BC37:BD37"/>
    <mergeCell ref="BE37:BF37"/>
    <mergeCell ref="BE38:BF38"/>
    <mergeCell ref="BG38:BH38"/>
    <mergeCell ref="BI38:BJ38"/>
    <mergeCell ref="BK38:BL38"/>
    <mergeCell ref="BM38:BN38"/>
    <mergeCell ref="BO38:BQ38"/>
    <mergeCell ref="BS38:BT38"/>
    <mergeCell ref="BU38:CA38"/>
    <mergeCell ref="CB38:CH38"/>
    <mergeCell ref="AM38:AN38"/>
    <mergeCell ref="AO38:AP38"/>
    <mergeCell ref="AQ38:AR38"/>
    <mergeCell ref="AS38:AT38"/>
    <mergeCell ref="AU38:AV38"/>
    <mergeCell ref="AW38:AX38"/>
    <mergeCell ref="AY38:AZ38"/>
    <mergeCell ref="BA38:BB38"/>
    <mergeCell ref="BC38:BD38"/>
    <mergeCell ref="AU40:AV40"/>
    <mergeCell ref="AW40:AX40"/>
    <mergeCell ref="AY40:AZ40"/>
    <mergeCell ref="BA40:BB40"/>
    <mergeCell ref="BE39:BF39"/>
    <mergeCell ref="W39:X39"/>
    <mergeCell ref="A1:CI1"/>
    <mergeCell ref="A2:CI2"/>
    <mergeCell ref="Y39:Z39"/>
    <mergeCell ref="AA39:AB39"/>
    <mergeCell ref="AC39:AD39"/>
    <mergeCell ref="AE39:AF39"/>
    <mergeCell ref="AG39:AH39"/>
    <mergeCell ref="AI39:AJ39"/>
    <mergeCell ref="AK39:AL39"/>
    <mergeCell ref="AM39:AN39"/>
    <mergeCell ref="B39:C39"/>
    <mergeCell ref="D39:F39"/>
    <mergeCell ref="G39:H39"/>
    <mergeCell ref="K39:L39"/>
    <mergeCell ref="M39:N39"/>
    <mergeCell ref="O39:P39"/>
    <mergeCell ref="Q39:R39"/>
    <mergeCell ref="S39:T39"/>
    <mergeCell ref="U39:V39"/>
    <mergeCell ref="BG39:BH39"/>
    <mergeCell ref="BI39:BJ39"/>
    <mergeCell ref="BK39:BL39"/>
    <mergeCell ref="BM39:BN39"/>
    <mergeCell ref="BO39:BQ39"/>
    <mergeCell ref="BS39:BT39"/>
    <mergeCell ref="BU39:CA39"/>
    <mergeCell ref="CB39:CH39"/>
    <mergeCell ref="B40:C40"/>
    <mergeCell ref="D40:F40"/>
    <mergeCell ref="G40:H40"/>
    <mergeCell ref="K40:L40"/>
    <mergeCell ref="M40:N40"/>
    <mergeCell ref="O40:P40"/>
    <mergeCell ref="Q40:R40"/>
    <mergeCell ref="S40:T40"/>
    <mergeCell ref="U40:V40"/>
    <mergeCell ref="W40:X40"/>
    <mergeCell ref="Y40:Z40"/>
    <mergeCell ref="AA40:AB40"/>
    <mergeCell ref="AC40:AD40"/>
    <mergeCell ref="AE40:AF40"/>
    <mergeCell ref="AG40:AH40"/>
    <mergeCell ref="AI40:AJ40"/>
    <mergeCell ref="AO39:AP39"/>
    <mergeCell ref="AQ39:AR39"/>
    <mergeCell ref="AS39:AT39"/>
    <mergeCell ref="AU39:AV39"/>
    <mergeCell ref="AW39:AX39"/>
    <mergeCell ref="AY39:AZ39"/>
    <mergeCell ref="BA39:BB39"/>
    <mergeCell ref="BC39:BD39"/>
    <mergeCell ref="CB40:CH40"/>
    <mergeCell ref="BC40:BD40"/>
    <mergeCell ref="BE40:BF40"/>
    <mergeCell ref="BG40:BH40"/>
    <mergeCell ref="BI40:BJ40"/>
    <mergeCell ref="BK40:BL40"/>
    <mergeCell ref="BM40:BN40"/>
    <mergeCell ref="BO40:BQ40"/>
    <mergeCell ref="BS40:BT40"/>
    <mergeCell ref="BU40:CA40"/>
    <mergeCell ref="AK40:AL40"/>
    <mergeCell ref="AM40:AN40"/>
    <mergeCell ref="AO40:AP40"/>
  </mergeCells>
  <conditionalFormatting sqref="A13:CI1012">
    <cfRule type="expression" dxfId="0" priority="1">
      <formula>$BR13="YES"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'Pick List '!$M$64:$M$71</xm:f>
          </x14:formula1>
          <xm:sqref>BO13:BQ1012</xm:sqref>
        </x14:dataValidation>
        <x14:dataValidation type="list" allowBlank="1" showInputMessage="1" showErrorMessage="1" xr:uid="{00000000-0002-0000-0200-000001000000}">
          <x14:formula1>
            <xm:f>'Pick List '!$L$4:$L$5</xm:f>
          </x14:formula1>
          <xm:sqref>J13:J1012</xm:sqref>
        </x14:dataValidation>
        <x14:dataValidation type="list" allowBlank="1" showInputMessage="1" showErrorMessage="1" xr:uid="{00000000-0002-0000-0200-000002000000}">
          <x14:formula1>
            <xm:f>'Pick List '!$E$4:$E$10</xm:f>
          </x14:formula1>
          <xm:sqref>K13:L1012</xm:sqref>
        </x14:dataValidation>
        <x14:dataValidation type="list" allowBlank="1" showInputMessage="1" showErrorMessage="1" xr:uid="{00000000-0002-0000-0200-000003000000}">
          <x14:formula1>
            <xm:f>'Pick List '!$I$4:$I$6</xm:f>
          </x14:formula1>
          <xm:sqref>M13:N1012</xm:sqref>
        </x14:dataValidation>
        <x14:dataValidation type="list" allowBlank="1" showInputMessage="1" showErrorMessage="1" xr:uid="{00000000-0002-0000-0200-000004000000}">
          <x14:formula1>
            <xm:f>'Pick List '!$M$15:$M$16</xm:f>
          </x14:formula1>
          <xm:sqref>O13:R1012</xm:sqref>
        </x14:dataValidation>
        <x14:dataValidation type="list" allowBlank="1" showInputMessage="1" showErrorMessage="1" xr:uid="{00000000-0002-0000-0200-000005000000}">
          <x14:formula1>
            <xm:f>'Pick List '!$M$74:$M$75</xm:f>
          </x14:formula1>
          <xm:sqref>BR13:BR1012</xm:sqref>
        </x14:dataValidation>
        <x14:dataValidation type="list" allowBlank="1" showInputMessage="1" showErrorMessage="1" xr:uid="{00000000-0002-0000-0200-000006000000}">
          <x14:formula1>
            <xm:f>'Pick List '!$C$4:$C$15</xm:f>
          </x14:formula1>
          <xm:sqref>V8:Y8</xm:sqref>
        </x14:dataValidation>
        <x14:dataValidation type="list" allowBlank="1" showInputMessage="1" showErrorMessage="1" xr:uid="{AA6F92CE-6B27-4E01-AE1F-6A3FD6751A83}">
          <x14:formula1>
            <xm:f>'Pick List '!$A$4:$A$15</xm:f>
          </x14:formula1>
          <xm:sqref>N8:U8</xm:sqref>
        </x14:dataValidation>
        <x14:dataValidation type="list" allowBlank="1" showInputMessage="1" showErrorMessage="1" xr:uid="{BB6AF184-98FD-4085-B378-670022EE33D6}">
          <x14:formula1>
            <xm:f>'Pick List '!$AA$4:$AA$15</xm:f>
          </x14:formula1>
          <xm:sqref>N9:U9 AF9:AM9</xm:sqref>
        </x14:dataValidation>
        <x14:dataValidation type="list" allowBlank="1" showInputMessage="1" showErrorMessage="1" xr:uid="{9A5551AA-36A3-4665-A059-E29611B187FE}">
          <x14:formula1>
            <xm:f>'Pick List '!$C$6:$C$12</xm:f>
          </x14:formula1>
          <xm:sqref>V9:Y9 AN9:AQ9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CE577"/>
  <sheetViews>
    <sheetView workbookViewId="0">
      <pane ySplit="1" topLeftCell="A2" activePane="bottomLeft" state="frozen"/>
      <selection activeCell="AM1" sqref="AM1"/>
      <selection pane="bottomLeft" activeCell="N8" sqref="N8:U8"/>
    </sheetView>
  </sheetViews>
  <sheetFormatPr defaultRowHeight="15" x14ac:dyDescent="0.25"/>
  <cols>
    <col min="1" max="1" width="4.7109375" customWidth="1"/>
    <col min="2" max="2" width="5.85546875" customWidth="1"/>
    <col min="3" max="3" width="5.5703125" customWidth="1"/>
    <col min="4" max="51" width="4.7109375" customWidth="1"/>
    <col min="52" max="60" width="5.7109375" customWidth="1"/>
    <col min="61" max="92" width="4.7109375" customWidth="1"/>
  </cols>
  <sheetData>
    <row r="1" spans="1:83" ht="18.75" x14ac:dyDescent="0.25">
      <c r="A1" s="385" t="str">
        <f>'BASE GRANTEE INFO &amp; UPDATES'!A1</f>
        <v>WV Bureau for Behavioral Health Services - Substance Use Disorders - Pregnant  and Postpartum Women  v 20200301F</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7"/>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row>
    <row r="2" spans="1:83" ht="16.5" customHeight="1" x14ac:dyDescent="0.25">
      <c r="A2" s="388" t="str">
        <f>'BASE GRANTEE INFO &amp; UPDATES'!A2</f>
        <v xml:space="preserve">Program reports need to be submitted electronically, via e-mail to BBHReporting@wv.gov  within 25 calendar days of the end of each month </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90"/>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row>
    <row r="3" spans="1:83" ht="15.75" customHeight="1" x14ac:dyDescent="0.25">
      <c r="A3" s="355" t="s">
        <v>363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row>
    <row r="4" spans="1:83" x14ac:dyDescent="0.25">
      <c r="A4" s="287" t="s">
        <v>0</v>
      </c>
      <c r="B4" s="288"/>
      <c r="C4" s="288"/>
      <c r="D4" s="288"/>
      <c r="E4" s="288"/>
      <c r="F4" s="288"/>
      <c r="G4" s="288"/>
      <c r="H4" s="288"/>
      <c r="I4" s="288"/>
      <c r="J4" s="288"/>
      <c r="K4" s="288"/>
      <c r="L4" s="288"/>
      <c r="M4" s="289"/>
      <c r="N4" s="352" t="str">
        <f>'BASE GRANTEE INFO &amp; UPDATES'!N4</f>
        <v>PPW "Residential Services"/ Recovery Residence</v>
      </c>
      <c r="O4" s="352"/>
      <c r="P4" s="352"/>
      <c r="Q4" s="352"/>
      <c r="R4" s="352"/>
      <c r="S4" s="352"/>
      <c r="T4" s="352"/>
      <c r="U4" s="352"/>
      <c r="V4" s="352"/>
      <c r="W4" s="352"/>
      <c r="X4" s="352"/>
      <c r="Y4" s="352"/>
      <c r="Z4" s="1"/>
      <c r="AA4" s="297" t="s">
        <v>1</v>
      </c>
      <c r="AB4" s="297"/>
      <c r="AC4" s="297"/>
      <c r="AD4" s="297"/>
      <c r="AE4" s="297"/>
      <c r="AF4" s="352">
        <f>'BASE GRANTEE INFO &amp; UPDATES'!AF4</f>
        <v>0</v>
      </c>
      <c r="AG4" s="352"/>
      <c r="AH4" s="352"/>
      <c r="AI4" s="352"/>
      <c r="AJ4" s="352"/>
      <c r="AK4" s="352"/>
      <c r="AL4" s="352"/>
      <c r="AM4" s="352"/>
      <c r="AN4" s="352"/>
      <c r="AO4" s="352"/>
      <c r="AP4" s="352"/>
      <c r="AQ4" s="352"/>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row>
    <row r="5" spans="1:83" x14ac:dyDescent="0.25">
      <c r="A5" s="287" t="s">
        <v>2</v>
      </c>
      <c r="B5" s="288"/>
      <c r="C5" s="288"/>
      <c r="D5" s="288"/>
      <c r="E5" s="288"/>
      <c r="F5" s="288"/>
      <c r="G5" s="288"/>
      <c r="H5" s="288"/>
      <c r="I5" s="288"/>
      <c r="J5" s="288"/>
      <c r="K5" s="288"/>
      <c r="L5" s="288"/>
      <c r="M5" s="289"/>
      <c r="N5" s="352">
        <f>'BASE GRANTEE INFO &amp; UPDATES'!N5</f>
        <v>0</v>
      </c>
      <c r="O5" s="352"/>
      <c r="P5" s="352"/>
      <c r="Q5" s="352"/>
      <c r="R5" s="352"/>
      <c r="S5" s="352"/>
      <c r="T5" s="352"/>
      <c r="U5" s="352"/>
      <c r="V5" s="352"/>
      <c r="W5" s="352"/>
      <c r="X5" s="352"/>
      <c r="Y5" s="352"/>
      <c r="Z5" s="2"/>
      <c r="AA5" s="299" t="s">
        <v>3</v>
      </c>
      <c r="AB5" s="299"/>
      <c r="AC5" s="299"/>
      <c r="AD5" s="299"/>
      <c r="AE5" s="299"/>
      <c r="AF5" s="352">
        <f>'BASE GRANTEE INFO &amp; UPDATES'!AF5</f>
        <v>0</v>
      </c>
      <c r="AG5" s="352"/>
      <c r="AH5" s="352"/>
      <c r="AI5" s="352"/>
      <c r="AJ5" s="352"/>
      <c r="AK5" s="352"/>
      <c r="AL5" s="352"/>
      <c r="AM5" s="352"/>
      <c r="AN5" s="352"/>
      <c r="AO5" s="352"/>
      <c r="AP5" s="352"/>
      <c r="AQ5" s="352"/>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row>
    <row r="6" spans="1:83" ht="15" customHeight="1" x14ac:dyDescent="0.25">
      <c r="A6" s="290" t="s">
        <v>4</v>
      </c>
      <c r="B6" s="291"/>
      <c r="C6" s="291"/>
      <c r="D6" s="291"/>
      <c r="E6" s="291"/>
      <c r="F6" s="291"/>
      <c r="G6" s="291"/>
      <c r="H6" s="291"/>
      <c r="I6" s="291"/>
      <c r="J6" s="291"/>
      <c r="K6" s="291"/>
      <c r="L6" s="291"/>
      <c r="M6" s="292"/>
      <c r="N6" s="358">
        <f>'BASE GRANTEE INFO &amp; UPDATES'!N6</f>
        <v>0</v>
      </c>
      <c r="O6" s="358"/>
      <c r="P6" s="358"/>
      <c r="Q6" s="358"/>
      <c r="R6" s="358"/>
      <c r="S6" s="358"/>
      <c r="T6" s="358"/>
      <c r="U6" s="358"/>
      <c r="V6" s="358"/>
      <c r="W6" s="358"/>
      <c r="X6" s="358"/>
      <c r="Y6" s="358"/>
      <c r="Z6" s="2"/>
      <c r="AA6" s="277" t="s">
        <v>308</v>
      </c>
      <c r="AB6" s="277"/>
      <c r="AC6" s="277"/>
      <c r="AD6" s="277"/>
      <c r="AE6" s="277"/>
      <c r="AF6" s="352">
        <f>'BASE GRANTEE INFO &amp; UPDATES'!AF6</f>
        <v>0</v>
      </c>
      <c r="AG6" s="352"/>
      <c r="AH6" s="352"/>
      <c r="AI6" s="352"/>
      <c r="AJ6" s="352"/>
      <c r="AK6" s="352"/>
      <c r="AL6" s="352"/>
      <c r="AM6" s="352"/>
      <c r="AN6" s="352"/>
      <c r="AO6" s="352"/>
      <c r="AP6" s="352"/>
      <c r="AQ6" s="352"/>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row>
    <row r="7" spans="1:83" x14ac:dyDescent="0.25">
      <c r="A7" s="293"/>
      <c r="B7" s="294"/>
      <c r="C7" s="294"/>
      <c r="D7" s="294"/>
      <c r="E7" s="294"/>
      <c r="F7" s="294"/>
      <c r="G7" s="294"/>
      <c r="H7" s="294"/>
      <c r="I7" s="294"/>
      <c r="J7" s="294"/>
      <c r="K7" s="294"/>
      <c r="L7" s="294"/>
      <c r="M7" s="295"/>
      <c r="N7" s="358"/>
      <c r="O7" s="358"/>
      <c r="P7" s="358"/>
      <c r="Q7" s="358"/>
      <c r="R7" s="358"/>
      <c r="S7" s="358"/>
      <c r="T7" s="358"/>
      <c r="U7" s="358"/>
      <c r="V7" s="358"/>
      <c r="W7" s="358"/>
      <c r="X7" s="358"/>
      <c r="Y7" s="358"/>
      <c r="Z7" s="2"/>
      <c r="AA7" s="277" t="s">
        <v>5</v>
      </c>
      <c r="AB7" s="277"/>
      <c r="AC7" s="277"/>
      <c r="AD7" s="277"/>
      <c r="AE7" s="277"/>
      <c r="AF7" s="376">
        <f>'BASE GRANTEE INFO &amp; UPDATES'!AF7</f>
        <v>0</v>
      </c>
      <c r="AG7" s="376"/>
      <c r="AH7" s="376"/>
      <c r="AI7" s="376"/>
      <c r="AJ7" s="376"/>
      <c r="AK7" s="376"/>
      <c r="AL7" s="376"/>
      <c r="AM7" s="376"/>
      <c r="AN7" s="376"/>
      <c r="AO7" s="376"/>
      <c r="AP7" s="376"/>
      <c r="AQ7" s="376"/>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pans="1:83" ht="15.75" customHeight="1" x14ac:dyDescent="0.25">
      <c r="A8" s="391" t="s">
        <v>662</v>
      </c>
      <c r="B8" s="392"/>
      <c r="C8" s="392"/>
      <c r="D8" s="392"/>
      <c r="E8" s="392"/>
      <c r="F8" s="392"/>
      <c r="G8" s="392"/>
      <c r="H8" s="392"/>
      <c r="I8" s="392"/>
      <c r="J8" s="392"/>
      <c r="K8" s="392"/>
      <c r="L8" s="392"/>
      <c r="M8" s="393"/>
      <c r="N8" s="394">
        <f>'BASE GRANTEE INFO &amp; UPDATES'!N8</f>
        <v>0</v>
      </c>
      <c r="O8" s="394"/>
      <c r="P8" s="394"/>
      <c r="Q8" s="394"/>
      <c r="R8" s="394"/>
      <c r="S8" s="394"/>
      <c r="T8" s="394"/>
      <c r="U8" s="394"/>
      <c r="V8" s="394">
        <f>'BASE GRANTEE INFO &amp; UPDATES'!V8</f>
        <v>2025</v>
      </c>
      <c r="W8" s="394"/>
      <c r="X8" s="394"/>
      <c r="Y8" s="394"/>
      <c r="Z8" s="2"/>
      <c r="AA8" s="280" t="s">
        <v>7</v>
      </c>
      <c r="AB8" s="280"/>
      <c r="AC8" s="280"/>
      <c r="AD8" s="280"/>
      <c r="AE8" s="280"/>
      <c r="AF8" s="351">
        <f>'BASE GRANTEE INFO &amp; UPDATES'!AF8</f>
        <v>0</v>
      </c>
      <c r="AG8" s="352"/>
      <c r="AH8" s="352"/>
      <c r="AI8" s="352"/>
      <c r="AJ8" s="352"/>
      <c r="AK8" s="352"/>
      <c r="AL8" s="352"/>
      <c r="AM8" s="352"/>
      <c r="AN8" s="352"/>
      <c r="AO8" s="352"/>
      <c r="AP8" s="352"/>
      <c r="AQ8" s="352"/>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row>
    <row r="9" spans="1:83" ht="36" customHeight="1" x14ac:dyDescent="0.25">
      <c r="A9" s="357" t="s">
        <v>414</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28"/>
      <c r="AS9" s="28"/>
      <c r="AT9" s="28"/>
      <c r="AU9" s="28"/>
      <c r="AV9" s="28"/>
      <c r="AW9" s="28"/>
      <c r="AX9" s="28"/>
      <c r="AY9" s="28"/>
      <c r="AZ9" s="396" t="s">
        <v>434</v>
      </c>
      <c r="BA9" s="397"/>
      <c r="BB9" s="397"/>
      <c r="BC9" s="397"/>
      <c r="BD9" s="397"/>
      <c r="BE9" s="397"/>
      <c r="BF9" s="397"/>
      <c r="BG9" s="397"/>
      <c r="BH9" s="398"/>
      <c r="BI9" s="399" t="s">
        <v>362</v>
      </c>
      <c r="BJ9" s="400"/>
      <c r="BK9" s="400"/>
      <c r="BL9" s="400"/>
      <c r="BM9" s="400"/>
      <c r="BN9" s="400"/>
      <c r="BO9" s="400"/>
      <c r="BP9" s="400"/>
      <c r="BQ9" s="401"/>
      <c r="BR9" s="28"/>
      <c r="BS9" s="28"/>
      <c r="BT9" s="28"/>
      <c r="BU9" s="28"/>
      <c r="BV9" s="28"/>
      <c r="BW9" s="28"/>
      <c r="BX9" s="28"/>
      <c r="BY9" s="28"/>
      <c r="BZ9" s="28"/>
      <c r="CA9" s="28"/>
      <c r="CB9" s="28"/>
      <c r="CC9" s="28"/>
      <c r="CD9" s="28"/>
      <c r="CE9" s="28"/>
    </row>
    <row r="10" spans="1:83" ht="60" customHeight="1" x14ac:dyDescent="0.25">
      <c r="A10" s="24" t="s">
        <v>309</v>
      </c>
      <c r="B10" s="381" t="s">
        <v>342</v>
      </c>
      <c r="C10" s="381"/>
      <c r="D10" s="382" t="s">
        <v>343</v>
      </c>
      <c r="E10" s="382"/>
      <c r="F10" s="382"/>
      <c r="G10" s="382"/>
      <c r="H10" s="382"/>
      <c r="I10" s="383" t="s">
        <v>344</v>
      </c>
      <c r="J10" s="383"/>
      <c r="K10" s="383"/>
      <c r="L10" s="383"/>
      <c r="M10" s="383"/>
      <c r="N10" s="383"/>
      <c r="O10" s="383"/>
      <c r="P10" s="383"/>
      <c r="Q10" s="384" t="s">
        <v>345</v>
      </c>
      <c r="R10" s="384"/>
      <c r="S10" s="384"/>
      <c r="T10" s="384"/>
      <c r="U10" s="384"/>
      <c r="V10" s="384"/>
      <c r="W10" s="384"/>
      <c r="X10" s="384"/>
      <c r="Y10" s="384"/>
      <c r="Z10" s="384"/>
      <c r="AA10" s="383" t="s">
        <v>346</v>
      </c>
      <c r="AB10" s="383"/>
      <c r="AC10" s="383"/>
      <c r="AD10" s="383"/>
      <c r="AE10" s="384" t="s">
        <v>347</v>
      </c>
      <c r="AF10" s="384"/>
      <c r="AG10" s="384"/>
      <c r="AH10" s="384"/>
      <c r="AI10" s="383" t="s">
        <v>339</v>
      </c>
      <c r="AJ10" s="383"/>
      <c r="AK10" s="383"/>
      <c r="AL10" s="383"/>
      <c r="AM10" s="383"/>
      <c r="AN10" s="383"/>
      <c r="AO10" s="377" t="s">
        <v>348</v>
      </c>
      <c r="AP10" s="377"/>
      <c r="AQ10" s="377"/>
      <c r="AR10" s="378" t="s">
        <v>349</v>
      </c>
      <c r="AS10" s="378"/>
      <c r="AT10" s="378"/>
      <c r="AU10" s="379" t="s">
        <v>350</v>
      </c>
      <c r="AV10" s="379"/>
      <c r="AW10" s="379"/>
      <c r="AX10" s="380" t="s">
        <v>351</v>
      </c>
      <c r="AY10" s="380"/>
      <c r="AZ10" s="53">
        <f>'BASE GRANTEE INFO &amp; UPDATES'!B12</f>
        <v>0</v>
      </c>
      <c r="BA10" s="54">
        <f>'BASE GRANTEE INFO &amp; UPDATES'!B13</f>
        <v>0</v>
      </c>
      <c r="BB10" s="53">
        <f>'BASE GRANTEE INFO &amp; UPDATES'!B14</f>
        <v>0</v>
      </c>
      <c r="BC10" s="54">
        <f>'BASE GRANTEE INFO &amp; UPDATES'!B15</f>
        <v>0</v>
      </c>
      <c r="BD10" s="53">
        <f>'BASE GRANTEE INFO &amp; UPDATES'!B16</f>
        <v>0</v>
      </c>
      <c r="BE10" s="54">
        <f>'BASE GRANTEE INFO &amp; UPDATES'!B17</f>
        <v>0</v>
      </c>
      <c r="BF10" s="53">
        <f>'BASE GRANTEE INFO &amp; UPDATES'!X12</f>
        <v>0</v>
      </c>
      <c r="BG10" s="54">
        <f>'BASE GRANTEE INFO &amp; UPDATES'!X13</f>
        <v>0</v>
      </c>
      <c r="BH10" s="53">
        <f>'BASE GRANTEE INFO &amp; UPDATES'!X14</f>
        <v>0</v>
      </c>
      <c r="BI10" s="26" t="s">
        <v>353</v>
      </c>
      <c r="BJ10" s="27" t="s">
        <v>354</v>
      </c>
      <c r="BK10" s="26" t="s">
        <v>355</v>
      </c>
      <c r="BL10" s="27" t="s">
        <v>356</v>
      </c>
      <c r="BM10" s="26" t="s">
        <v>357</v>
      </c>
      <c r="BN10" s="27" t="s">
        <v>358</v>
      </c>
      <c r="BO10" s="26" t="s">
        <v>359</v>
      </c>
      <c r="BP10" s="27" t="s">
        <v>360</v>
      </c>
      <c r="BQ10" s="26" t="s">
        <v>361</v>
      </c>
      <c r="BR10" s="402" t="s">
        <v>340</v>
      </c>
      <c r="BS10" s="403"/>
      <c r="BT10" s="403"/>
      <c r="BU10" s="403"/>
      <c r="BV10" s="403"/>
      <c r="BW10" s="403"/>
      <c r="BX10" s="403"/>
      <c r="BY10" s="403"/>
      <c r="BZ10" s="403"/>
      <c r="CA10" s="403"/>
      <c r="CB10" s="403"/>
      <c r="CC10" s="403"/>
      <c r="CD10" s="403"/>
      <c r="CE10" s="404"/>
    </row>
    <row r="11" spans="1:83" ht="35.1" customHeight="1" x14ac:dyDescent="0.25">
      <c r="A11" s="25" t="e">
        <f>ROW(#REF!)</f>
        <v>#REF!</v>
      </c>
      <c r="B11" s="395"/>
      <c r="C11" s="370"/>
      <c r="D11" s="371"/>
      <c r="E11" s="371"/>
      <c r="F11" s="371"/>
      <c r="G11" s="371"/>
      <c r="H11" s="371"/>
      <c r="I11" s="372"/>
      <c r="J11" s="372"/>
      <c r="K11" s="372"/>
      <c r="L11" s="372"/>
      <c r="M11" s="372"/>
      <c r="N11" s="372"/>
      <c r="O11" s="372"/>
      <c r="P11" s="372"/>
      <c r="Q11" s="373"/>
      <c r="R11" s="373"/>
      <c r="S11" s="373"/>
      <c r="T11" s="373"/>
      <c r="U11" s="373"/>
      <c r="V11" s="373"/>
      <c r="W11" s="373"/>
      <c r="X11" s="373"/>
      <c r="Y11" s="373"/>
      <c r="Z11" s="373"/>
      <c r="AA11" s="372"/>
      <c r="AB11" s="372"/>
      <c r="AC11" s="372"/>
      <c r="AD11" s="372"/>
      <c r="AE11" s="373"/>
      <c r="AF11" s="373"/>
      <c r="AG11" s="373"/>
      <c r="AH11" s="373"/>
      <c r="AI11" s="372"/>
      <c r="AJ11" s="372"/>
      <c r="AK11" s="372"/>
      <c r="AL11" s="372"/>
      <c r="AM11" s="372"/>
      <c r="AN11" s="372"/>
      <c r="AO11" s="374"/>
      <c r="AP11" s="374"/>
      <c r="AQ11" s="374"/>
      <c r="AR11" s="375"/>
      <c r="AS11" s="375"/>
      <c r="AT11" s="375"/>
      <c r="AU11" s="367" t="s">
        <v>623</v>
      </c>
      <c r="AV11" s="367"/>
      <c r="AW11" s="367"/>
      <c r="AX11" s="368" t="s">
        <v>623</v>
      </c>
      <c r="AY11" s="368"/>
      <c r="AZ11" s="38"/>
      <c r="BA11" s="39"/>
      <c r="BB11" s="38"/>
      <c r="BC11" s="39"/>
      <c r="BD11" s="38"/>
      <c r="BE11" s="39"/>
      <c r="BF11" s="38"/>
      <c r="BG11" s="39"/>
      <c r="BH11" s="38"/>
      <c r="BI11" s="34"/>
      <c r="BJ11" s="35"/>
      <c r="BK11" s="34"/>
      <c r="BL11" s="35"/>
      <c r="BM11" s="34"/>
      <c r="BN11" s="35"/>
      <c r="BO11" s="34"/>
      <c r="BP11" s="35"/>
      <c r="BQ11" s="34"/>
      <c r="BR11" s="369"/>
      <c r="BS11" s="369"/>
      <c r="BT11" s="369"/>
      <c r="BU11" s="369"/>
      <c r="BV11" s="369"/>
      <c r="BW11" s="369"/>
      <c r="BX11" s="369"/>
      <c r="BY11" s="369"/>
      <c r="BZ11" s="369"/>
      <c r="CA11" s="369"/>
      <c r="CB11" s="369"/>
      <c r="CC11" s="369"/>
      <c r="CD11" s="369"/>
      <c r="CE11" s="369"/>
    </row>
    <row r="12" spans="1:83" ht="35.1" customHeight="1" x14ac:dyDescent="0.25">
      <c r="A12" s="25">
        <f t="shared" ref="A12:A75" si="0">ROW(A1)</f>
        <v>1</v>
      </c>
      <c r="B12" s="395"/>
      <c r="C12" s="370"/>
      <c r="D12" s="371"/>
      <c r="E12" s="371"/>
      <c r="F12" s="371"/>
      <c r="G12" s="371"/>
      <c r="H12" s="371"/>
      <c r="I12" s="372"/>
      <c r="J12" s="372"/>
      <c r="K12" s="372"/>
      <c r="L12" s="372"/>
      <c r="M12" s="372"/>
      <c r="N12" s="372"/>
      <c r="O12" s="372"/>
      <c r="P12" s="372"/>
      <c r="Q12" s="373"/>
      <c r="R12" s="373"/>
      <c r="S12" s="373"/>
      <c r="T12" s="373"/>
      <c r="U12" s="373"/>
      <c r="V12" s="373"/>
      <c r="W12" s="373"/>
      <c r="X12" s="373"/>
      <c r="Y12" s="373"/>
      <c r="Z12" s="373"/>
      <c r="AA12" s="372"/>
      <c r="AB12" s="372"/>
      <c r="AC12" s="372"/>
      <c r="AD12" s="372"/>
      <c r="AE12" s="373"/>
      <c r="AF12" s="373"/>
      <c r="AG12" s="373"/>
      <c r="AH12" s="373"/>
      <c r="AI12" s="372"/>
      <c r="AJ12" s="372"/>
      <c r="AK12" s="372"/>
      <c r="AL12" s="372"/>
      <c r="AM12" s="372"/>
      <c r="AN12" s="372"/>
      <c r="AO12" s="374"/>
      <c r="AP12" s="374"/>
      <c r="AQ12" s="374"/>
      <c r="AR12" s="375"/>
      <c r="AS12" s="375"/>
      <c r="AT12" s="375"/>
      <c r="AU12" s="367" t="s">
        <v>623</v>
      </c>
      <c r="AV12" s="367"/>
      <c r="AW12" s="367"/>
      <c r="AX12" s="368" t="s">
        <v>623</v>
      </c>
      <c r="AY12" s="368"/>
      <c r="AZ12" s="38"/>
      <c r="BA12" s="39"/>
      <c r="BB12" s="38"/>
      <c r="BC12" s="39"/>
      <c r="BD12" s="38"/>
      <c r="BE12" s="39"/>
      <c r="BF12" s="38"/>
      <c r="BG12" s="39"/>
      <c r="BH12" s="38"/>
      <c r="BI12" s="36"/>
      <c r="BJ12" s="37"/>
      <c r="BK12" s="36"/>
      <c r="BL12" s="37"/>
      <c r="BM12" s="36"/>
      <c r="BN12" s="37"/>
      <c r="BO12" s="36"/>
      <c r="BP12" s="37"/>
      <c r="BQ12" s="36"/>
      <c r="BR12" s="369"/>
      <c r="BS12" s="369"/>
      <c r="BT12" s="369"/>
      <c r="BU12" s="369"/>
      <c r="BV12" s="369"/>
      <c r="BW12" s="369"/>
      <c r="BX12" s="369"/>
      <c r="BY12" s="369"/>
      <c r="BZ12" s="369"/>
      <c r="CA12" s="369"/>
      <c r="CB12" s="369"/>
      <c r="CC12" s="369"/>
      <c r="CD12" s="369"/>
      <c r="CE12" s="369"/>
    </row>
    <row r="13" spans="1:83" ht="35.1" customHeight="1" x14ac:dyDescent="0.25">
      <c r="A13" s="25">
        <f t="shared" si="0"/>
        <v>2</v>
      </c>
      <c r="B13" s="370"/>
      <c r="C13" s="370"/>
      <c r="D13" s="371"/>
      <c r="E13" s="371"/>
      <c r="F13" s="371"/>
      <c r="G13" s="371"/>
      <c r="H13" s="371"/>
      <c r="I13" s="372"/>
      <c r="J13" s="372"/>
      <c r="K13" s="372"/>
      <c r="L13" s="372"/>
      <c r="M13" s="372"/>
      <c r="N13" s="372"/>
      <c r="O13" s="372"/>
      <c r="P13" s="372"/>
      <c r="Q13" s="373"/>
      <c r="R13" s="373"/>
      <c r="S13" s="373"/>
      <c r="T13" s="373"/>
      <c r="U13" s="373"/>
      <c r="V13" s="373"/>
      <c r="W13" s="373"/>
      <c r="X13" s="373"/>
      <c r="Y13" s="373"/>
      <c r="Z13" s="373"/>
      <c r="AA13" s="372"/>
      <c r="AB13" s="372"/>
      <c r="AC13" s="372"/>
      <c r="AD13" s="372"/>
      <c r="AE13" s="373"/>
      <c r="AF13" s="373"/>
      <c r="AG13" s="373"/>
      <c r="AH13" s="373"/>
      <c r="AI13" s="372"/>
      <c r="AJ13" s="372"/>
      <c r="AK13" s="372"/>
      <c r="AL13" s="372"/>
      <c r="AM13" s="372"/>
      <c r="AN13" s="372"/>
      <c r="AO13" s="374"/>
      <c r="AP13" s="374"/>
      <c r="AQ13" s="374"/>
      <c r="AR13" s="375"/>
      <c r="AS13" s="375"/>
      <c r="AT13" s="375"/>
      <c r="AU13" s="367"/>
      <c r="AV13" s="367"/>
      <c r="AW13" s="367"/>
      <c r="AX13" s="368"/>
      <c r="AY13" s="368"/>
      <c r="AZ13" s="38"/>
      <c r="BA13" s="39"/>
      <c r="BB13" s="38"/>
      <c r="BC13" s="39"/>
      <c r="BD13" s="38"/>
      <c r="BE13" s="39"/>
      <c r="BF13" s="38"/>
      <c r="BG13" s="39"/>
      <c r="BH13" s="38"/>
      <c r="BI13" s="36"/>
      <c r="BJ13" s="37"/>
      <c r="BK13" s="36"/>
      <c r="BL13" s="37"/>
      <c r="BM13" s="36"/>
      <c r="BN13" s="37"/>
      <c r="BO13" s="36"/>
      <c r="BP13" s="37"/>
      <c r="BQ13" s="36"/>
      <c r="BR13" s="369"/>
      <c r="BS13" s="369"/>
      <c r="BT13" s="369"/>
      <c r="BU13" s="369"/>
      <c r="BV13" s="369"/>
      <c r="BW13" s="369"/>
      <c r="BX13" s="369"/>
      <c r="BY13" s="369"/>
      <c r="BZ13" s="369"/>
      <c r="CA13" s="369"/>
      <c r="CB13" s="369"/>
      <c r="CC13" s="369"/>
      <c r="CD13" s="369"/>
      <c r="CE13" s="369"/>
    </row>
    <row r="14" spans="1:83" ht="35.1" customHeight="1" x14ac:dyDescent="0.25">
      <c r="A14" s="25">
        <f t="shared" si="0"/>
        <v>3</v>
      </c>
      <c r="B14" s="370"/>
      <c r="C14" s="370"/>
      <c r="D14" s="371"/>
      <c r="E14" s="371"/>
      <c r="F14" s="371"/>
      <c r="G14" s="371"/>
      <c r="H14" s="371"/>
      <c r="I14" s="372"/>
      <c r="J14" s="372"/>
      <c r="K14" s="372"/>
      <c r="L14" s="372"/>
      <c r="M14" s="372"/>
      <c r="N14" s="372"/>
      <c r="O14" s="372"/>
      <c r="P14" s="372"/>
      <c r="Q14" s="373"/>
      <c r="R14" s="373"/>
      <c r="S14" s="373"/>
      <c r="T14" s="373"/>
      <c r="U14" s="373"/>
      <c r="V14" s="373"/>
      <c r="W14" s="373"/>
      <c r="X14" s="373"/>
      <c r="Y14" s="373"/>
      <c r="Z14" s="373"/>
      <c r="AA14" s="372"/>
      <c r="AB14" s="372"/>
      <c r="AC14" s="372"/>
      <c r="AD14" s="372"/>
      <c r="AE14" s="373"/>
      <c r="AF14" s="373"/>
      <c r="AG14" s="373"/>
      <c r="AH14" s="373"/>
      <c r="AI14" s="372"/>
      <c r="AJ14" s="372"/>
      <c r="AK14" s="372"/>
      <c r="AL14" s="372"/>
      <c r="AM14" s="372"/>
      <c r="AN14" s="372"/>
      <c r="AO14" s="374"/>
      <c r="AP14" s="374"/>
      <c r="AQ14" s="374"/>
      <c r="AR14" s="375"/>
      <c r="AS14" s="375"/>
      <c r="AT14" s="375"/>
      <c r="AU14" s="367"/>
      <c r="AV14" s="367"/>
      <c r="AW14" s="367"/>
      <c r="AX14" s="368"/>
      <c r="AY14" s="368"/>
      <c r="AZ14" s="38"/>
      <c r="BA14" s="39"/>
      <c r="BB14" s="38"/>
      <c r="BC14" s="39"/>
      <c r="BD14" s="38"/>
      <c r="BE14" s="39"/>
      <c r="BF14" s="38"/>
      <c r="BG14" s="39"/>
      <c r="BH14" s="38"/>
      <c r="BI14" s="36"/>
      <c r="BJ14" s="37"/>
      <c r="BK14" s="36"/>
      <c r="BL14" s="37"/>
      <c r="BM14" s="36"/>
      <c r="BN14" s="37"/>
      <c r="BO14" s="36"/>
      <c r="BP14" s="37"/>
      <c r="BQ14" s="36"/>
      <c r="BR14" s="369"/>
      <c r="BS14" s="369"/>
      <c r="BT14" s="369"/>
      <c r="BU14" s="369"/>
      <c r="BV14" s="369"/>
      <c r="BW14" s="369"/>
      <c r="BX14" s="369"/>
      <c r="BY14" s="369"/>
      <c r="BZ14" s="369"/>
      <c r="CA14" s="369"/>
      <c r="CB14" s="369"/>
      <c r="CC14" s="369"/>
      <c r="CD14" s="369"/>
      <c r="CE14" s="369"/>
    </row>
    <row r="15" spans="1:83" ht="35.1" customHeight="1" x14ac:dyDescent="0.25">
      <c r="A15" s="25">
        <f t="shared" si="0"/>
        <v>4</v>
      </c>
      <c r="B15" s="370"/>
      <c r="C15" s="370"/>
      <c r="D15" s="371"/>
      <c r="E15" s="371"/>
      <c r="F15" s="371"/>
      <c r="G15" s="371"/>
      <c r="H15" s="371"/>
      <c r="I15" s="372"/>
      <c r="J15" s="372"/>
      <c r="K15" s="372"/>
      <c r="L15" s="372"/>
      <c r="M15" s="372"/>
      <c r="N15" s="372"/>
      <c r="O15" s="372"/>
      <c r="P15" s="372"/>
      <c r="Q15" s="373"/>
      <c r="R15" s="373"/>
      <c r="S15" s="373"/>
      <c r="T15" s="373"/>
      <c r="U15" s="373"/>
      <c r="V15" s="373"/>
      <c r="W15" s="373"/>
      <c r="X15" s="373"/>
      <c r="Y15" s="373"/>
      <c r="Z15" s="373"/>
      <c r="AA15" s="372"/>
      <c r="AB15" s="372"/>
      <c r="AC15" s="372"/>
      <c r="AD15" s="372"/>
      <c r="AE15" s="373"/>
      <c r="AF15" s="373"/>
      <c r="AG15" s="373"/>
      <c r="AH15" s="373"/>
      <c r="AI15" s="372"/>
      <c r="AJ15" s="372"/>
      <c r="AK15" s="372"/>
      <c r="AL15" s="372"/>
      <c r="AM15" s="372"/>
      <c r="AN15" s="372"/>
      <c r="AO15" s="374"/>
      <c r="AP15" s="374"/>
      <c r="AQ15" s="374"/>
      <c r="AR15" s="375"/>
      <c r="AS15" s="375"/>
      <c r="AT15" s="375"/>
      <c r="AU15" s="367"/>
      <c r="AV15" s="367"/>
      <c r="AW15" s="367"/>
      <c r="AX15" s="368"/>
      <c r="AY15" s="368"/>
      <c r="AZ15" s="38"/>
      <c r="BA15" s="39"/>
      <c r="BB15" s="38"/>
      <c r="BC15" s="39"/>
      <c r="BD15" s="38"/>
      <c r="BE15" s="39"/>
      <c r="BF15" s="38"/>
      <c r="BG15" s="39"/>
      <c r="BH15" s="38"/>
      <c r="BI15" s="36"/>
      <c r="BJ15" s="37"/>
      <c r="BK15" s="36"/>
      <c r="BL15" s="37"/>
      <c r="BM15" s="36"/>
      <c r="BN15" s="37"/>
      <c r="BO15" s="36"/>
      <c r="BP15" s="37"/>
      <c r="BQ15" s="36"/>
      <c r="BR15" s="369"/>
      <c r="BS15" s="369"/>
      <c r="BT15" s="369"/>
      <c r="BU15" s="369"/>
      <c r="BV15" s="369"/>
      <c r="BW15" s="369"/>
      <c r="BX15" s="369"/>
      <c r="BY15" s="369"/>
      <c r="BZ15" s="369"/>
      <c r="CA15" s="369"/>
      <c r="CB15" s="369"/>
      <c r="CC15" s="369"/>
      <c r="CD15" s="369"/>
      <c r="CE15" s="369"/>
    </row>
    <row r="16" spans="1:83" ht="35.1" customHeight="1" x14ac:dyDescent="0.25">
      <c r="A16" s="25">
        <f t="shared" si="0"/>
        <v>5</v>
      </c>
      <c r="B16" s="370"/>
      <c r="C16" s="370"/>
      <c r="D16" s="371"/>
      <c r="E16" s="371"/>
      <c r="F16" s="371"/>
      <c r="G16" s="371"/>
      <c r="H16" s="371"/>
      <c r="I16" s="372"/>
      <c r="J16" s="372"/>
      <c r="K16" s="372"/>
      <c r="L16" s="372"/>
      <c r="M16" s="372"/>
      <c r="N16" s="372"/>
      <c r="O16" s="372"/>
      <c r="P16" s="372"/>
      <c r="Q16" s="373"/>
      <c r="R16" s="373"/>
      <c r="S16" s="373"/>
      <c r="T16" s="373"/>
      <c r="U16" s="373"/>
      <c r="V16" s="373"/>
      <c r="W16" s="373"/>
      <c r="X16" s="373"/>
      <c r="Y16" s="373"/>
      <c r="Z16" s="373"/>
      <c r="AA16" s="372"/>
      <c r="AB16" s="372"/>
      <c r="AC16" s="372"/>
      <c r="AD16" s="372"/>
      <c r="AE16" s="373"/>
      <c r="AF16" s="373"/>
      <c r="AG16" s="373"/>
      <c r="AH16" s="373"/>
      <c r="AI16" s="372"/>
      <c r="AJ16" s="372"/>
      <c r="AK16" s="372"/>
      <c r="AL16" s="372"/>
      <c r="AM16" s="372"/>
      <c r="AN16" s="372"/>
      <c r="AO16" s="374"/>
      <c r="AP16" s="374"/>
      <c r="AQ16" s="374"/>
      <c r="AR16" s="375"/>
      <c r="AS16" s="375"/>
      <c r="AT16" s="375"/>
      <c r="AU16" s="367"/>
      <c r="AV16" s="367"/>
      <c r="AW16" s="367"/>
      <c r="AX16" s="368"/>
      <c r="AY16" s="368"/>
      <c r="AZ16" s="38"/>
      <c r="BA16" s="39"/>
      <c r="BB16" s="38"/>
      <c r="BC16" s="39"/>
      <c r="BD16" s="38"/>
      <c r="BE16" s="39"/>
      <c r="BF16" s="38"/>
      <c r="BG16" s="39"/>
      <c r="BH16" s="38"/>
      <c r="BI16" s="36"/>
      <c r="BJ16" s="37"/>
      <c r="BK16" s="36"/>
      <c r="BL16" s="37"/>
      <c r="BM16" s="36"/>
      <c r="BN16" s="37"/>
      <c r="BO16" s="36"/>
      <c r="BP16" s="37"/>
      <c r="BQ16" s="36"/>
      <c r="BR16" s="369"/>
      <c r="BS16" s="369"/>
      <c r="BT16" s="369"/>
      <c r="BU16" s="369"/>
      <c r="BV16" s="369"/>
      <c r="BW16" s="369"/>
      <c r="BX16" s="369"/>
      <c r="BY16" s="369"/>
      <c r="BZ16" s="369"/>
      <c r="CA16" s="369"/>
      <c r="CB16" s="369"/>
      <c r="CC16" s="369"/>
      <c r="CD16" s="369"/>
      <c r="CE16" s="369"/>
    </row>
    <row r="17" spans="1:83" ht="35.1" customHeight="1" x14ac:dyDescent="0.25">
      <c r="A17" s="25">
        <f t="shared" si="0"/>
        <v>6</v>
      </c>
      <c r="B17" s="370"/>
      <c r="C17" s="370"/>
      <c r="D17" s="371"/>
      <c r="E17" s="371"/>
      <c r="F17" s="371"/>
      <c r="G17" s="371"/>
      <c r="H17" s="371"/>
      <c r="I17" s="372"/>
      <c r="J17" s="372"/>
      <c r="K17" s="372"/>
      <c r="L17" s="372"/>
      <c r="M17" s="372"/>
      <c r="N17" s="372"/>
      <c r="O17" s="372"/>
      <c r="P17" s="372"/>
      <c r="Q17" s="373"/>
      <c r="R17" s="373"/>
      <c r="S17" s="373"/>
      <c r="T17" s="373"/>
      <c r="U17" s="373"/>
      <c r="V17" s="373"/>
      <c r="W17" s="373"/>
      <c r="X17" s="373"/>
      <c r="Y17" s="373"/>
      <c r="Z17" s="373"/>
      <c r="AA17" s="372"/>
      <c r="AB17" s="372"/>
      <c r="AC17" s="372"/>
      <c r="AD17" s="372"/>
      <c r="AE17" s="373"/>
      <c r="AF17" s="373"/>
      <c r="AG17" s="373"/>
      <c r="AH17" s="373"/>
      <c r="AI17" s="372"/>
      <c r="AJ17" s="372"/>
      <c r="AK17" s="372"/>
      <c r="AL17" s="372"/>
      <c r="AM17" s="372"/>
      <c r="AN17" s="372"/>
      <c r="AO17" s="374"/>
      <c r="AP17" s="374"/>
      <c r="AQ17" s="374"/>
      <c r="AR17" s="375"/>
      <c r="AS17" s="375"/>
      <c r="AT17" s="375"/>
      <c r="AU17" s="367"/>
      <c r="AV17" s="367"/>
      <c r="AW17" s="367"/>
      <c r="AX17" s="368"/>
      <c r="AY17" s="368"/>
      <c r="AZ17" s="38"/>
      <c r="BA17" s="39"/>
      <c r="BB17" s="38"/>
      <c r="BC17" s="39"/>
      <c r="BD17" s="38"/>
      <c r="BE17" s="39"/>
      <c r="BF17" s="38"/>
      <c r="BG17" s="39"/>
      <c r="BH17" s="38"/>
      <c r="BI17" s="36"/>
      <c r="BJ17" s="37"/>
      <c r="BK17" s="36"/>
      <c r="BL17" s="37"/>
      <c r="BM17" s="36"/>
      <c r="BN17" s="37"/>
      <c r="BO17" s="36"/>
      <c r="BP17" s="37"/>
      <c r="BQ17" s="36"/>
      <c r="BR17" s="369"/>
      <c r="BS17" s="369"/>
      <c r="BT17" s="369"/>
      <c r="BU17" s="369"/>
      <c r="BV17" s="369"/>
      <c r="BW17" s="369"/>
      <c r="BX17" s="369"/>
      <c r="BY17" s="369"/>
      <c r="BZ17" s="369"/>
      <c r="CA17" s="369"/>
      <c r="CB17" s="369"/>
      <c r="CC17" s="369"/>
      <c r="CD17" s="369"/>
      <c r="CE17" s="369"/>
    </row>
    <row r="18" spans="1:83" ht="35.1" customHeight="1" x14ac:dyDescent="0.25">
      <c r="A18" s="25">
        <f t="shared" si="0"/>
        <v>7</v>
      </c>
      <c r="B18" s="370"/>
      <c r="C18" s="370"/>
      <c r="D18" s="371"/>
      <c r="E18" s="371"/>
      <c r="F18" s="371"/>
      <c r="G18" s="371"/>
      <c r="H18" s="371"/>
      <c r="I18" s="372"/>
      <c r="J18" s="372"/>
      <c r="K18" s="372"/>
      <c r="L18" s="372"/>
      <c r="M18" s="372"/>
      <c r="N18" s="372"/>
      <c r="O18" s="372"/>
      <c r="P18" s="372"/>
      <c r="Q18" s="373"/>
      <c r="R18" s="373"/>
      <c r="S18" s="373"/>
      <c r="T18" s="373"/>
      <c r="U18" s="373"/>
      <c r="V18" s="373"/>
      <c r="W18" s="373"/>
      <c r="X18" s="373"/>
      <c r="Y18" s="373"/>
      <c r="Z18" s="373"/>
      <c r="AA18" s="372"/>
      <c r="AB18" s="372"/>
      <c r="AC18" s="372"/>
      <c r="AD18" s="372"/>
      <c r="AE18" s="373"/>
      <c r="AF18" s="373"/>
      <c r="AG18" s="373"/>
      <c r="AH18" s="373"/>
      <c r="AI18" s="372"/>
      <c r="AJ18" s="372"/>
      <c r="AK18" s="372"/>
      <c r="AL18" s="372"/>
      <c r="AM18" s="372"/>
      <c r="AN18" s="372"/>
      <c r="AO18" s="374"/>
      <c r="AP18" s="374"/>
      <c r="AQ18" s="374"/>
      <c r="AR18" s="375"/>
      <c r="AS18" s="375"/>
      <c r="AT18" s="375"/>
      <c r="AU18" s="367"/>
      <c r="AV18" s="367"/>
      <c r="AW18" s="367"/>
      <c r="AX18" s="368"/>
      <c r="AY18" s="368"/>
      <c r="AZ18" s="38"/>
      <c r="BA18" s="39"/>
      <c r="BB18" s="38"/>
      <c r="BC18" s="39"/>
      <c r="BD18" s="38"/>
      <c r="BE18" s="39"/>
      <c r="BF18" s="38"/>
      <c r="BG18" s="39"/>
      <c r="BH18" s="38"/>
      <c r="BI18" s="36"/>
      <c r="BJ18" s="37"/>
      <c r="BK18" s="36"/>
      <c r="BL18" s="37"/>
      <c r="BM18" s="36"/>
      <c r="BN18" s="37"/>
      <c r="BO18" s="36"/>
      <c r="BP18" s="37"/>
      <c r="BQ18" s="36"/>
      <c r="BR18" s="369"/>
      <c r="BS18" s="369"/>
      <c r="BT18" s="369"/>
      <c r="BU18" s="369"/>
      <c r="BV18" s="369"/>
      <c r="BW18" s="369"/>
      <c r="BX18" s="369"/>
      <c r="BY18" s="369"/>
      <c r="BZ18" s="369"/>
      <c r="CA18" s="369"/>
      <c r="CB18" s="369"/>
      <c r="CC18" s="369"/>
      <c r="CD18" s="369"/>
      <c r="CE18" s="369"/>
    </row>
    <row r="19" spans="1:83" ht="35.1" customHeight="1" x14ac:dyDescent="0.25">
      <c r="A19" s="25">
        <f t="shared" si="0"/>
        <v>8</v>
      </c>
      <c r="B19" s="370"/>
      <c r="C19" s="370"/>
      <c r="D19" s="371"/>
      <c r="E19" s="371"/>
      <c r="F19" s="371"/>
      <c r="G19" s="371"/>
      <c r="H19" s="371"/>
      <c r="I19" s="372"/>
      <c r="J19" s="372"/>
      <c r="K19" s="372"/>
      <c r="L19" s="372"/>
      <c r="M19" s="372"/>
      <c r="N19" s="372"/>
      <c r="O19" s="372"/>
      <c r="P19" s="372"/>
      <c r="Q19" s="373"/>
      <c r="R19" s="373"/>
      <c r="S19" s="373"/>
      <c r="T19" s="373"/>
      <c r="U19" s="373"/>
      <c r="V19" s="373"/>
      <c r="W19" s="373"/>
      <c r="X19" s="373"/>
      <c r="Y19" s="373"/>
      <c r="Z19" s="373"/>
      <c r="AA19" s="372"/>
      <c r="AB19" s="372"/>
      <c r="AC19" s="372"/>
      <c r="AD19" s="372"/>
      <c r="AE19" s="373"/>
      <c r="AF19" s="373"/>
      <c r="AG19" s="373"/>
      <c r="AH19" s="373"/>
      <c r="AI19" s="372"/>
      <c r="AJ19" s="372"/>
      <c r="AK19" s="372"/>
      <c r="AL19" s="372"/>
      <c r="AM19" s="372"/>
      <c r="AN19" s="372"/>
      <c r="AO19" s="374"/>
      <c r="AP19" s="374"/>
      <c r="AQ19" s="374"/>
      <c r="AR19" s="375"/>
      <c r="AS19" s="375"/>
      <c r="AT19" s="375"/>
      <c r="AU19" s="367"/>
      <c r="AV19" s="367"/>
      <c r="AW19" s="367"/>
      <c r="AX19" s="368"/>
      <c r="AY19" s="368"/>
      <c r="AZ19" s="38"/>
      <c r="BA19" s="39"/>
      <c r="BB19" s="38"/>
      <c r="BC19" s="39"/>
      <c r="BD19" s="38"/>
      <c r="BE19" s="39"/>
      <c r="BF19" s="38"/>
      <c r="BG19" s="39"/>
      <c r="BH19" s="38"/>
      <c r="BI19" s="36"/>
      <c r="BJ19" s="37"/>
      <c r="BK19" s="36"/>
      <c r="BL19" s="37"/>
      <c r="BM19" s="36"/>
      <c r="BN19" s="37"/>
      <c r="BO19" s="36"/>
      <c r="BP19" s="37"/>
      <c r="BQ19" s="36"/>
      <c r="BR19" s="369"/>
      <c r="BS19" s="369"/>
      <c r="BT19" s="369"/>
      <c r="BU19" s="369"/>
      <c r="BV19" s="369"/>
      <c r="BW19" s="369"/>
      <c r="BX19" s="369"/>
      <c r="BY19" s="369"/>
      <c r="BZ19" s="369"/>
      <c r="CA19" s="369"/>
      <c r="CB19" s="369"/>
      <c r="CC19" s="369"/>
      <c r="CD19" s="369"/>
      <c r="CE19" s="369"/>
    </row>
    <row r="20" spans="1:83" ht="35.1" customHeight="1" x14ac:dyDescent="0.25">
      <c r="A20" s="25">
        <f t="shared" si="0"/>
        <v>9</v>
      </c>
      <c r="B20" s="370"/>
      <c r="C20" s="370"/>
      <c r="D20" s="371"/>
      <c r="E20" s="371"/>
      <c r="F20" s="371"/>
      <c r="G20" s="371"/>
      <c r="H20" s="371"/>
      <c r="I20" s="372"/>
      <c r="J20" s="372"/>
      <c r="K20" s="372"/>
      <c r="L20" s="372"/>
      <c r="M20" s="372"/>
      <c r="N20" s="372"/>
      <c r="O20" s="372"/>
      <c r="P20" s="372"/>
      <c r="Q20" s="373"/>
      <c r="R20" s="373"/>
      <c r="S20" s="373"/>
      <c r="T20" s="373"/>
      <c r="U20" s="373"/>
      <c r="V20" s="373"/>
      <c r="W20" s="373"/>
      <c r="X20" s="373"/>
      <c r="Y20" s="373"/>
      <c r="Z20" s="373"/>
      <c r="AA20" s="372"/>
      <c r="AB20" s="372"/>
      <c r="AC20" s="372"/>
      <c r="AD20" s="372"/>
      <c r="AE20" s="373"/>
      <c r="AF20" s="373"/>
      <c r="AG20" s="373"/>
      <c r="AH20" s="373"/>
      <c r="AI20" s="372"/>
      <c r="AJ20" s="372"/>
      <c r="AK20" s="372"/>
      <c r="AL20" s="372"/>
      <c r="AM20" s="372"/>
      <c r="AN20" s="372"/>
      <c r="AO20" s="374"/>
      <c r="AP20" s="374"/>
      <c r="AQ20" s="374"/>
      <c r="AR20" s="375"/>
      <c r="AS20" s="375"/>
      <c r="AT20" s="375"/>
      <c r="AU20" s="367"/>
      <c r="AV20" s="367"/>
      <c r="AW20" s="367"/>
      <c r="AX20" s="368"/>
      <c r="AY20" s="368"/>
      <c r="AZ20" s="38"/>
      <c r="BA20" s="39"/>
      <c r="BB20" s="38"/>
      <c r="BC20" s="39"/>
      <c r="BD20" s="38"/>
      <c r="BE20" s="39"/>
      <c r="BF20" s="38"/>
      <c r="BG20" s="39"/>
      <c r="BH20" s="38"/>
      <c r="BI20" s="36"/>
      <c r="BJ20" s="37"/>
      <c r="BK20" s="36"/>
      <c r="BL20" s="37"/>
      <c r="BM20" s="36"/>
      <c r="BN20" s="37"/>
      <c r="BO20" s="36"/>
      <c r="BP20" s="37"/>
      <c r="BQ20" s="36"/>
      <c r="BR20" s="369"/>
      <c r="BS20" s="369"/>
      <c r="BT20" s="369"/>
      <c r="BU20" s="369"/>
      <c r="BV20" s="369"/>
      <c r="BW20" s="369"/>
      <c r="BX20" s="369"/>
      <c r="BY20" s="369"/>
      <c r="BZ20" s="369"/>
      <c r="CA20" s="369"/>
      <c r="CB20" s="369"/>
      <c r="CC20" s="369"/>
      <c r="CD20" s="369"/>
      <c r="CE20" s="369"/>
    </row>
    <row r="21" spans="1:83" ht="35.1" customHeight="1" x14ac:dyDescent="0.25">
      <c r="A21" s="25">
        <f>ROW(A10)</f>
        <v>10</v>
      </c>
      <c r="B21" s="370"/>
      <c r="C21" s="370"/>
      <c r="D21" s="371"/>
      <c r="E21" s="371"/>
      <c r="F21" s="371"/>
      <c r="G21" s="371"/>
      <c r="H21" s="371"/>
      <c r="I21" s="372"/>
      <c r="J21" s="372"/>
      <c r="K21" s="372"/>
      <c r="L21" s="372"/>
      <c r="M21" s="372"/>
      <c r="N21" s="372"/>
      <c r="O21" s="372"/>
      <c r="P21" s="372"/>
      <c r="Q21" s="373"/>
      <c r="R21" s="373"/>
      <c r="S21" s="373"/>
      <c r="T21" s="373"/>
      <c r="U21" s="373"/>
      <c r="V21" s="373"/>
      <c r="W21" s="373"/>
      <c r="X21" s="373"/>
      <c r="Y21" s="373"/>
      <c r="Z21" s="373"/>
      <c r="AA21" s="372"/>
      <c r="AB21" s="372"/>
      <c r="AC21" s="372"/>
      <c r="AD21" s="372"/>
      <c r="AE21" s="373"/>
      <c r="AF21" s="373"/>
      <c r="AG21" s="373"/>
      <c r="AH21" s="373"/>
      <c r="AI21" s="372"/>
      <c r="AJ21" s="372"/>
      <c r="AK21" s="372"/>
      <c r="AL21" s="372"/>
      <c r="AM21" s="372"/>
      <c r="AN21" s="372"/>
      <c r="AO21" s="374"/>
      <c r="AP21" s="374"/>
      <c r="AQ21" s="374"/>
      <c r="AR21" s="375"/>
      <c r="AS21" s="375"/>
      <c r="AT21" s="375"/>
      <c r="AU21" s="367"/>
      <c r="AV21" s="367"/>
      <c r="AW21" s="367"/>
      <c r="AX21" s="368"/>
      <c r="AY21" s="368"/>
      <c r="AZ21" s="38"/>
      <c r="BA21" s="39"/>
      <c r="BB21" s="38"/>
      <c r="BC21" s="39"/>
      <c r="BD21" s="38"/>
      <c r="BE21" s="39"/>
      <c r="BF21" s="38"/>
      <c r="BG21" s="39"/>
      <c r="BH21" s="38"/>
      <c r="BI21" s="36"/>
      <c r="BJ21" s="37"/>
      <c r="BK21" s="36"/>
      <c r="BL21" s="37"/>
      <c r="BM21" s="36"/>
      <c r="BN21" s="37"/>
      <c r="BO21" s="36"/>
      <c r="BP21" s="37"/>
      <c r="BQ21" s="36"/>
      <c r="BR21" s="369"/>
      <c r="BS21" s="369"/>
      <c r="BT21" s="369"/>
      <c r="BU21" s="369"/>
      <c r="BV21" s="369"/>
      <c r="BW21" s="369"/>
      <c r="BX21" s="369"/>
      <c r="BY21" s="369"/>
      <c r="BZ21" s="369"/>
      <c r="CA21" s="369"/>
      <c r="CB21" s="369"/>
      <c r="CC21" s="369"/>
      <c r="CD21" s="369"/>
      <c r="CE21" s="369"/>
    </row>
    <row r="22" spans="1:83" ht="35.1" customHeight="1" x14ac:dyDescent="0.25">
      <c r="A22" s="25">
        <f t="shared" si="0"/>
        <v>11</v>
      </c>
      <c r="B22" s="370"/>
      <c r="C22" s="370"/>
      <c r="D22" s="371"/>
      <c r="E22" s="371"/>
      <c r="F22" s="371"/>
      <c r="G22" s="371"/>
      <c r="H22" s="371"/>
      <c r="I22" s="372"/>
      <c r="J22" s="372"/>
      <c r="K22" s="372"/>
      <c r="L22" s="372"/>
      <c r="M22" s="372"/>
      <c r="N22" s="372"/>
      <c r="O22" s="372"/>
      <c r="P22" s="372"/>
      <c r="Q22" s="373"/>
      <c r="R22" s="373"/>
      <c r="S22" s="373"/>
      <c r="T22" s="373"/>
      <c r="U22" s="373"/>
      <c r="V22" s="373"/>
      <c r="W22" s="373"/>
      <c r="X22" s="373"/>
      <c r="Y22" s="373"/>
      <c r="Z22" s="373"/>
      <c r="AA22" s="372"/>
      <c r="AB22" s="372"/>
      <c r="AC22" s="372"/>
      <c r="AD22" s="372"/>
      <c r="AE22" s="373"/>
      <c r="AF22" s="373"/>
      <c r="AG22" s="373"/>
      <c r="AH22" s="373"/>
      <c r="AI22" s="372"/>
      <c r="AJ22" s="372"/>
      <c r="AK22" s="372"/>
      <c r="AL22" s="372"/>
      <c r="AM22" s="372"/>
      <c r="AN22" s="372"/>
      <c r="AO22" s="374"/>
      <c r="AP22" s="374"/>
      <c r="AQ22" s="374"/>
      <c r="AR22" s="375"/>
      <c r="AS22" s="375"/>
      <c r="AT22" s="375"/>
      <c r="AU22" s="367"/>
      <c r="AV22" s="367"/>
      <c r="AW22" s="367"/>
      <c r="AX22" s="368"/>
      <c r="AY22" s="368"/>
      <c r="AZ22" s="38"/>
      <c r="BA22" s="39"/>
      <c r="BB22" s="38"/>
      <c r="BC22" s="39"/>
      <c r="BD22" s="38"/>
      <c r="BE22" s="39"/>
      <c r="BF22" s="38"/>
      <c r="BG22" s="39"/>
      <c r="BH22" s="38"/>
      <c r="BI22" s="36"/>
      <c r="BJ22" s="37"/>
      <c r="BK22" s="36"/>
      <c r="BL22" s="37"/>
      <c r="BM22" s="36"/>
      <c r="BN22" s="37"/>
      <c r="BO22" s="36"/>
      <c r="BP22" s="37"/>
      <c r="BQ22" s="36"/>
      <c r="BR22" s="369"/>
      <c r="BS22" s="369"/>
      <c r="BT22" s="369"/>
      <c r="BU22" s="369"/>
      <c r="BV22" s="369"/>
      <c r="BW22" s="369"/>
      <c r="BX22" s="369"/>
      <c r="BY22" s="369"/>
      <c r="BZ22" s="369"/>
      <c r="CA22" s="369"/>
      <c r="CB22" s="369"/>
      <c r="CC22" s="369"/>
      <c r="CD22" s="369"/>
      <c r="CE22" s="369"/>
    </row>
    <row r="23" spans="1:83" ht="35.1" customHeight="1" x14ac:dyDescent="0.25">
      <c r="A23" s="25">
        <f t="shared" si="0"/>
        <v>12</v>
      </c>
      <c r="B23" s="370"/>
      <c r="C23" s="370"/>
      <c r="D23" s="371"/>
      <c r="E23" s="371"/>
      <c r="F23" s="371"/>
      <c r="G23" s="371"/>
      <c r="H23" s="371"/>
      <c r="I23" s="372"/>
      <c r="J23" s="372"/>
      <c r="K23" s="372"/>
      <c r="L23" s="372"/>
      <c r="M23" s="372"/>
      <c r="N23" s="372"/>
      <c r="O23" s="372"/>
      <c r="P23" s="372"/>
      <c r="Q23" s="373"/>
      <c r="R23" s="373"/>
      <c r="S23" s="373"/>
      <c r="T23" s="373"/>
      <c r="U23" s="373"/>
      <c r="V23" s="373"/>
      <c r="W23" s="373"/>
      <c r="X23" s="373"/>
      <c r="Y23" s="373"/>
      <c r="Z23" s="373"/>
      <c r="AA23" s="372"/>
      <c r="AB23" s="372"/>
      <c r="AC23" s="372"/>
      <c r="AD23" s="372"/>
      <c r="AE23" s="373"/>
      <c r="AF23" s="373"/>
      <c r="AG23" s="373"/>
      <c r="AH23" s="373"/>
      <c r="AI23" s="372"/>
      <c r="AJ23" s="372"/>
      <c r="AK23" s="372"/>
      <c r="AL23" s="372"/>
      <c r="AM23" s="372"/>
      <c r="AN23" s="372"/>
      <c r="AO23" s="374"/>
      <c r="AP23" s="374"/>
      <c r="AQ23" s="374"/>
      <c r="AR23" s="375"/>
      <c r="AS23" s="375"/>
      <c r="AT23" s="375"/>
      <c r="AU23" s="367"/>
      <c r="AV23" s="367"/>
      <c r="AW23" s="367"/>
      <c r="AX23" s="368"/>
      <c r="AY23" s="368"/>
      <c r="AZ23" s="38"/>
      <c r="BA23" s="39"/>
      <c r="BB23" s="38"/>
      <c r="BC23" s="39"/>
      <c r="BD23" s="38"/>
      <c r="BE23" s="39"/>
      <c r="BF23" s="38"/>
      <c r="BG23" s="39"/>
      <c r="BH23" s="38"/>
      <c r="BI23" s="36"/>
      <c r="BJ23" s="37"/>
      <c r="BK23" s="36"/>
      <c r="BL23" s="37"/>
      <c r="BM23" s="36"/>
      <c r="BN23" s="37"/>
      <c r="BO23" s="36"/>
      <c r="BP23" s="37"/>
      <c r="BQ23" s="36"/>
      <c r="BR23" s="369"/>
      <c r="BS23" s="369"/>
      <c r="BT23" s="369"/>
      <c r="BU23" s="369"/>
      <c r="BV23" s="369"/>
      <c r="BW23" s="369"/>
      <c r="BX23" s="369"/>
      <c r="BY23" s="369"/>
      <c r="BZ23" s="369"/>
      <c r="CA23" s="369"/>
      <c r="CB23" s="369"/>
      <c r="CC23" s="369"/>
      <c r="CD23" s="369"/>
      <c r="CE23" s="369"/>
    </row>
    <row r="24" spans="1:83" ht="35.1" customHeight="1" x14ac:dyDescent="0.25">
      <c r="A24" s="25">
        <f t="shared" si="0"/>
        <v>13</v>
      </c>
      <c r="B24" s="370"/>
      <c r="C24" s="370"/>
      <c r="D24" s="371"/>
      <c r="E24" s="371"/>
      <c r="F24" s="371"/>
      <c r="G24" s="371"/>
      <c r="H24" s="371"/>
      <c r="I24" s="372"/>
      <c r="J24" s="372"/>
      <c r="K24" s="372"/>
      <c r="L24" s="372"/>
      <c r="M24" s="372"/>
      <c r="N24" s="372"/>
      <c r="O24" s="372"/>
      <c r="P24" s="372"/>
      <c r="Q24" s="373"/>
      <c r="R24" s="373"/>
      <c r="S24" s="373"/>
      <c r="T24" s="373"/>
      <c r="U24" s="373"/>
      <c r="V24" s="373"/>
      <c r="W24" s="373"/>
      <c r="X24" s="373"/>
      <c r="Y24" s="373"/>
      <c r="Z24" s="373"/>
      <c r="AA24" s="372"/>
      <c r="AB24" s="372"/>
      <c r="AC24" s="372"/>
      <c r="AD24" s="372"/>
      <c r="AE24" s="373"/>
      <c r="AF24" s="373"/>
      <c r="AG24" s="373"/>
      <c r="AH24" s="373"/>
      <c r="AI24" s="372"/>
      <c r="AJ24" s="372"/>
      <c r="AK24" s="372"/>
      <c r="AL24" s="372"/>
      <c r="AM24" s="372"/>
      <c r="AN24" s="372"/>
      <c r="AO24" s="374"/>
      <c r="AP24" s="374"/>
      <c r="AQ24" s="374"/>
      <c r="AR24" s="375"/>
      <c r="AS24" s="375"/>
      <c r="AT24" s="375"/>
      <c r="AU24" s="367"/>
      <c r="AV24" s="367"/>
      <c r="AW24" s="367"/>
      <c r="AX24" s="368"/>
      <c r="AY24" s="368"/>
      <c r="AZ24" s="38"/>
      <c r="BA24" s="39"/>
      <c r="BB24" s="38"/>
      <c r="BC24" s="39"/>
      <c r="BD24" s="38"/>
      <c r="BE24" s="39"/>
      <c r="BF24" s="38"/>
      <c r="BG24" s="39"/>
      <c r="BH24" s="38"/>
      <c r="BI24" s="36"/>
      <c r="BJ24" s="37"/>
      <c r="BK24" s="36"/>
      <c r="BL24" s="37"/>
      <c r="BM24" s="36"/>
      <c r="BN24" s="37"/>
      <c r="BO24" s="36"/>
      <c r="BP24" s="37"/>
      <c r="BQ24" s="36"/>
      <c r="BR24" s="369"/>
      <c r="BS24" s="369"/>
      <c r="BT24" s="369"/>
      <c r="BU24" s="369"/>
      <c r="BV24" s="369"/>
      <c r="BW24" s="369"/>
      <c r="BX24" s="369"/>
      <c r="BY24" s="369"/>
      <c r="BZ24" s="369"/>
      <c r="CA24" s="369"/>
      <c r="CB24" s="369"/>
      <c r="CC24" s="369"/>
      <c r="CD24" s="369"/>
      <c r="CE24" s="369"/>
    </row>
    <row r="25" spans="1:83" ht="35.1" customHeight="1" x14ac:dyDescent="0.25">
      <c r="A25" s="25">
        <f t="shared" si="0"/>
        <v>14</v>
      </c>
      <c r="B25" s="370"/>
      <c r="C25" s="370"/>
      <c r="D25" s="371"/>
      <c r="E25" s="371"/>
      <c r="F25" s="371"/>
      <c r="G25" s="371"/>
      <c r="H25" s="371"/>
      <c r="I25" s="372"/>
      <c r="J25" s="372"/>
      <c r="K25" s="372"/>
      <c r="L25" s="372"/>
      <c r="M25" s="372"/>
      <c r="N25" s="372"/>
      <c r="O25" s="372"/>
      <c r="P25" s="372"/>
      <c r="Q25" s="373"/>
      <c r="R25" s="373"/>
      <c r="S25" s="373"/>
      <c r="T25" s="373"/>
      <c r="U25" s="373"/>
      <c r="V25" s="373"/>
      <c r="W25" s="373"/>
      <c r="X25" s="373"/>
      <c r="Y25" s="373"/>
      <c r="Z25" s="373"/>
      <c r="AA25" s="372"/>
      <c r="AB25" s="372"/>
      <c r="AC25" s="372"/>
      <c r="AD25" s="372"/>
      <c r="AE25" s="373"/>
      <c r="AF25" s="373"/>
      <c r="AG25" s="373"/>
      <c r="AH25" s="373"/>
      <c r="AI25" s="372"/>
      <c r="AJ25" s="372"/>
      <c r="AK25" s="372"/>
      <c r="AL25" s="372"/>
      <c r="AM25" s="372"/>
      <c r="AN25" s="372"/>
      <c r="AO25" s="374"/>
      <c r="AP25" s="374"/>
      <c r="AQ25" s="374"/>
      <c r="AR25" s="375"/>
      <c r="AS25" s="375"/>
      <c r="AT25" s="375"/>
      <c r="AU25" s="367"/>
      <c r="AV25" s="367"/>
      <c r="AW25" s="367"/>
      <c r="AX25" s="368"/>
      <c r="AY25" s="368"/>
      <c r="AZ25" s="38"/>
      <c r="BA25" s="39"/>
      <c r="BB25" s="38"/>
      <c r="BC25" s="39"/>
      <c r="BD25" s="38"/>
      <c r="BE25" s="39"/>
      <c r="BF25" s="38"/>
      <c r="BG25" s="39"/>
      <c r="BH25" s="38"/>
      <c r="BI25" s="36"/>
      <c r="BJ25" s="37"/>
      <c r="BK25" s="36"/>
      <c r="BL25" s="37"/>
      <c r="BM25" s="36"/>
      <c r="BN25" s="37"/>
      <c r="BO25" s="36"/>
      <c r="BP25" s="37"/>
      <c r="BQ25" s="36"/>
      <c r="BR25" s="369"/>
      <c r="BS25" s="369"/>
      <c r="BT25" s="369"/>
      <c r="BU25" s="369"/>
      <c r="BV25" s="369"/>
      <c r="BW25" s="369"/>
      <c r="BX25" s="369"/>
      <c r="BY25" s="369"/>
      <c r="BZ25" s="369"/>
      <c r="CA25" s="369"/>
      <c r="CB25" s="369"/>
      <c r="CC25" s="369"/>
      <c r="CD25" s="369"/>
      <c r="CE25" s="369"/>
    </row>
    <row r="26" spans="1:83" ht="35.1" customHeight="1" x14ac:dyDescent="0.25">
      <c r="A26" s="25">
        <f t="shared" si="0"/>
        <v>15</v>
      </c>
      <c r="B26" s="370"/>
      <c r="C26" s="370"/>
      <c r="D26" s="371"/>
      <c r="E26" s="371"/>
      <c r="F26" s="371"/>
      <c r="G26" s="371"/>
      <c r="H26" s="371"/>
      <c r="I26" s="372"/>
      <c r="J26" s="372"/>
      <c r="K26" s="372"/>
      <c r="L26" s="372"/>
      <c r="M26" s="372"/>
      <c r="N26" s="372"/>
      <c r="O26" s="372"/>
      <c r="P26" s="372"/>
      <c r="Q26" s="373"/>
      <c r="R26" s="373"/>
      <c r="S26" s="373"/>
      <c r="T26" s="373"/>
      <c r="U26" s="373"/>
      <c r="V26" s="373"/>
      <c r="W26" s="373"/>
      <c r="X26" s="373"/>
      <c r="Y26" s="373"/>
      <c r="Z26" s="373"/>
      <c r="AA26" s="372"/>
      <c r="AB26" s="372"/>
      <c r="AC26" s="372"/>
      <c r="AD26" s="372"/>
      <c r="AE26" s="373"/>
      <c r="AF26" s="373"/>
      <c r="AG26" s="373"/>
      <c r="AH26" s="373"/>
      <c r="AI26" s="372"/>
      <c r="AJ26" s="372"/>
      <c r="AK26" s="372"/>
      <c r="AL26" s="372"/>
      <c r="AM26" s="372"/>
      <c r="AN26" s="372"/>
      <c r="AO26" s="374"/>
      <c r="AP26" s="374"/>
      <c r="AQ26" s="374"/>
      <c r="AR26" s="375"/>
      <c r="AS26" s="375"/>
      <c r="AT26" s="375"/>
      <c r="AU26" s="367"/>
      <c r="AV26" s="367"/>
      <c r="AW26" s="367"/>
      <c r="AX26" s="368"/>
      <c r="AY26" s="368"/>
      <c r="AZ26" s="38"/>
      <c r="BA26" s="39"/>
      <c r="BB26" s="38"/>
      <c r="BC26" s="39"/>
      <c r="BD26" s="38"/>
      <c r="BE26" s="39"/>
      <c r="BF26" s="38"/>
      <c r="BG26" s="39"/>
      <c r="BH26" s="38"/>
      <c r="BI26" s="36"/>
      <c r="BJ26" s="37"/>
      <c r="BK26" s="36"/>
      <c r="BL26" s="37"/>
      <c r="BM26" s="36"/>
      <c r="BN26" s="37"/>
      <c r="BO26" s="36"/>
      <c r="BP26" s="37"/>
      <c r="BQ26" s="36"/>
      <c r="BR26" s="369"/>
      <c r="BS26" s="369"/>
      <c r="BT26" s="369"/>
      <c r="BU26" s="369"/>
      <c r="BV26" s="369"/>
      <c r="BW26" s="369"/>
      <c r="BX26" s="369"/>
      <c r="BY26" s="369"/>
      <c r="BZ26" s="369"/>
      <c r="CA26" s="369"/>
      <c r="CB26" s="369"/>
      <c r="CC26" s="369"/>
      <c r="CD26" s="369"/>
      <c r="CE26" s="369"/>
    </row>
    <row r="27" spans="1:83" ht="35.1" customHeight="1" x14ac:dyDescent="0.25">
      <c r="A27" s="25">
        <f t="shared" si="0"/>
        <v>16</v>
      </c>
      <c r="B27" s="370"/>
      <c r="C27" s="370"/>
      <c r="D27" s="371"/>
      <c r="E27" s="371"/>
      <c r="F27" s="371"/>
      <c r="G27" s="371"/>
      <c r="H27" s="371"/>
      <c r="I27" s="372"/>
      <c r="J27" s="372"/>
      <c r="K27" s="372"/>
      <c r="L27" s="372"/>
      <c r="M27" s="372"/>
      <c r="N27" s="372"/>
      <c r="O27" s="372"/>
      <c r="P27" s="372"/>
      <c r="Q27" s="373"/>
      <c r="R27" s="373"/>
      <c r="S27" s="373"/>
      <c r="T27" s="373"/>
      <c r="U27" s="373"/>
      <c r="V27" s="373"/>
      <c r="W27" s="373"/>
      <c r="X27" s="373"/>
      <c r="Y27" s="373"/>
      <c r="Z27" s="373"/>
      <c r="AA27" s="372"/>
      <c r="AB27" s="372"/>
      <c r="AC27" s="372"/>
      <c r="AD27" s="372"/>
      <c r="AE27" s="373"/>
      <c r="AF27" s="373"/>
      <c r="AG27" s="373"/>
      <c r="AH27" s="373"/>
      <c r="AI27" s="372"/>
      <c r="AJ27" s="372"/>
      <c r="AK27" s="372"/>
      <c r="AL27" s="372"/>
      <c r="AM27" s="372"/>
      <c r="AN27" s="372"/>
      <c r="AO27" s="374"/>
      <c r="AP27" s="374"/>
      <c r="AQ27" s="374"/>
      <c r="AR27" s="375"/>
      <c r="AS27" s="375"/>
      <c r="AT27" s="375"/>
      <c r="AU27" s="367"/>
      <c r="AV27" s="367"/>
      <c r="AW27" s="367"/>
      <c r="AX27" s="368"/>
      <c r="AY27" s="368"/>
      <c r="AZ27" s="38"/>
      <c r="BA27" s="39"/>
      <c r="BB27" s="38"/>
      <c r="BC27" s="39"/>
      <c r="BD27" s="38"/>
      <c r="BE27" s="39"/>
      <c r="BF27" s="38"/>
      <c r="BG27" s="39"/>
      <c r="BH27" s="38"/>
      <c r="BI27" s="36"/>
      <c r="BJ27" s="37"/>
      <c r="BK27" s="36"/>
      <c r="BL27" s="37"/>
      <c r="BM27" s="36"/>
      <c r="BN27" s="37"/>
      <c r="BO27" s="36"/>
      <c r="BP27" s="37"/>
      <c r="BQ27" s="36"/>
      <c r="BR27" s="369"/>
      <c r="BS27" s="369"/>
      <c r="BT27" s="369"/>
      <c r="BU27" s="369"/>
      <c r="BV27" s="369"/>
      <c r="BW27" s="369"/>
      <c r="BX27" s="369"/>
      <c r="BY27" s="369"/>
      <c r="BZ27" s="369"/>
      <c r="CA27" s="369"/>
      <c r="CB27" s="369"/>
      <c r="CC27" s="369"/>
      <c r="CD27" s="369"/>
      <c r="CE27" s="369"/>
    </row>
    <row r="28" spans="1:83" ht="35.1" customHeight="1" x14ac:dyDescent="0.25">
      <c r="A28" s="25">
        <f t="shared" si="0"/>
        <v>17</v>
      </c>
      <c r="B28" s="370"/>
      <c r="C28" s="370"/>
      <c r="D28" s="371"/>
      <c r="E28" s="371"/>
      <c r="F28" s="371"/>
      <c r="G28" s="371"/>
      <c r="H28" s="371"/>
      <c r="I28" s="372"/>
      <c r="J28" s="372"/>
      <c r="K28" s="372"/>
      <c r="L28" s="372"/>
      <c r="M28" s="372"/>
      <c r="N28" s="372"/>
      <c r="O28" s="372"/>
      <c r="P28" s="372"/>
      <c r="Q28" s="373"/>
      <c r="R28" s="373"/>
      <c r="S28" s="373"/>
      <c r="T28" s="373"/>
      <c r="U28" s="373"/>
      <c r="V28" s="373"/>
      <c r="W28" s="373"/>
      <c r="X28" s="373"/>
      <c r="Y28" s="373"/>
      <c r="Z28" s="373"/>
      <c r="AA28" s="372"/>
      <c r="AB28" s="372"/>
      <c r="AC28" s="372"/>
      <c r="AD28" s="372"/>
      <c r="AE28" s="373"/>
      <c r="AF28" s="373"/>
      <c r="AG28" s="373"/>
      <c r="AH28" s="373"/>
      <c r="AI28" s="372"/>
      <c r="AJ28" s="372"/>
      <c r="AK28" s="372"/>
      <c r="AL28" s="372"/>
      <c r="AM28" s="372"/>
      <c r="AN28" s="372"/>
      <c r="AO28" s="374"/>
      <c r="AP28" s="374"/>
      <c r="AQ28" s="374"/>
      <c r="AR28" s="375"/>
      <c r="AS28" s="375"/>
      <c r="AT28" s="375"/>
      <c r="AU28" s="367"/>
      <c r="AV28" s="367"/>
      <c r="AW28" s="367"/>
      <c r="AX28" s="368"/>
      <c r="AY28" s="368"/>
      <c r="AZ28" s="38"/>
      <c r="BA28" s="39"/>
      <c r="BB28" s="38"/>
      <c r="BC28" s="39"/>
      <c r="BD28" s="38"/>
      <c r="BE28" s="39"/>
      <c r="BF28" s="38"/>
      <c r="BG28" s="39"/>
      <c r="BH28" s="38"/>
      <c r="BI28" s="36"/>
      <c r="BJ28" s="37"/>
      <c r="BK28" s="36"/>
      <c r="BL28" s="37"/>
      <c r="BM28" s="36"/>
      <c r="BN28" s="37"/>
      <c r="BO28" s="36"/>
      <c r="BP28" s="37"/>
      <c r="BQ28" s="36"/>
      <c r="BR28" s="369"/>
      <c r="BS28" s="369"/>
      <c r="BT28" s="369"/>
      <c r="BU28" s="369"/>
      <c r="BV28" s="369"/>
      <c r="BW28" s="369"/>
      <c r="BX28" s="369"/>
      <c r="BY28" s="369"/>
      <c r="BZ28" s="369"/>
      <c r="CA28" s="369"/>
      <c r="CB28" s="369"/>
      <c r="CC28" s="369"/>
      <c r="CD28" s="369"/>
      <c r="CE28" s="369"/>
    </row>
    <row r="29" spans="1:83" ht="35.1" customHeight="1" x14ac:dyDescent="0.25">
      <c r="A29" s="25">
        <f t="shared" si="0"/>
        <v>18</v>
      </c>
      <c r="B29" s="370"/>
      <c r="C29" s="370"/>
      <c r="D29" s="371"/>
      <c r="E29" s="371"/>
      <c r="F29" s="371"/>
      <c r="G29" s="371"/>
      <c r="H29" s="371"/>
      <c r="I29" s="372"/>
      <c r="J29" s="372"/>
      <c r="K29" s="372"/>
      <c r="L29" s="372"/>
      <c r="M29" s="372"/>
      <c r="N29" s="372"/>
      <c r="O29" s="372"/>
      <c r="P29" s="372"/>
      <c r="Q29" s="373"/>
      <c r="R29" s="373"/>
      <c r="S29" s="373"/>
      <c r="T29" s="373"/>
      <c r="U29" s="373"/>
      <c r="V29" s="373"/>
      <c r="W29" s="373"/>
      <c r="X29" s="373"/>
      <c r="Y29" s="373"/>
      <c r="Z29" s="373"/>
      <c r="AA29" s="372"/>
      <c r="AB29" s="372"/>
      <c r="AC29" s="372"/>
      <c r="AD29" s="372"/>
      <c r="AE29" s="373"/>
      <c r="AF29" s="373"/>
      <c r="AG29" s="373"/>
      <c r="AH29" s="373"/>
      <c r="AI29" s="372"/>
      <c r="AJ29" s="372"/>
      <c r="AK29" s="372"/>
      <c r="AL29" s="372"/>
      <c r="AM29" s="372"/>
      <c r="AN29" s="372"/>
      <c r="AO29" s="374"/>
      <c r="AP29" s="374"/>
      <c r="AQ29" s="374"/>
      <c r="AR29" s="375"/>
      <c r="AS29" s="375"/>
      <c r="AT29" s="375"/>
      <c r="AU29" s="367"/>
      <c r="AV29" s="367"/>
      <c r="AW29" s="367"/>
      <c r="AX29" s="368"/>
      <c r="AY29" s="368"/>
      <c r="AZ29" s="38"/>
      <c r="BA29" s="39"/>
      <c r="BB29" s="38"/>
      <c r="BC29" s="39"/>
      <c r="BD29" s="38"/>
      <c r="BE29" s="39"/>
      <c r="BF29" s="38"/>
      <c r="BG29" s="39"/>
      <c r="BH29" s="38"/>
      <c r="BI29" s="36"/>
      <c r="BJ29" s="37"/>
      <c r="BK29" s="36"/>
      <c r="BL29" s="37"/>
      <c r="BM29" s="36"/>
      <c r="BN29" s="37"/>
      <c r="BO29" s="36"/>
      <c r="BP29" s="37"/>
      <c r="BQ29" s="36"/>
      <c r="BR29" s="369"/>
      <c r="BS29" s="369"/>
      <c r="BT29" s="369"/>
      <c r="BU29" s="369"/>
      <c r="BV29" s="369"/>
      <c r="BW29" s="369"/>
      <c r="BX29" s="369"/>
      <c r="BY29" s="369"/>
      <c r="BZ29" s="369"/>
      <c r="CA29" s="369"/>
      <c r="CB29" s="369"/>
      <c r="CC29" s="369"/>
      <c r="CD29" s="369"/>
      <c r="CE29" s="369"/>
    </row>
    <row r="30" spans="1:83" ht="35.1" customHeight="1" x14ac:dyDescent="0.25">
      <c r="A30" s="25">
        <f t="shared" si="0"/>
        <v>19</v>
      </c>
      <c r="B30" s="370"/>
      <c r="C30" s="370"/>
      <c r="D30" s="371"/>
      <c r="E30" s="371"/>
      <c r="F30" s="371"/>
      <c r="G30" s="371"/>
      <c r="H30" s="371"/>
      <c r="I30" s="372"/>
      <c r="J30" s="372"/>
      <c r="K30" s="372"/>
      <c r="L30" s="372"/>
      <c r="M30" s="372"/>
      <c r="N30" s="372"/>
      <c r="O30" s="372"/>
      <c r="P30" s="372"/>
      <c r="Q30" s="373"/>
      <c r="R30" s="373"/>
      <c r="S30" s="373"/>
      <c r="T30" s="373"/>
      <c r="U30" s="373"/>
      <c r="V30" s="373"/>
      <c r="W30" s="373"/>
      <c r="X30" s="373"/>
      <c r="Y30" s="373"/>
      <c r="Z30" s="373"/>
      <c r="AA30" s="372"/>
      <c r="AB30" s="372"/>
      <c r="AC30" s="372"/>
      <c r="AD30" s="372"/>
      <c r="AE30" s="373"/>
      <c r="AF30" s="373"/>
      <c r="AG30" s="373"/>
      <c r="AH30" s="373"/>
      <c r="AI30" s="372"/>
      <c r="AJ30" s="372"/>
      <c r="AK30" s="372"/>
      <c r="AL30" s="372"/>
      <c r="AM30" s="372"/>
      <c r="AN30" s="372"/>
      <c r="AO30" s="374"/>
      <c r="AP30" s="374"/>
      <c r="AQ30" s="374"/>
      <c r="AR30" s="375"/>
      <c r="AS30" s="375"/>
      <c r="AT30" s="375"/>
      <c r="AU30" s="367"/>
      <c r="AV30" s="367"/>
      <c r="AW30" s="367"/>
      <c r="AX30" s="368"/>
      <c r="AY30" s="368"/>
      <c r="AZ30" s="38"/>
      <c r="BA30" s="39"/>
      <c r="BB30" s="38"/>
      <c r="BC30" s="39"/>
      <c r="BD30" s="38"/>
      <c r="BE30" s="39"/>
      <c r="BF30" s="38"/>
      <c r="BG30" s="39"/>
      <c r="BH30" s="38"/>
      <c r="BI30" s="36"/>
      <c r="BJ30" s="37"/>
      <c r="BK30" s="36"/>
      <c r="BL30" s="37"/>
      <c r="BM30" s="36"/>
      <c r="BN30" s="37"/>
      <c r="BO30" s="36"/>
      <c r="BP30" s="37"/>
      <c r="BQ30" s="36"/>
      <c r="BR30" s="369"/>
      <c r="BS30" s="369"/>
      <c r="BT30" s="369"/>
      <c r="BU30" s="369"/>
      <c r="BV30" s="369"/>
      <c r="BW30" s="369"/>
      <c r="BX30" s="369"/>
      <c r="BY30" s="369"/>
      <c r="BZ30" s="369"/>
      <c r="CA30" s="369"/>
      <c r="CB30" s="369"/>
      <c r="CC30" s="369"/>
      <c r="CD30" s="369"/>
      <c r="CE30" s="369"/>
    </row>
    <row r="31" spans="1:83" ht="35.1" customHeight="1" x14ac:dyDescent="0.25">
      <c r="A31" s="25">
        <f>ROW(A20)</f>
        <v>20</v>
      </c>
      <c r="B31" s="370"/>
      <c r="C31" s="370"/>
      <c r="D31" s="371"/>
      <c r="E31" s="371"/>
      <c r="F31" s="371"/>
      <c r="G31" s="371"/>
      <c r="H31" s="371"/>
      <c r="I31" s="372"/>
      <c r="J31" s="372"/>
      <c r="K31" s="372"/>
      <c r="L31" s="372"/>
      <c r="M31" s="372"/>
      <c r="N31" s="372"/>
      <c r="O31" s="372"/>
      <c r="P31" s="372"/>
      <c r="Q31" s="373"/>
      <c r="R31" s="373"/>
      <c r="S31" s="373"/>
      <c r="T31" s="373"/>
      <c r="U31" s="373"/>
      <c r="V31" s="373"/>
      <c r="W31" s="373"/>
      <c r="X31" s="373"/>
      <c r="Y31" s="373"/>
      <c r="Z31" s="373"/>
      <c r="AA31" s="372"/>
      <c r="AB31" s="372"/>
      <c r="AC31" s="372"/>
      <c r="AD31" s="372"/>
      <c r="AE31" s="373"/>
      <c r="AF31" s="373"/>
      <c r="AG31" s="373"/>
      <c r="AH31" s="373"/>
      <c r="AI31" s="372"/>
      <c r="AJ31" s="372"/>
      <c r="AK31" s="372"/>
      <c r="AL31" s="372"/>
      <c r="AM31" s="372"/>
      <c r="AN31" s="372"/>
      <c r="AO31" s="374"/>
      <c r="AP31" s="374"/>
      <c r="AQ31" s="374"/>
      <c r="AR31" s="375"/>
      <c r="AS31" s="375"/>
      <c r="AT31" s="375"/>
      <c r="AU31" s="367"/>
      <c r="AV31" s="367"/>
      <c r="AW31" s="367"/>
      <c r="AX31" s="368"/>
      <c r="AY31" s="368"/>
      <c r="AZ31" s="38"/>
      <c r="BA31" s="39"/>
      <c r="BB31" s="38"/>
      <c r="BC31" s="39"/>
      <c r="BD31" s="38"/>
      <c r="BE31" s="39"/>
      <c r="BF31" s="38"/>
      <c r="BG31" s="39"/>
      <c r="BH31" s="38"/>
      <c r="BI31" s="36"/>
      <c r="BJ31" s="37"/>
      <c r="BK31" s="36"/>
      <c r="BL31" s="37"/>
      <c r="BM31" s="36"/>
      <c r="BN31" s="37"/>
      <c r="BO31" s="36"/>
      <c r="BP31" s="37"/>
      <c r="BQ31" s="36"/>
      <c r="BR31" s="369"/>
      <c r="BS31" s="369"/>
      <c r="BT31" s="369"/>
      <c r="BU31" s="369"/>
      <c r="BV31" s="369"/>
      <c r="BW31" s="369"/>
      <c r="BX31" s="369"/>
      <c r="BY31" s="369"/>
      <c r="BZ31" s="369"/>
      <c r="CA31" s="369"/>
      <c r="CB31" s="369"/>
      <c r="CC31" s="369"/>
      <c r="CD31" s="369"/>
      <c r="CE31" s="369"/>
    </row>
    <row r="32" spans="1:83" ht="35.1" customHeight="1" x14ac:dyDescent="0.25">
      <c r="A32" s="25">
        <f t="shared" si="0"/>
        <v>21</v>
      </c>
      <c r="B32" s="370"/>
      <c r="C32" s="370"/>
      <c r="D32" s="371"/>
      <c r="E32" s="371"/>
      <c r="F32" s="371"/>
      <c r="G32" s="371"/>
      <c r="H32" s="371"/>
      <c r="I32" s="372"/>
      <c r="J32" s="372"/>
      <c r="K32" s="372"/>
      <c r="L32" s="372"/>
      <c r="M32" s="372"/>
      <c r="N32" s="372"/>
      <c r="O32" s="372"/>
      <c r="P32" s="372"/>
      <c r="Q32" s="373"/>
      <c r="R32" s="373"/>
      <c r="S32" s="373"/>
      <c r="T32" s="373"/>
      <c r="U32" s="373"/>
      <c r="V32" s="373"/>
      <c r="W32" s="373"/>
      <c r="X32" s="373"/>
      <c r="Y32" s="373"/>
      <c r="Z32" s="373"/>
      <c r="AA32" s="372"/>
      <c r="AB32" s="372"/>
      <c r="AC32" s="372"/>
      <c r="AD32" s="372"/>
      <c r="AE32" s="373"/>
      <c r="AF32" s="373"/>
      <c r="AG32" s="373"/>
      <c r="AH32" s="373"/>
      <c r="AI32" s="372"/>
      <c r="AJ32" s="372"/>
      <c r="AK32" s="372"/>
      <c r="AL32" s="372"/>
      <c r="AM32" s="372"/>
      <c r="AN32" s="372"/>
      <c r="AO32" s="374"/>
      <c r="AP32" s="374"/>
      <c r="AQ32" s="374"/>
      <c r="AR32" s="375"/>
      <c r="AS32" s="375"/>
      <c r="AT32" s="375"/>
      <c r="AU32" s="367"/>
      <c r="AV32" s="367"/>
      <c r="AW32" s="367"/>
      <c r="AX32" s="368"/>
      <c r="AY32" s="368"/>
      <c r="AZ32" s="38"/>
      <c r="BA32" s="39"/>
      <c r="BB32" s="38"/>
      <c r="BC32" s="39"/>
      <c r="BD32" s="38"/>
      <c r="BE32" s="39"/>
      <c r="BF32" s="38"/>
      <c r="BG32" s="39"/>
      <c r="BH32" s="38"/>
      <c r="BI32" s="36"/>
      <c r="BJ32" s="37"/>
      <c r="BK32" s="36"/>
      <c r="BL32" s="37"/>
      <c r="BM32" s="36"/>
      <c r="BN32" s="37"/>
      <c r="BO32" s="36"/>
      <c r="BP32" s="37"/>
      <c r="BQ32" s="36"/>
      <c r="BR32" s="369"/>
      <c r="BS32" s="369"/>
      <c r="BT32" s="369"/>
      <c r="BU32" s="369"/>
      <c r="BV32" s="369"/>
      <c r="BW32" s="369"/>
      <c r="BX32" s="369"/>
      <c r="BY32" s="369"/>
      <c r="BZ32" s="369"/>
      <c r="CA32" s="369"/>
      <c r="CB32" s="369"/>
      <c r="CC32" s="369"/>
      <c r="CD32" s="369"/>
      <c r="CE32" s="369"/>
    </row>
    <row r="33" spans="1:83" ht="35.1" customHeight="1" x14ac:dyDescent="0.25">
      <c r="A33" s="25">
        <f t="shared" si="0"/>
        <v>22</v>
      </c>
      <c r="B33" s="370"/>
      <c r="C33" s="370"/>
      <c r="D33" s="371"/>
      <c r="E33" s="371"/>
      <c r="F33" s="371"/>
      <c r="G33" s="371"/>
      <c r="H33" s="371"/>
      <c r="I33" s="372"/>
      <c r="J33" s="372"/>
      <c r="K33" s="372"/>
      <c r="L33" s="372"/>
      <c r="M33" s="372"/>
      <c r="N33" s="372"/>
      <c r="O33" s="372"/>
      <c r="P33" s="372"/>
      <c r="Q33" s="373"/>
      <c r="R33" s="373"/>
      <c r="S33" s="373"/>
      <c r="T33" s="373"/>
      <c r="U33" s="373"/>
      <c r="V33" s="373"/>
      <c r="W33" s="373"/>
      <c r="X33" s="373"/>
      <c r="Y33" s="373"/>
      <c r="Z33" s="373"/>
      <c r="AA33" s="372"/>
      <c r="AB33" s="372"/>
      <c r="AC33" s="372"/>
      <c r="AD33" s="372"/>
      <c r="AE33" s="373"/>
      <c r="AF33" s="373"/>
      <c r="AG33" s="373"/>
      <c r="AH33" s="373"/>
      <c r="AI33" s="372"/>
      <c r="AJ33" s="372"/>
      <c r="AK33" s="372"/>
      <c r="AL33" s="372"/>
      <c r="AM33" s="372"/>
      <c r="AN33" s="372"/>
      <c r="AO33" s="374"/>
      <c r="AP33" s="374"/>
      <c r="AQ33" s="374"/>
      <c r="AR33" s="375"/>
      <c r="AS33" s="375"/>
      <c r="AT33" s="375"/>
      <c r="AU33" s="367"/>
      <c r="AV33" s="367"/>
      <c r="AW33" s="367"/>
      <c r="AX33" s="368"/>
      <c r="AY33" s="368"/>
      <c r="AZ33" s="38"/>
      <c r="BA33" s="39"/>
      <c r="BB33" s="38"/>
      <c r="BC33" s="39"/>
      <c r="BD33" s="38"/>
      <c r="BE33" s="39"/>
      <c r="BF33" s="38"/>
      <c r="BG33" s="39"/>
      <c r="BH33" s="38"/>
      <c r="BI33" s="36"/>
      <c r="BJ33" s="37"/>
      <c r="BK33" s="36"/>
      <c r="BL33" s="37"/>
      <c r="BM33" s="36"/>
      <c r="BN33" s="37"/>
      <c r="BO33" s="36"/>
      <c r="BP33" s="37"/>
      <c r="BQ33" s="36"/>
      <c r="BR33" s="369"/>
      <c r="BS33" s="369"/>
      <c r="BT33" s="369"/>
      <c r="BU33" s="369"/>
      <c r="BV33" s="369"/>
      <c r="BW33" s="369"/>
      <c r="BX33" s="369"/>
      <c r="BY33" s="369"/>
      <c r="BZ33" s="369"/>
      <c r="CA33" s="369"/>
      <c r="CB33" s="369"/>
      <c r="CC33" s="369"/>
      <c r="CD33" s="369"/>
      <c r="CE33" s="369"/>
    </row>
    <row r="34" spans="1:83" ht="35.1" customHeight="1" x14ac:dyDescent="0.25">
      <c r="A34" s="25">
        <f t="shared" si="0"/>
        <v>23</v>
      </c>
      <c r="B34" s="370"/>
      <c r="C34" s="370"/>
      <c r="D34" s="371"/>
      <c r="E34" s="371"/>
      <c r="F34" s="371"/>
      <c r="G34" s="371"/>
      <c r="H34" s="371"/>
      <c r="I34" s="372"/>
      <c r="J34" s="372"/>
      <c r="K34" s="372"/>
      <c r="L34" s="372"/>
      <c r="M34" s="372"/>
      <c r="N34" s="372"/>
      <c r="O34" s="372"/>
      <c r="P34" s="372"/>
      <c r="Q34" s="373"/>
      <c r="R34" s="373"/>
      <c r="S34" s="373"/>
      <c r="T34" s="373"/>
      <c r="U34" s="373"/>
      <c r="V34" s="373"/>
      <c r="W34" s="373"/>
      <c r="X34" s="373"/>
      <c r="Y34" s="373"/>
      <c r="Z34" s="373"/>
      <c r="AA34" s="372"/>
      <c r="AB34" s="372"/>
      <c r="AC34" s="372"/>
      <c r="AD34" s="372"/>
      <c r="AE34" s="373"/>
      <c r="AF34" s="373"/>
      <c r="AG34" s="373"/>
      <c r="AH34" s="373"/>
      <c r="AI34" s="372"/>
      <c r="AJ34" s="372"/>
      <c r="AK34" s="372"/>
      <c r="AL34" s="372"/>
      <c r="AM34" s="372"/>
      <c r="AN34" s="372"/>
      <c r="AO34" s="374"/>
      <c r="AP34" s="374"/>
      <c r="AQ34" s="374"/>
      <c r="AR34" s="375"/>
      <c r="AS34" s="375"/>
      <c r="AT34" s="375"/>
      <c r="AU34" s="367"/>
      <c r="AV34" s="367"/>
      <c r="AW34" s="367"/>
      <c r="AX34" s="368"/>
      <c r="AY34" s="368"/>
      <c r="AZ34" s="38"/>
      <c r="BA34" s="39"/>
      <c r="BB34" s="38"/>
      <c r="BC34" s="39"/>
      <c r="BD34" s="38"/>
      <c r="BE34" s="39"/>
      <c r="BF34" s="38"/>
      <c r="BG34" s="39"/>
      <c r="BH34" s="38"/>
      <c r="BI34" s="36"/>
      <c r="BJ34" s="37"/>
      <c r="BK34" s="36"/>
      <c r="BL34" s="37"/>
      <c r="BM34" s="36"/>
      <c r="BN34" s="37"/>
      <c r="BO34" s="36"/>
      <c r="BP34" s="37"/>
      <c r="BQ34" s="36"/>
      <c r="BR34" s="369"/>
      <c r="BS34" s="369"/>
      <c r="BT34" s="369"/>
      <c r="BU34" s="369"/>
      <c r="BV34" s="369"/>
      <c r="BW34" s="369"/>
      <c r="BX34" s="369"/>
      <c r="BY34" s="369"/>
      <c r="BZ34" s="369"/>
      <c r="CA34" s="369"/>
      <c r="CB34" s="369"/>
      <c r="CC34" s="369"/>
      <c r="CD34" s="369"/>
      <c r="CE34" s="369"/>
    </row>
    <row r="35" spans="1:83" ht="35.1" customHeight="1" x14ac:dyDescent="0.25">
      <c r="A35" s="25">
        <f t="shared" si="0"/>
        <v>24</v>
      </c>
      <c r="B35" s="370"/>
      <c r="C35" s="370"/>
      <c r="D35" s="371"/>
      <c r="E35" s="371"/>
      <c r="F35" s="371"/>
      <c r="G35" s="371"/>
      <c r="H35" s="371"/>
      <c r="I35" s="372"/>
      <c r="J35" s="372"/>
      <c r="K35" s="372"/>
      <c r="L35" s="372"/>
      <c r="M35" s="372"/>
      <c r="N35" s="372"/>
      <c r="O35" s="372"/>
      <c r="P35" s="372"/>
      <c r="Q35" s="373"/>
      <c r="R35" s="373"/>
      <c r="S35" s="373"/>
      <c r="T35" s="373"/>
      <c r="U35" s="373"/>
      <c r="V35" s="373"/>
      <c r="W35" s="373"/>
      <c r="X35" s="373"/>
      <c r="Y35" s="373"/>
      <c r="Z35" s="373"/>
      <c r="AA35" s="372"/>
      <c r="AB35" s="372"/>
      <c r="AC35" s="372"/>
      <c r="AD35" s="372"/>
      <c r="AE35" s="373"/>
      <c r="AF35" s="373"/>
      <c r="AG35" s="373"/>
      <c r="AH35" s="373"/>
      <c r="AI35" s="372"/>
      <c r="AJ35" s="372"/>
      <c r="AK35" s="372"/>
      <c r="AL35" s="372"/>
      <c r="AM35" s="372"/>
      <c r="AN35" s="372"/>
      <c r="AO35" s="374"/>
      <c r="AP35" s="374"/>
      <c r="AQ35" s="374"/>
      <c r="AR35" s="375"/>
      <c r="AS35" s="375"/>
      <c r="AT35" s="375"/>
      <c r="AU35" s="367"/>
      <c r="AV35" s="367"/>
      <c r="AW35" s="367"/>
      <c r="AX35" s="368"/>
      <c r="AY35" s="368"/>
      <c r="AZ35" s="38"/>
      <c r="BA35" s="39"/>
      <c r="BB35" s="38"/>
      <c r="BC35" s="39"/>
      <c r="BD35" s="38"/>
      <c r="BE35" s="39"/>
      <c r="BF35" s="38"/>
      <c r="BG35" s="39"/>
      <c r="BH35" s="38"/>
      <c r="BI35" s="36"/>
      <c r="BJ35" s="37"/>
      <c r="BK35" s="36"/>
      <c r="BL35" s="37"/>
      <c r="BM35" s="36"/>
      <c r="BN35" s="37"/>
      <c r="BO35" s="36"/>
      <c r="BP35" s="37"/>
      <c r="BQ35" s="36"/>
      <c r="BR35" s="369"/>
      <c r="BS35" s="369"/>
      <c r="BT35" s="369"/>
      <c r="BU35" s="369"/>
      <c r="BV35" s="369"/>
      <c r="BW35" s="369"/>
      <c r="BX35" s="369"/>
      <c r="BY35" s="369"/>
      <c r="BZ35" s="369"/>
      <c r="CA35" s="369"/>
      <c r="CB35" s="369"/>
      <c r="CC35" s="369"/>
      <c r="CD35" s="369"/>
      <c r="CE35" s="369"/>
    </row>
    <row r="36" spans="1:83" ht="35.1" customHeight="1" x14ac:dyDescent="0.25">
      <c r="A36" s="25">
        <f t="shared" si="0"/>
        <v>25</v>
      </c>
      <c r="B36" s="370"/>
      <c r="C36" s="370"/>
      <c r="D36" s="371"/>
      <c r="E36" s="371"/>
      <c r="F36" s="371"/>
      <c r="G36" s="371"/>
      <c r="H36" s="371"/>
      <c r="I36" s="372"/>
      <c r="J36" s="372"/>
      <c r="K36" s="372"/>
      <c r="L36" s="372"/>
      <c r="M36" s="372"/>
      <c r="N36" s="372"/>
      <c r="O36" s="372"/>
      <c r="P36" s="372"/>
      <c r="Q36" s="373"/>
      <c r="R36" s="373"/>
      <c r="S36" s="373"/>
      <c r="T36" s="373"/>
      <c r="U36" s="373"/>
      <c r="V36" s="373"/>
      <c r="W36" s="373"/>
      <c r="X36" s="373"/>
      <c r="Y36" s="373"/>
      <c r="Z36" s="373"/>
      <c r="AA36" s="372"/>
      <c r="AB36" s="372"/>
      <c r="AC36" s="372"/>
      <c r="AD36" s="372"/>
      <c r="AE36" s="373"/>
      <c r="AF36" s="373"/>
      <c r="AG36" s="373"/>
      <c r="AH36" s="373"/>
      <c r="AI36" s="372"/>
      <c r="AJ36" s="372"/>
      <c r="AK36" s="372"/>
      <c r="AL36" s="372"/>
      <c r="AM36" s="372"/>
      <c r="AN36" s="372"/>
      <c r="AO36" s="374"/>
      <c r="AP36" s="374"/>
      <c r="AQ36" s="374"/>
      <c r="AR36" s="375"/>
      <c r="AS36" s="375"/>
      <c r="AT36" s="375"/>
      <c r="AU36" s="367"/>
      <c r="AV36" s="367"/>
      <c r="AW36" s="367"/>
      <c r="AX36" s="368"/>
      <c r="AY36" s="368"/>
      <c r="AZ36" s="38"/>
      <c r="BA36" s="39"/>
      <c r="BB36" s="38"/>
      <c r="BC36" s="39"/>
      <c r="BD36" s="38"/>
      <c r="BE36" s="39"/>
      <c r="BF36" s="38"/>
      <c r="BG36" s="39"/>
      <c r="BH36" s="38"/>
      <c r="BI36" s="36"/>
      <c r="BJ36" s="37"/>
      <c r="BK36" s="36"/>
      <c r="BL36" s="37"/>
      <c r="BM36" s="36"/>
      <c r="BN36" s="37"/>
      <c r="BO36" s="36"/>
      <c r="BP36" s="37"/>
      <c r="BQ36" s="36"/>
      <c r="BR36" s="369"/>
      <c r="BS36" s="369"/>
      <c r="BT36" s="369"/>
      <c r="BU36" s="369"/>
      <c r="BV36" s="369"/>
      <c r="BW36" s="369"/>
      <c r="BX36" s="369"/>
      <c r="BY36" s="369"/>
      <c r="BZ36" s="369"/>
      <c r="CA36" s="369"/>
      <c r="CB36" s="369"/>
      <c r="CC36" s="369"/>
      <c r="CD36" s="369"/>
      <c r="CE36" s="369"/>
    </row>
    <row r="37" spans="1:83" ht="35.1" customHeight="1" x14ac:dyDescent="0.25">
      <c r="A37" s="25">
        <f t="shared" si="0"/>
        <v>26</v>
      </c>
      <c r="B37" s="370"/>
      <c r="C37" s="370"/>
      <c r="D37" s="371"/>
      <c r="E37" s="371"/>
      <c r="F37" s="371"/>
      <c r="G37" s="371"/>
      <c r="H37" s="371"/>
      <c r="I37" s="372"/>
      <c r="J37" s="372"/>
      <c r="K37" s="372"/>
      <c r="L37" s="372"/>
      <c r="M37" s="372"/>
      <c r="N37" s="372"/>
      <c r="O37" s="372"/>
      <c r="P37" s="372"/>
      <c r="Q37" s="373"/>
      <c r="R37" s="373"/>
      <c r="S37" s="373"/>
      <c r="T37" s="373"/>
      <c r="U37" s="373"/>
      <c r="V37" s="373"/>
      <c r="W37" s="373"/>
      <c r="X37" s="373"/>
      <c r="Y37" s="373"/>
      <c r="Z37" s="373"/>
      <c r="AA37" s="372"/>
      <c r="AB37" s="372"/>
      <c r="AC37" s="372"/>
      <c r="AD37" s="372"/>
      <c r="AE37" s="373"/>
      <c r="AF37" s="373"/>
      <c r="AG37" s="373"/>
      <c r="AH37" s="373"/>
      <c r="AI37" s="372"/>
      <c r="AJ37" s="372"/>
      <c r="AK37" s="372"/>
      <c r="AL37" s="372"/>
      <c r="AM37" s="372"/>
      <c r="AN37" s="372"/>
      <c r="AO37" s="374"/>
      <c r="AP37" s="374"/>
      <c r="AQ37" s="374"/>
      <c r="AR37" s="375"/>
      <c r="AS37" s="375"/>
      <c r="AT37" s="375"/>
      <c r="AU37" s="367"/>
      <c r="AV37" s="367"/>
      <c r="AW37" s="367"/>
      <c r="AX37" s="368"/>
      <c r="AY37" s="368"/>
      <c r="AZ37" s="38"/>
      <c r="BA37" s="39"/>
      <c r="BB37" s="38"/>
      <c r="BC37" s="39"/>
      <c r="BD37" s="38"/>
      <c r="BE37" s="39"/>
      <c r="BF37" s="38"/>
      <c r="BG37" s="39"/>
      <c r="BH37" s="38"/>
      <c r="BI37" s="36"/>
      <c r="BJ37" s="37"/>
      <c r="BK37" s="36"/>
      <c r="BL37" s="37"/>
      <c r="BM37" s="36"/>
      <c r="BN37" s="37"/>
      <c r="BO37" s="36"/>
      <c r="BP37" s="37"/>
      <c r="BQ37" s="36"/>
      <c r="BR37" s="369"/>
      <c r="BS37" s="369"/>
      <c r="BT37" s="369"/>
      <c r="BU37" s="369"/>
      <c r="BV37" s="369"/>
      <c r="BW37" s="369"/>
      <c r="BX37" s="369"/>
      <c r="BY37" s="369"/>
      <c r="BZ37" s="369"/>
      <c r="CA37" s="369"/>
      <c r="CB37" s="369"/>
      <c r="CC37" s="369"/>
      <c r="CD37" s="369"/>
      <c r="CE37" s="369"/>
    </row>
    <row r="38" spans="1:83" ht="35.1" customHeight="1" x14ac:dyDescent="0.25">
      <c r="A38" s="25">
        <f t="shared" si="0"/>
        <v>27</v>
      </c>
      <c r="B38" s="370"/>
      <c r="C38" s="370"/>
      <c r="D38" s="371"/>
      <c r="E38" s="371"/>
      <c r="F38" s="371"/>
      <c r="G38" s="371"/>
      <c r="H38" s="371"/>
      <c r="I38" s="372"/>
      <c r="J38" s="372"/>
      <c r="K38" s="372"/>
      <c r="L38" s="372"/>
      <c r="M38" s="372"/>
      <c r="N38" s="372"/>
      <c r="O38" s="372"/>
      <c r="P38" s="372"/>
      <c r="Q38" s="373"/>
      <c r="R38" s="373"/>
      <c r="S38" s="373"/>
      <c r="T38" s="373"/>
      <c r="U38" s="373"/>
      <c r="V38" s="373"/>
      <c r="W38" s="373"/>
      <c r="X38" s="373"/>
      <c r="Y38" s="373"/>
      <c r="Z38" s="373"/>
      <c r="AA38" s="372"/>
      <c r="AB38" s="372"/>
      <c r="AC38" s="372"/>
      <c r="AD38" s="372"/>
      <c r="AE38" s="373"/>
      <c r="AF38" s="373"/>
      <c r="AG38" s="373"/>
      <c r="AH38" s="373"/>
      <c r="AI38" s="372"/>
      <c r="AJ38" s="372"/>
      <c r="AK38" s="372"/>
      <c r="AL38" s="372"/>
      <c r="AM38" s="372"/>
      <c r="AN38" s="372"/>
      <c r="AO38" s="374"/>
      <c r="AP38" s="374"/>
      <c r="AQ38" s="374"/>
      <c r="AR38" s="375"/>
      <c r="AS38" s="375"/>
      <c r="AT38" s="375"/>
      <c r="AU38" s="367"/>
      <c r="AV38" s="367"/>
      <c r="AW38" s="367"/>
      <c r="AX38" s="368"/>
      <c r="AY38" s="368"/>
      <c r="AZ38" s="38"/>
      <c r="BA38" s="39"/>
      <c r="BB38" s="38"/>
      <c r="BC38" s="39"/>
      <c r="BD38" s="38"/>
      <c r="BE38" s="39"/>
      <c r="BF38" s="38"/>
      <c r="BG38" s="39"/>
      <c r="BH38" s="38"/>
      <c r="BI38" s="36"/>
      <c r="BJ38" s="37"/>
      <c r="BK38" s="36"/>
      <c r="BL38" s="37"/>
      <c r="BM38" s="36"/>
      <c r="BN38" s="37"/>
      <c r="BO38" s="36"/>
      <c r="BP38" s="37"/>
      <c r="BQ38" s="36"/>
      <c r="BR38" s="369"/>
      <c r="BS38" s="369"/>
      <c r="BT38" s="369"/>
      <c r="BU38" s="369"/>
      <c r="BV38" s="369"/>
      <c r="BW38" s="369"/>
      <c r="BX38" s="369"/>
      <c r="BY38" s="369"/>
      <c r="BZ38" s="369"/>
      <c r="CA38" s="369"/>
      <c r="CB38" s="369"/>
      <c r="CC38" s="369"/>
      <c r="CD38" s="369"/>
      <c r="CE38" s="369"/>
    </row>
    <row r="39" spans="1:83" ht="35.1" customHeight="1" x14ac:dyDescent="0.25">
      <c r="A39" s="25">
        <f t="shared" si="0"/>
        <v>28</v>
      </c>
      <c r="B39" s="370"/>
      <c r="C39" s="370"/>
      <c r="D39" s="371"/>
      <c r="E39" s="371"/>
      <c r="F39" s="371"/>
      <c r="G39" s="371"/>
      <c r="H39" s="371"/>
      <c r="I39" s="372"/>
      <c r="J39" s="372"/>
      <c r="K39" s="372"/>
      <c r="L39" s="372"/>
      <c r="M39" s="372"/>
      <c r="N39" s="372"/>
      <c r="O39" s="372"/>
      <c r="P39" s="372"/>
      <c r="Q39" s="373"/>
      <c r="R39" s="373"/>
      <c r="S39" s="373"/>
      <c r="T39" s="373"/>
      <c r="U39" s="373"/>
      <c r="V39" s="373"/>
      <c r="W39" s="373"/>
      <c r="X39" s="373"/>
      <c r="Y39" s="373"/>
      <c r="Z39" s="373"/>
      <c r="AA39" s="372"/>
      <c r="AB39" s="372"/>
      <c r="AC39" s="372"/>
      <c r="AD39" s="372"/>
      <c r="AE39" s="373"/>
      <c r="AF39" s="373"/>
      <c r="AG39" s="373"/>
      <c r="AH39" s="373"/>
      <c r="AI39" s="372"/>
      <c r="AJ39" s="372"/>
      <c r="AK39" s="372"/>
      <c r="AL39" s="372"/>
      <c r="AM39" s="372"/>
      <c r="AN39" s="372"/>
      <c r="AO39" s="374"/>
      <c r="AP39" s="374"/>
      <c r="AQ39" s="374"/>
      <c r="AR39" s="375"/>
      <c r="AS39" s="375"/>
      <c r="AT39" s="375"/>
      <c r="AU39" s="367"/>
      <c r="AV39" s="367"/>
      <c r="AW39" s="367"/>
      <c r="AX39" s="368"/>
      <c r="AY39" s="368"/>
      <c r="AZ39" s="38"/>
      <c r="BA39" s="39"/>
      <c r="BB39" s="38"/>
      <c r="BC39" s="39"/>
      <c r="BD39" s="38"/>
      <c r="BE39" s="39"/>
      <c r="BF39" s="38"/>
      <c r="BG39" s="39"/>
      <c r="BH39" s="38"/>
      <c r="BI39" s="36"/>
      <c r="BJ39" s="37"/>
      <c r="BK39" s="36"/>
      <c r="BL39" s="37"/>
      <c r="BM39" s="36"/>
      <c r="BN39" s="37"/>
      <c r="BO39" s="36"/>
      <c r="BP39" s="37"/>
      <c r="BQ39" s="36"/>
      <c r="BR39" s="369"/>
      <c r="BS39" s="369"/>
      <c r="BT39" s="369"/>
      <c r="BU39" s="369"/>
      <c r="BV39" s="369"/>
      <c r="BW39" s="369"/>
      <c r="BX39" s="369"/>
      <c r="BY39" s="369"/>
      <c r="BZ39" s="369"/>
      <c r="CA39" s="369"/>
      <c r="CB39" s="369"/>
      <c r="CC39" s="369"/>
      <c r="CD39" s="369"/>
      <c r="CE39" s="369"/>
    </row>
    <row r="40" spans="1:83" ht="35.1" customHeight="1" x14ac:dyDescent="0.25">
      <c r="A40" s="25">
        <f t="shared" si="0"/>
        <v>29</v>
      </c>
      <c r="B40" s="370"/>
      <c r="C40" s="370"/>
      <c r="D40" s="371"/>
      <c r="E40" s="371"/>
      <c r="F40" s="371"/>
      <c r="G40" s="371"/>
      <c r="H40" s="371"/>
      <c r="I40" s="372"/>
      <c r="J40" s="372"/>
      <c r="K40" s="372"/>
      <c r="L40" s="372"/>
      <c r="M40" s="372"/>
      <c r="N40" s="372"/>
      <c r="O40" s="372"/>
      <c r="P40" s="372"/>
      <c r="Q40" s="373"/>
      <c r="R40" s="373"/>
      <c r="S40" s="373"/>
      <c r="T40" s="373"/>
      <c r="U40" s="373"/>
      <c r="V40" s="373"/>
      <c r="W40" s="373"/>
      <c r="X40" s="373"/>
      <c r="Y40" s="373"/>
      <c r="Z40" s="373"/>
      <c r="AA40" s="372"/>
      <c r="AB40" s="372"/>
      <c r="AC40" s="372"/>
      <c r="AD40" s="372"/>
      <c r="AE40" s="373"/>
      <c r="AF40" s="373"/>
      <c r="AG40" s="373"/>
      <c r="AH40" s="373"/>
      <c r="AI40" s="372"/>
      <c r="AJ40" s="372"/>
      <c r="AK40" s="372"/>
      <c r="AL40" s="372"/>
      <c r="AM40" s="372"/>
      <c r="AN40" s="372"/>
      <c r="AO40" s="374"/>
      <c r="AP40" s="374"/>
      <c r="AQ40" s="374"/>
      <c r="AR40" s="375"/>
      <c r="AS40" s="375"/>
      <c r="AT40" s="375"/>
      <c r="AU40" s="367"/>
      <c r="AV40" s="367"/>
      <c r="AW40" s="367"/>
      <c r="AX40" s="368"/>
      <c r="AY40" s="368"/>
      <c r="AZ40" s="38"/>
      <c r="BA40" s="39"/>
      <c r="BB40" s="38"/>
      <c r="BC40" s="39"/>
      <c r="BD40" s="38"/>
      <c r="BE40" s="39"/>
      <c r="BF40" s="38"/>
      <c r="BG40" s="39"/>
      <c r="BH40" s="38"/>
      <c r="BI40" s="36"/>
      <c r="BJ40" s="37"/>
      <c r="BK40" s="36"/>
      <c r="BL40" s="37"/>
      <c r="BM40" s="36"/>
      <c r="BN40" s="37"/>
      <c r="BO40" s="36"/>
      <c r="BP40" s="37"/>
      <c r="BQ40" s="36"/>
      <c r="BR40" s="369"/>
      <c r="BS40" s="369"/>
      <c r="BT40" s="369"/>
      <c r="BU40" s="369"/>
      <c r="BV40" s="369"/>
      <c r="BW40" s="369"/>
      <c r="BX40" s="369"/>
      <c r="BY40" s="369"/>
      <c r="BZ40" s="369"/>
      <c r="CA40" s="369"/>
      <c r="CB40" s="369"/>
      <c r="CC40" s="369"/>
      <c r="CD40" s="369"/>
      <c r="CE40" s="369"/>
    </row>
    <row r="41" spans="1:83" ht="35.1" customHeight="1" x14ac:dyDescent="0.25">
      <c r="A41" s="25">
        <f>ROW(A30)</f>
        <v>30</v>
      </c>
      <c r="B41" s="370"/>
      <c r="C41" s="370"/>
      <c r="D41" s="371"/>
      <c r="E41" s="371"/>
      <c r="F41" s="371"/>
      <c r="G41" s="371"/>
      <c r="H41" s="371"/>
      <c r="I41" s="372"/>
      <c r="J41" s="372"/>
      <c r="K41" s="372"/>
      <c r="L41" s="372"/>
      <c r="M41" s="372"/>
      <c r="N41" s="372"/>
      <c r="O41" s="372"/>
      <c r="P41" s="372"/>
      <c r="Q41" s="373"/>
      <c r="R41" s="373"/>
      <c r="S41" s="373"/>
      <c r="T41" s="373"/>
      <c r="U41" s="373"/>
      <c r="V41" s="373"/>
      <c r="W41" s="373"/>
      <c r="X41" s="373"/>
      <c r="Y41" s="373"/>
      <c r="Z41" s="373"/>
      <c r="AA41" s="372"/>
      <c r="AB41" s="372"/>
      <c r="AC41" s="372"/>
      <c r="AD41" s="372"/>
      <c r="AE41" s="373"/>
      <c r="AF41" s="373"/>
      <c r="AG41" s="373"/>
      <c r="AH41" s="373"/>
      <c r="AI41" s="372"/>
      <c r="AJ41" s="372"/>
      <c r="AK41" s="372"/>
      <c r="AL41" s="372"/>
      <c r="AM41" s="372"/>
      <c r="AN41" s="372"/>
      <c r="AO41" s="374"/>
      <c r="AP41" s="374"/>
      <c r="AQ41" s="374"/>
      <c r="AR41" s="375"/>
      <c r="AS41" s="375"/>
      <c r="AT41" s="375"/>
      <c r="AU41" s="367"/>
      <c r="AV41" s="367"/>
      <c r="AW41" s="367"/>
      <c r="AX41" s="368"/>
      <c r="AY41" s="368"/>
      <c r="AZ41" s="38"/>
      <c r="BA41" s="39"/>
      <c r="BB41" s="38"/>
      <c r="BC41" s="39"/>
      <c r="BD41" s="38"/>
      <c r="BE41" s="39"/>
      <c r="BF41" s="38"/>
      <c r="BG41" s="39"/>
      <c r="BH41" s="38"/>
      <c r="BI41" s="36"/>
      <c r="BJ41" s="37"/>
      <c r="BK41" s="36"/>
      <c r="BL41" s="37"/>
      <c r="BM41" s="36"/>
      <c r="BN41" s="37"/>
      <c r="BO41" s="36"/>
      <c r="BP41" s="37"/>
      <c r="BQ41" s="36"/>
      <c r="BR41" s="369"/>
      <c r="BS41" s="369"/>
      <c r="BT41" s="369"/>
      <c r="BU41" s="369"/>
      <c r="BV41" s="369"/>
      <c r="BW41" s="369"/>
      <c r="BX41" s="369"/>
      <c r="BY41" s="369"/>
      <c r="BZ41" s="369"/>
      <c r="CA41" s="369"/>
      <c r="CB41" s="369"/>
      <c r="CC41" s="369"/>
      <c r="CD41" s="369"/>
      <c r="CE41" s="369"/>
    </row>
    <row r="42" spans="1:83" ht="35.1" customHeight="1" x14ac:dyDescent="0.25">
      <c r="A42" s="25">
        <f t="shared" si="0"/>
        <v>31</v>
      </c>
      <c r="B42" s="370"/>
      <c r="C42" s="370"/>
      <c r="D42" s="371"/>
      <c r="E42" s="371"/>
      <c r="F42" s="371"/>
      <c r="G42" s="371"/>
      <c r="H42" s="371"/>
      <c r="I42" s="372"/>
      <c r="J42" s="372"/>
      <c r="K42" s="372"/>
      <c r="L42" s="372"/>
      <c r="M42" s="372"/>
      <c r="N42" s="372"/>
      <c r="O42" s="372"/>
      <c r="P42" s="372"/>
      <c r="Q42" s="373"/>
      <c r="R42" s="373"/>
      <c r="S42" s="373"/>
      <c r="T42" s="373"/>
      <c r="U42" s="373"/>
      <c r="V42" s="373"/>
      <c r="W42" s="373"/>
      <c r="X42" s="373"/>
      <c r="Y42" s="373"/>
      <c r="Z42" s="373"/>
      <c r="AA42" s="372"/>
      <c r="AB42" s="372"/>
      <c r="AC42" s="372"/>
      <c r="AD42" s="372"/>
      <c r="AE42" s="373"/>
      <c r="AF42" s="373"/>
      <c r="AG42" s="373"/>
      <c r="AH42" s="373"/>
      <c r="AI42" s="372"/>
      <c r="AJ42" s="372"/>
      <c r="AK42" s="372"/>
      <c r="AL42" s="372"/>
      <c r="AM42" s="372"/>
      <c r="AN42" s="372"/>
      <c r="AO42" s="374"/>
      <c r="AP42" s="374"/>
      <c r="AQ42" s="374"/>
      <c r="AR42" s="375"/>
      <c r="AS42" s="375"/>
      <c r="AT42" s="375"/>
      <c r="AU42" s="367"/>
      <c r="AV42" s="367"/>
      <c r="AW42" s="367"/>
      <c r="AX42" s="368"/>
      <c r="AY42" s="368"/>
      <c r="AZ42" s="38"/>
      <c r="BA42" s="39"/>
      <c r="BB42" s="38"/>
      <c r="BC42" s="39"/>
      <c r="BD42" s="38"/>
      <c r="BE42" s="39"/>
      <c r="BF42" s="38"/>
      <c r="BG42" s="39"/>
      <c r="BH42" s="38"/>
      <c r="BI42" s="36"/>
      <c r="BJ42" s="37"/>
      <c r="BK42" s="36"/>
      <c r="BL42" s="37"/>
      <c r="BM42" s="36"/>
      <c r="BN42" s="37"/>
      <c r="BO42" s="36"/>
      <c r="BP42" s="37"/>
      <c r="BQ42" s="36"/>
      <c r="BR42" s="369"/>
      <c r="BS42" s="369"/>
      <c r="BT42" s="369"/>
      <c r="BU42" s="369"/>
      <c r="BV42" s="369"/>
      <c r="BW42" s="369"/>
      <c r="BX42" s="369"/>
      <c r="BY42" s="369"/>
      <c r="BZ42" s="369"/>
      <c r="CA42" s="369"/>
      <c r="CB42" s="369"/>
      <c r="CC42" s="369"/>
      <c r="CD42" s="369"/>
      <c r="CE42" s="369"/>
    </row>
    <row r="43" spans="1:83" ht="35.1" customHeight="1" x14ac:dyDescent="0.25">
      <c r="A43" s="25">
        <f t="shared" si="0"/>
        <v>32</v>
      </c>
      <c r="B43" s="370"/>
      <c r="C43" s="370"/>
      <c r="D43" s="371"/>
      <c r="E43" s="371"/>
      <c r="F43" s="371"/>
      <c r="G43" s="371"/>
      <c r="H43" s="371"/>
      <c r="I43" s="372"/>
      <c r="J43" s="372"/>
      <c r="K43" s="372"/>
      <c r="L43" s="372"/>
      <c r="M43" s="372"/>
      <c r="N43" s="372"/>
      <c r="O43" s="372"/>
      <c r="P43" s="372"/>
      <c r="Q43" s="373"/>
      <c r="R43" s="373"/>
      <c r="S43" s="373"/>
      <c r="T43" s="373"/>
      <c r="U43" s="373"/>
      <c r="V43" s="373"/>
      <c r="W43" s="373"/>
      <c r="X43" s="373"/>
      <c r="Y43" s="373"/>
      <c r="Z43" s="373"/>
      <c r="AA43" s="372"/>
      <c r="AB43" s="372"/>
      <c r="AC43" s="372"/>
      <c r="AD43" s="372"/>
      <c r="AE43" s="373"/>
      <c r="AF43" s="373"/>
      <c r="AG43" s="373"/>
      <c r="AH43" s="373"/>
      <c r="AI43" s="372"/>
      <c r="AJ43" s="372"/>
      <c r="AK43" s="372"/>
      <c r="AL43" s="372"/>
      <c r="AM43" s="372"/>
      <c r="AN43" s="372"/>
      <c r="AO43" s="374"/>
      <c r="AP43" s="374"/>
      <c r="AQ43" s="374"/>
      <c r="AR43" s="375"/>
      <c r="AS43" s="375"/>
      <c r="AT43" s="375"/>
      <c r="AU43" s="367"/>
      <c r="AV43" s="367"/>
      <c r="AW43" s="367"/>
      <c r="AX43" s="368"/>
      <c r="AY43" s="368"/>
      <c r="AZ43" s="38"/>
      <c r="BA43" s="39"/>
      <c r="BB43" s="38"/>
      <c r="BC43" s="39"/>
      <c r="BD43" s="38"/>
      <c r="BE43" s="39"/>
      <c r="BF43" s="38"/>
      <c r="BG43" s="39"/>
      <c r="BH43" s="38"/>
      <c r="BI43" s="36"/>
      <c r="BJ43" s="37"/>
      <c r="BK43" s="36"/>
      <c r="BL43" s="37"/>
      <c r="BM43" s="36"/>
      <c r="BN43" s="37"/>
      <c r="BO43" s="36"/>
      <c r="BP43" s="37"/>
      <c r="BQ43" s="36"/>
      <c r="BR43" s="369"/>
      <c r="BS43" s="369"/>
      <c r="BT43" s="369"/>
      <c r="BU43" s="369"/>
      <c r="BV43" s="369"/>
      <c r="BW43" s="369"/>
      <c r="BX43" s="369"/>
      <c r="BY43" s="369"/>
      <c r="BZ43" s="369"/>
      <c r="CA43" s="369"/>
      <c r="CB43" s="369"/>
      <c r="CC43" s="369"/>
      <c r="CD43" s="369"/>
      <c r="CE43" s="369"/>
    </row>
    <row r="44" spans="1:83" ht="35.1" customHeight="1" x14ac:dyDescent="0.25">
      <c r="A44" s="25">
        <f t="shared" si="0"/>
        <v>33</v>
      </c>
      <c r="B44" s="370"/>
      <c r="C44" s="370"/>
      <c r="D44" s="371"/>
      <c r="E44" s="371"/>
      <c r="F44" s="371"/>
      <c r="G44" s="371"/>
      <c r="H44" s="371"/>
      <c r="I44" s="372"/>
      <c r="J44" s="372"/>
      <c r="K44" s="372"/>
      <c r="L44" s="372"/>
      <c r="M44" s="372"/>
      <c r="N44" s="372"/>
      <c r="O44" s="372"/>
      <c r="P44" s="372"/>
      <c r="Q44" s="373"/>
      <c r="R44" s="373"/>
      <c r="S44" s="373"/>
      <c r="T44" s="373"/>
      <c r="U44" s="373"/>
      <c r="V44" s="373"/>
      <c r="W44" s="373"/>
      <c r="X44" s="373"/>
      <c r="Y44" s="373"/>
      <c r="Z44" s="373"/>
      <c r="AA44" s="372"/>
      <c r="AB44" s="372"/>
      <c r="AC44" s="372"/>
      <c r="AD44" s="372"/>
      <c r="AE44" s="373"/>
      <c r="AF44" s="373"/>
      <c r="AG44" s="373"/>
      <c r="AH44" s="373"/>
      <c r="AI44" s="372"/>
      <c r="AJ44" s="372"/>
      <c r="AK44" s="372"/>
      <c r="AL44" s="372"/>
      <c r="AM44" s="372"/>
      <c r="AN44" s="372"/>
      <c r="AO44" s="374"/>
      <c r="AP44" s="374"/>
      <c r="AQ44" s="374"/>
      <c r="AR44" s="375"/>
      <c r="AS44" s="375"/>
      <c r="AT44" s="375"/>
      <c r="AU44" s="367"/>
      <c r="AV44" s="367"/>
      <c r="AW44" s="367"/>
      <c r="AX44" s="368"/>
      <c r="AY44" s="368"/>
      <c r="AZ44" s="38"/>
      <c r="BA44" s="39"/>
      <c r="BB44" s="38"/>
      <c r="BC44" s="39"/>
      <c r="BD44" s="38"/>
      <c r="BE44" s="39"/>
      <c r="BF44" s="38"/>
      <c r="BG44" s="39"/>
      <c r="BH44" s="38"/>
      <c r="BI44" s="36"/>
      <c r="BJ44" s="37"/>
      <c r="BK44" s="36"/>
      <c r="BL44" s="37"/>
      <c r="BM44" s="36"/>
      <c r="BN44" s="37"/>
      <c r="BO44" s="36"/>
      <c r="BP44" s="37"/>
      <c r="BQ44" s="36"/>
      <c r="BR44" s="369"/>
      <c r="BS44" s="369"/>
      <c r="BT44" s="369"/>
      <c r="BU44" s="369"/>
      <c r="BV44" s="369"/>
      <c r="BW44" s="369"/>
      <c r="BX44" s="369"/>
      <c r="BY44" s="369"/>
      <c r="BZ44" s="369"/>
      <c r="CA44" s="369"/>
      <c r="CB44" s="369"/>
      <c r="CC44" s="369"/>
      <c r="CD44" s="369"/>
      <c r="CE44" s="369"/>
    </row>
    <row r="45" spans="1:83" ht="35.1" customHeight="1" x14ac:dyDescent="0.25">
      <c r="A45" s="25">
        <f t="shared" si="0"/>
        <v>34</v>
      </c>
      <c r="B45" s="370"/>
      <c r="C45" s="370"/>
      <c r="D45" s="371"/>
      <c r="E45" s="371"/>
      <c r="F45" s="371"/>
      <c r="G45" s="371"/>
      <c r="H45" s="371"/>
      <c r="I45" s="372"/>
      <c r="J45" s="372"/>
      <c r="K45" s="372"/>
      <c r="L45" s="372"/>
      <c r="M45" s="372"/>
      <c r="N45" s="372"/>
      <c r="O45" s="372"/>
      <c r="P45" s="372"/>
      <c r="Q45" s="373"/>
      <c r="R45" s="373"/>
      <c r="S45" s="373"/>
      <c r="T45" s="373"/>
      <c r="U45" s="373"/>
      <c r="V45" s="373"/>
      <c r="W45" s="373"/>
      <c r="X45" s="373"/>
      <c r="Y45" s="373"/>
      <c r="Z45" s="373"/>
      <c r="AA45" s="372"/>
      <c r="AB45" s="372"/>
      <c r="AC45" s="372"/>
      <c r="AD45" s="372"/>
      <c r="AE45" s="373"/>
      <c r="AF45" s="373"/>
      <c r="AG45" s="373"/>
      <c r="AH45" s="373"/>
      <c r="AI45" s="372"/>
      <c r="AJ45" s="372"/>
      <c r="AK45" s="372"/>
      <c r="AL45" s="372"/>
      <c r="AM45" s="372"/>
      <c r="AN45" s="372"/>
      <c r="AO45" s="374"/>
      <c r="AP45" s="374"/>
      <c r="AQ45" s="374"/>
      <c r="AR45" s="375"/>
      <c r="AS45" s="375"/>
      <c r="AT45" s="375"/>
      <c r="AU45" s="367"/>
      <c r="AV45" s="367"/>
      <c r="AW45" s="367"/>
      <c r="AX45" s="368"/>
      <c r="AY45" s="368"/>
      <c r="AZ45" s="38"/>
      <c r="BA45" s="39"/>
      <c r="BB45" s="38"/>
      <c r="BC45" s="39"/>
      <c r="BD45" s="38"/>
      <c r="BE45" s="39"/>
      <c r="BF45" s="38"/>
      <c r="BG45" s="39"/>
      <c r="BH45" s="38"/>
      <c r="BI45" s="36"/>
      <c r="BJ45" s="37"/>
      <c r="BK45" s="36"/>
      <c r="BL45" s="37"/>
      <c r="BM45" s="36"/>
      <c r="BN45" s="37"/>
      <c r="BO45" s="36"/>
      <c r="BP45" s="37"/>
      <c r="BQ45" s="36"/>
      <c r="BR45" s="369"/>
      <c r="BS45" s="369"/>
      <c r="BT45" s="369"/>
      <c r="BU45" s="369"/>
      <c r="BV45" s="369"/>
      <c r="BW45" s="369"/>
      <c r="BX45" s="369"/>
      <c r="BY45" s="369"/>
      <c r="BZ45" s="369"/>
      <c r="CA45" s="369"/>
      <c r="CB45" s="369"/>
      <c r="CC45" s="369"/>
      <c r="CD45" s="369"/>
      <c r="CE45" s="369"/>
    </row>
    <row r="46" spans="1:83" ht="35.1" customHeight="1" x14ac:dyDescent="0.25">
      <c r="A46" s="25">
        <f t="shared" si="0"/>
        <v>35</v>
      </c>
      <c r="B46" s="370"/>
      <c r="C46" s="370"/>
      <c r="D46" s="371"/>
      <c r="E46" s="371"/>
      <c r="F46" s="371"/>
      <c r="G46" s="371"/>
      <c r="H46" s="371"/>
      <c r="I46" s="372"/>
      <c r="J46" s="372"/>
      <c r="K46" s="372"/>
      <c r="L46" s="372"/>
      <c r="M46" s="372"/>
      <c r="N46" s="372"/>
      <c r="O46" s="372"/>
      <c r="P46" s="372"/>
      <c r="Q46" s="373"/>
      <c r="R46" s="373"/>
      <c r="S46" s="373"/>
      <c r="T46" s="373"/>
      <c r="U46" s="373"/>
      <c r="V46" s="373"/>
      <c r="W46" s="373"/>
      <c r="X46" s="373"/>
      <c r="Y46" s="373"/>
      <c r="Z46" s="373"/>
      <c r="AA46" s="372"/>
      <c r="AB46" s="372"/>
      <c r="AC46" s="372"/>
      <c r="AD46" s="372"/>
      <c r="AE46" s="373"/>
      <c r="AF46" s="373"/>
      <c r="AG46" s="373"/>
      <c r="AH46" s="373"/>
      <c r="AI46" s="372"/>
      <c r="AJ46" s="372"/>
      <c r="AK46" s="372"/>
      <c r="AL46" s="372"/>
      <c r="AM46" s="372"/>
      <c r="AN46" s="372"/>
      <c r="AO46" s="374"/>
      <c r="AP46" s="374"/>
      <c r="AQ46" s="374"/>
      <c r="AR46" s="375"/>
      <c r="AS46" s="375"/>
      <c r="AT46" s="375"/>
      <c r="AU46" s="367"/>
      <c r="AV46" s="367"/>
      <c r="AW46" s="367"/>
      <c r="AX46" s="368"/>
      <c r="AY46" s="368"/>
      <c r="AZ46" s="38"/>
      <c r="BA46" s="39"/>
      <c r="BB46" s="38"/>
      <c r="BC46" s="39"/>
      <c r="BD46" s="38"/>
      <c r="BE46" s="39"/>
      <c r="BF46" s="38"/>
      <c r="BG46" s="39"/>
      <c r="BH46" s="38"/>
      <c r="BI46" s="36"/>
      <c r="BJ46" s="37"/>
      <c r="BK46" s="36"/>
      <c r="BL46" s="37"/>
      <c r="BM46" s="36"/>
      <c r="BN46" s="37"/>
      <c r="BO46" s="36"/>
      <c r="BP46" s="37"/>
      <c r="BQ46" s="36"/>
      <c r="BR46" s="369"/>
      <c r="BS46" s="369"/>
      <c r="BT46" s="369"/>
      <c r="BU46" s="369"/>
      <c r="BV46" s="369"/>
      <c r="BW46" s="369"/>
      <c r="BX46" s="369"/>
      <c r="BY46" s="369"/>
      <c r="BZ46" s="369"/>
      <c r="CA46" s="369"/>
      <c r="CB46" s="369"/>
      <c r="CC46" s="369"/>
      <c r="CD46" s="369"/>
      <c r="CE46" s="369"/>
    </row>
    <row r="47" spans="1:83" ht="35.1" customHeight="1" x14ac:dyDescent="0.25">
      <c r="A47" s="25">
        <f t="shared" si="0"/>
        <v>36</v>
      </c>
      <c r="B47" s="370"/>
      <c r="C47" s="370"/>
      <c r="D47" s="371"/>
      <c r="E47" s="371"/>
      <c r="F47" s="371"/>
      <c r="G47" s="371"/>
      <c r="H47" s="371"/>
      <c r="I47" s="372"/>
      <c r="J47" s="372"/>
      <c r="K47" s="372"/>
      <c r="L47" s="372"/>
      <c r="M47" s="372"/>
      <c r="N47" s="372"/>
      <c r="O47" s="372"/>
      <c r="P47" s="372"/>
      <c r="Q47" s="373"/>
      <c r="R47" s="373"/>
      <c r="S47" s="373"/>
      <c r="T47" s="373"/>
      <c r="U47" s="373"/>
      <c r="V47" s="373"/>
      <c r="W47" s="373"/>
      <c r="X47" s="373"/>
      <c r="Y47" s="373"/>
      <c r="Z47" s="373"/>
      <c r="AA47" s="372"/>
      <c r="AB47" s="372"/>
      <c r="AC47" s="372"/>
      <c r="AD47" s="372"/>
      <c r="AE47" s="373"/>
      <c r="AF47" s="373"/>
      <c r="AG47" s="373"/>
      <c r="AH47" s="373"/>
      <c r="AI47" s="372"/>
      <c r="AJ47" s="372"/>
      <c r="AK47" s="372"/>
      <c r="AL47" s="372"/>
      <c r="AM47" s="372"/>
      <c r="AN47" s="372"/>
      <c r="AO47" s="374"/>
      <c r="AP47" s="374"/>
      <c r="AQ47" s="374"/>
      <c r="AR47" s="375"/>
      <c r="AS47" s="375"/>
      <c r="AT47" s="375"/>
      <c r="AU47" s="367"/>
      <c r="AV47" s="367"/>
      <c r="AW47" s="367"/>
      <c r="AX47" s="368"/>
      <c r="AY47" s="368"/>
      <c r="AZ47" s="38"/>
      <c r="BA47" s="39"/>
      <c r="BB47" s="38"/>
      <c r="BC47" s="39"/>
      <c r="BD47" s="38"/>
      <c r="BE47" s="39"/>
      <c r="BF47" s="38"/>
      <c r="BG47" s="39"/>
      <c r="BH47" s="38"/>
      <c r="BI47" s="36"/>
      <c r="BJ47" s="37"/>
      <c r="BK47" s="36"/>
      <c r="BL47" s="37"/>
      <c r="BM47" s="36"/>
      <c r="BN47" s="37"/>
      <c r="BO47" s="36"/>
      <c r="BP47" s="37"/>
      <c r="BQ47" s="36"/>
      <c r="BR47" s="369"/>
      <c r="BS47" s="369"/>
      <c r="BT47" s="369"/>
      <c r="BU47" s="369"/>
      <c r="BV47" s="369"/>
      <c r="BW47" s="369"/>
      <c r="BX47" s="369"/>
      <c r="BY47" s="369"/>
      <c r="BZ47" s="369"/>
      <c r="CA47" s="369"/>
      <c r="CB47" s="369"/>
      <c r="CC47" s="369"/>
      <c r="CD47" s="369"/>
      <c r="CE47" s="369"/>
    </row>
    <row r="48" spans="1:83" ht="35.1" customHeight="1" x14ac:dyDescent="0.25">
      <c r="A48" s="25">
        <f t="shared" si="0"/>
        <v>37</v>
      </c>
      <c r="B48" s="370"/>
      <c r="C48" s="370"/>
      <c r="D48" s="371"/>
      <c r="E48" s="371"/>
      <c r="F48" s="371"/>
      <c r="G48" s="371"/>
      <c r="H48" s="371"/>
      <c r="I48" s="372"/>
      <c r="J48" s="372"/>
      <c r="K48" s="372"/>
      <c r="L48" s="372"/>
      <c r="M48" s="372"/>
      <c r="N48" s="372"/>
      <c r="O48" s="372"/>
      <c r="P48" s="372"/>
      <c r="Q48" s="373"/>
      <c r="R48" s="373"/>
      <c r="S48" s="373"/>
      <c r="T48" s="373"/>
      <c r="U48" s="373"/>
      <c r="V48" s="373"/>
      <c r="W48" s="373"/>
      <c r="X48" s="373"/>
      <c r="Y48" s="373"/>
      <c r="Z48" s="373"/>
      <c r="AA48" s="372"/>
      <c r="AB48" s="372"/>
      <c r="AC48" s="372"/>
      <c r="AD48" s="372"/>
      <c r="AE48" s="373"/>
      <c r="AF48" s="373"/>
      <c r="AG48" s="373"/>
      <c r="AH48" s="373"/>
      <c r="AI48" s="372"/>
      <c r="AJ48" s="372"/>
      <c r="AK48" s="372"/>
      <c r="AL48" s="372"/>
      <c r="AM48" s="372"/>
      <c r="AN48" s="372"/>
      <c r="AO48" s="374"/>
      <c r="AP48" s="374"/>
      <c r="AQ48" s="374"/>
      <c r="AR48" s="375"/>
      <c r="AS48" s="375"/>
      <c r="AT48" s="375"/>
      <c r="AU48" s="367"/>
      <c r="AV48" s="367"/>
      <c r="AW48" s="367"/>
      <c r="AX48" s="368"/>
      <c r="AY48" s="368"/>
      <c r="AZ48" s="38"/>
      <c r="BA48" s="39"/>
      <c r="BB48" s="38"/>
      <c r="BC48" s="39"/>
      <c r="BD48" s="38"/>
      <c r="BE48" s="39"/>
      <c r="BF48" s="38"/>
      <c r="BG48" s="39"/>
      <c r="BH48" s="38"/>
      <c r="BI48" s="36"/>
      <c r="BJ48" s="37"/>
      <c r="BK48" s="36"/>
      <c r="BL48" s="37"/>
      <c r="BM48" s="36"/>
      <c r="BN48" s="37"/>
      <c r="BO48" s="36"/>
      <c r="BP48" s="37"/>
      <c r="BQ48" s="36"/>
      <c r="BR48" s="369"/>
      <c r="BS48" s="369"/>
      <c r="BT48" s="369"/>
      <c r="BU48" s="369"/>
      <c r="BV48" s="369"/>
      <c r="BW48" s="369"/>
      <c r="BX48" s="369"/>
      <c r="BY48" s="369"/>
      <c r="BZ48" s="369"/>
      <c r="CA48" s="369"/>
      <c r="CB48" s="369"/>
      <c r="CC48" s="369"/>
      <c r="CD48" s="369"/>
      <c r="CE48" s="369"/>
    </row>
    <row r="49" spans="1:83" ht="35.1" customHeight="1" x14ac:dyDescent="0.25">
      <c r="A49" s="25">
        <f t="shared" si="0"/>
        <v>38</v>
      </c>
      <c r="B49" s="370"/>
      <c r="C49" s="370"/>
      <c r="D49" s="371"/>
      <c r="E49" s="371"/>
      <c r="F49" s="371"/>
      <c r="G49" s="371"/>
      <c r="H49" s="371"/>
      <c r="I49" s="372"/>
      <c r="J49" s="372"/>
      <c r="K49" s="372"/>
      <c r="L49" s="372"/>
      <c r="M49" s="372"/>
      <c r="N49" s="372"/>
      <c r="O49" s="372"/>
      <c r="P49" s="372"/>
      <c r="Q49" s="373"/>
      <c r="R49" s="373"/>
      <c r="S49" s="373"/>
      <c r="T49" s="373"/>
      <c r="U49" s="373"/>
      <c r="V49" s="373"/>
      <c r="W49" s="373"/>
      <c r="X49" s="373"/>
      <c r="Y49" s="373"/>
      <c r="Z49" s="373"/>
      <c r="AA49" s="372"/>
      <c r="AB49" s="372"/>
      <c r="AC49" s="372"/>
      <c r="AD49" s="372"/>
      <c r="AE49" s="373"/>
      <c r="AF49" s="373"/>
      <c r="AG49" s="373"/>
      <c r="AH49" s="373"/>
      <c r="AI49" s="372"/>
      <c r="AJ49" s="372"/>
      <c r="AK49" s="372"/>
      <c r="AL49" s="372"/>
      <c r="AM49" s="372"/>
      <c r="AN49" s="372"/>
      <c r="AO49" s="374"/>
      <c r="AP49" s="374"/>
      <c r="AQ49" s="374"/>
      <c r="AR49" s="375"/>
      <c r="AS49" s="375"/>
      <c r="AT49" s="375"/>
      <c r="AU49" s="367"/>
      <c r="AV49" s="367"/>
      <c r="AW49" s="367"/>
      <c r="AX49" s="368"/>
      <c r="AY49" s="368"/>
      <c r="AZ49" s="38"/>
      <c r="BA49" s="39"/>
      <c r="BB49" s="38"/>
      <c r="BC49" s="39"/>
      <c r="BD49" s="38"/>
      <c r="BE49" s="39"/>
      <c r="BF49" s="38"/>
      <c r="BG49" s="39"/>
      <c r="BH49" s="38"/>
      <c r="BI49" s="36"/>
      <c r="BJ49" s="37"/>
      <c r="BK49" s="36"/>
      <c r="BL49" s="37"/>
      <c r="BM49" s="36"/>
      <c r="BN49" s="37"/>
      <c r="BO49" s="36"/>
      <c r="BP49" s="37"/>
      <c r="BQ49" s="36"/>
      <c r="BR49" s="369"/>
      <c r="BS49" s="369"/>
      <c r="BT49" s="369"/>
      <c r="BU49" s="369"/>
      <c r="BV49" s="369"/>
      <c r="BW49" s="369"/>
      <c r="BX49" s="369"/>
      <c r="BY49" s="369"/>
      <c r="BZ49" s="369"/>
      <c r="CA49" s="369"/>
      <c r="CB49" s="369"/>
      <c r="CC49" s="369"/>
      <c r="CD49" s="369"/>
      <c r="CE49" s="369"/>
    </row>
    <row r="50" spans="1:83" ht="35.1" customHeight="1" x14ac:dyDescent="0.25">
      <c r="A50" s="25">
        <f t="shared" si="0"/>
        <v>39</v>
      </c>
      <c r="B50" s="370"/>
      <c r="C50" s="370"/>
      <c r="D50" s="371"/>
      <c r="E50" s="371"/>
      <c r="F50" s="371"/>
      <c r="G50" s="371"/>
      <c r="H50" s="371"/>
      <c r="I50" s="372"/>
      <c r="J50" s="372"/>
      <c r="K50" s="372"/>
      <c r="L50" s="372"/>
      <c r="M50" s="372"/>
      <c r="N50" s="372"/>
      <c r="O50" s="372"/>
      <c r="P50" s="372"/>
      <c r="Q50" s="373"/>
      <c r="R50" s="373"/>
      <c r="S50" s="373"/>
      <c r="T50" s="373"/>
      <c r="U50" s="373"/>
      <c r="V50" s="373"/>
      <c r="W50" s="373"/>
      <c r="X50" s="373"/>
      <c r="Y50" s="373"/>
      <c r="Z50" s="373"/>
      <c r="AA50" s="372"/>
      <c r="AB50" s="372"/>
      <c r="AC50" s="372"/>
      <c r="AD50" s="372"/>
      <c r="AE50" s="373"/>
      <c r="AF50" s="373"/>
      <c r="AG50" s="373"/>
      <c r="AH50" s="373"/>
      <c r="AI50" s="372"/>
      <c r="AJ50" s="372"/>
      <c r="AK50" s="372"/>
      <c r="AL50" s="372"/>
      <c r="AM50" s="372"/>
      <c r="AN50" s="372"/>
      <c r="AO50" s="374"/>
      <c r="AP50" s="374"/>
      <c r="AQ50" s="374"/>
      <c r="AR50" s="375"/>
      <c r="AS50" s="375"/>
      <c r="AT50" s="375"/>
      <c r="AU50" s="367"/>
      <c r="AV50" s="367"/>
      <c r="AW50" s="367"/>
      <c r="AX50" s="368"/>
      <c r="AY50" s="368"/>
      <c r="AZ50" s="38"/>
      <c r="BA50" s="39"/>
      <c r="BB50" s="38"/>
      <c r="BC50" s="39"/>
      <c r="BD50" s="38"/>
      <c r="BE50" s="39"/>
      <c r="BF50" s="38"/>
      <c r="BG50" s="39"/>
      <c r="BH50" s="38"/>
      <c r="BI50" s="36"/>
      <c r="BJ50" s="37"/>
      <c r="BK50" s="36"/>
      <c r="BL50" s="37"/>
      <c r="BM50" s="36"/>
      <c r="BN50" s="37"/>
      <c r="BO50" s="36"/>
      <c r="BP50" s="37"/>
      <c r="BQ50" s="36"/>
      <c r="BR50" s="369"/>
      <c r="BS50" s="369"/>
      <c r="BT50" s="369"/>
      <c r="BU50" s="369"/>
      <c r="BV50" s="369"/>
      <c r="BW50" s="369"/>
      <c r="BX50" s="369"/>
      <c r="BY50" s="369"/>
      <c r="BZ50" s="369"/>
      <c r="CA50" s="369"/>
      <c r="CB50" s="369"/>
      <c r="CC50" s="369"/>
      <c r="CD50" s="369"/>
      <c r="CE50" s="369"/>
    </row>
    <row r="51" spans="1:83" ht="35.1" customHeight="1" x14ac:dyDescent="0.25">
      <c r="A51" s="25">
        <f>ROW(A40)</f>
        <v>40</v>
      </c>
      <c r="B51" s="370"/>
      <c r="C51" s="370"/>
      <c r="D51" s="371"/>
      <c r="E51" s="371"/>
      <c r="F51" s="371"/>
      <c r="G51" s="371"/>
      <c r="H51" s="371"/>
      <c r="I51" s="372"/>
      <c r="J51" s="372"/>
      <c r="K51" s="372"/>
      <c r="L51" s="372"/>
      <c r="M51" s="372"/>
      <c r="N51" s="372"/>
      <c r="O51" s="372"/>
      <c r="P51" s="372"/>
      <c r="Q51" s="373"/>
      <c r="R51" s="373"/>
      <c r="S51" s="373"/>
      <c r="T51" s="373"/>
      <c r="U51" s="373"/>
      <c r="V51" s="373"/>
      <c r="W51" s="373"/>
      <c r="X51" s="373"/>
      <c r="Y51" s="373"/>
      <c r="Z51" s="373"/>
      <c r="AA51" s="372"/>
      <c r="AB51" s="372"/>
      <c r="AC51" s="372"/>
      <c r="AD51" s="372"/>
      <c r="AE51" s="373"/>
      <c r="AF51" s="373"/>
      <c r="AG51" s="373"/>
      <c r="AH51" s="373"/>
      <c r="AI51" s="372"/>
      <c r="AJ51" s="372"/>
      <c r="AK51" s="372"/>
      <c r="AL51" s="372"/>
      <c r="AM51" s="372"/>
      <c r="AN51" s="372"/>
      <c r="AO51" s="374"/>
      <c r="AP51" s="374"/>
      <c r="AQ51" s="374"/>
      <c r="AR51" s="375"/>
      <c r="AS51" s="375"/>
      <c r="AT51" s="375"/>
      <c r="AU51" s="367"/>
      <c r="AV51" s="367"/>
      <c r="AW51" s="367"/>
      <c r="AX51" s="368"/>
      <c r="AY51" s="368"/>
      <c r="AZ51" s="38"/>
      <c r="BA51" s="39"/>
      <c r="BB51" s="38"/>
      <c r="BC51" s="39"/>
      <c r="BD51" s="38"/>
      <c r="BE51" s="39"/>
      <c r="BF51" s="38"/>
      <c r="BG51" s="39"/>
      <c r="BH51" s="38"/>
      <c r="BI51" s="36"/>
      <c r="BJ51" s="37"/>
      <c r="BK51" s="36"/>
      <c r="BL51" s="37"/>
      <c r="BM51" s="36"/>
      <c r="BN51" s="37"/>
      <c r="BO51" s="36"/>
      <c r="BP51" s="37"/>
      <c r="BQ51" s="36"/>
      <c r="BR51" s="369"/>
      <c r="BS51" s="369"/>
      <c r="BT51" s="369"/>
      <c r="BU51" s="369"/>
      <c r="BV51" s="369"/>
      <c r="BW51" s="369"/>
      <c r="BX51" s="369"/>
      <c r="BY51" s="369"/>
      <c r="BZ51" s="369"/>
      <c r="CA51" s="369"/>
      <c r="CB51" s="369"/>
      <c r="CC51" s="369"/>
      <c r="CD51" s="369"/>
      <c r="CE51" s="369"/>
    </row>
    <row r="52" spans="1:83" ht="35.1" customHeight="1" x14ac:dyDescent="0.25">
      <c r="A52" s="25">
        <f t="shared" si="0"/>
        <v>41</v>
      </c>
      <c r="B52" s="370"/>
      <c r="C52" s="370"/>
      <c r="D52" s="371"/>
      <c r="E52" s="371"/>
      <c r="F52" s="371"/>
      <c r="G52" s="371"/>
      <c r="H52" s="371"/>
      <c r="I52" s="372"/>
      <c r="J52" s="372"/>
      <c r="K52" s="372"/>
      <c r="L52" s="372"/>
      <c r="M52" s="372"/>
      <c r="N52" s="372"/>
      <c r="O52" s="372"/>
      <c r="P52" s="372"/>
      <c r="Q52" s="373"/>
      <c r="R52" s="373"/>
      <c r="S52" s="373"/>
      <c r="T52" s="373"/>
      <c r="U52" s="373"/>
      <c r="V52" s="373"/>
      <c r="W52" s="373"/>
      <c r="X52" s="373"/>
      <c r="Y52" s="373"/>
      <c r="Z52" s="373"/>
      <c r="AA52" s="372"/>
      <c r="AB52" s="372"/>
      <c r="AC52" s="372"/>
      <c r="AD52" s="372"/>
      <c r="AE52" s="373"/>
      <c r="AF52" s="373"/>
      <c r="AG52" s="373"/>
      <c r="AH52" s="373"/>
      <c r="AI52" s="372"/>
      <c r="AJ52" s="372"/>
      <c r="AK52" s="372"/>
      <c r="AL52" s="372"/>
      <c r="AM52" s="372"/>
      <c r="AN52" s="372"/>
      <c r="AO52" s="374"/>
      <c r="AP52" s="374"/>
      <c r="AQ52" s="374"/>
      <c r="AR52" s="375"/>
      <c r="AS52" s="375"/>
      <c r="AT52" s="375"/>
      <c r="AU52" s="367"/>
      <c r="AV52" s="367"/>
      <c r="AW52" s="367"/>
      <c r="AX52" s="368"/>
      <c r="AY52" s="368"/>
      <c r="AZ52" s="38"/>
      <c r="BA52" s="39"/>
      <c r="BB52" s="38"/>
      <c r="BC52" s="39"/>
      <c r="BD52" s="38"/>
      <c r="BE52" s="39"/>
      <c r="BF52" s="38"/>
      <c r="BG52" s="39"/>
      <c r="BH52" s="38"/>
      <c r="BI52" s="36"/>
      <c r="BJ52" s="37"/>
      <c r="BK52" s="36"/>
      <c r="BL52" s="37"/>
      <c r="BM52" s="36"/>
      <c r="BN52" s="37"/>
      <c r="BO52" s="36"/>
      <c r="BP52" s="37"/>
      <c r="BQ52" s="36"/>
      <c r="BR52" s="369"/>
      <c r="BS52" s="369"/>
      <c r="BT52" s="369"/>
      <c r="BU52" s="369"/>
      <c r="BV52" s="369"/>
      <c r="BW52" s="369"/>
      <c r="BX52" s="369"/>
      <c r="BY52" s="369"/>
      <c r="BZ52" s="369"/>
      <c r="CA52" s="369"/>
      <c r="CB52" s="369"/>
      <c r="CC52" s="369"/>
      <c r="CD52" s="369"/>
      <c r="CE52" s="369"/>
    </row>
    <row r="53" spans="1:83" ht="35.1" customHeight="1" x14ac:dyDescent="0.25">
      <c r="A53" s="25">
        <f t="shared" si="0"/>
        <v>42</v>
      </c>
      <c r="B53" s="370"/>
      <c r="C53" s="370"/>
      <c r="D53" s="371"/>
      <c r="E53" s="371"/>
      <c r="F53" s="371"/>
      <c r="G53" s="371"/>
      <c r="H53" s="371"/>
      <c r="I53" s="372"/>
      <c r="J53" s="372"/>
      <c r="K53" s="372"/>
      <c r="L53" s="372"/>
      <c r="M53" s="372"/>
      <c r="N53" s="372"/>
      <c r="O53" s="372"/>
      <c r="P53" s="372"/>
      <c r="Q53" s="373"/>
      <c r="R53" s="373"/>
      <c r="S53" s="373"/>
      <c r="T53" s="373"/>
      <c r="U53" s="373"/>
      <c r="V53" s="373"/>
      <c r="W53" s="373"/>
      <c r="X53" s="373"/>
      <c r="Y53" s="373"/>
      <c r="Z53" s="373"/>
      <c r="AA53" s="372"/>
      <c r="AB53" s="372"/>
      <c r="AC53" s="372"/>
      <c r="AD53" s="372"/>
      <c r="AE53" s="373"/>
      <c r="AF53" s="373"/>
      <c r="AG53" s="373"/>
      <c r="AH53" s="373"/>
      <c r="AI53" s="372"/>
      <c r="AJ53" s="372"/>
      <c r="AK53" s="372"/>
      <c r="AL53" s="372"/>
      <c r="AM53" s="372"/>
      <c r="AN53" s="372"/>
      <c r="AO53" s="374"/>
      <c r="AP53" s="374"/>
      <c r="AQ53" s="374"/>
      <c r="AR53" s="375"/>
      <c r="AS53" s="375"/>
      <c r="AT53" s="375"/>
      <c r="AU53" s="367"/>
      <c r="AV53" s="367"/>
      <c r="AW53" s="367"/>
      <c r="AX53" s="368"/>
      <c r="AY53" s="368"/>
      <c r="AZ53" s="38"/>
      <c r="BA53" s="39"/>
      <c r="BB53" s="38"/>
      <c r="BC53" s="39"/>
      <c r="BD53" s="38"/>
      <c r="BE53" s="39"/>
      <c r="BF53" s="38"/>
      <c r="BG53" s="39"/>
      <c r="BH53" s="38"/>
      <c r="BI53" s="36"/>
      <c r="BJ53" s="37"/>
      <c r="BK53" s="36"/>
      <c r="BL53" s="37"/>
      <c r="BM53" s="36"/>
      <c r="BN53" s="37"/>
      <c r="BO53" s="36"/>
      <c r="BP53" s="37"/>
      <c r="BQ53" s="36"/>
      <c r="BR53" s="369"/>
      <c r="BS53" s="369"/>
      <c r="BT53" s="369"/>
      <c r="BU53" s="369"/>
      <c r="BV53" s="369"/>
      <c r="BW53" s="369"/>
      <c r="BX53" s="369"/>
      <c r="BY53" s="369"/>
      <c r="BZ53" s="369"/>
      <c r="CA53" s="369"/>
      <c r="CB53" s="369"/>
      <c r="CC53" s="369"/>
      <c r="CD53" s="369"/>
      <c r="CE53" s="369"/>
    </row>
    <row r="54" spans="1:83" ht="35.1" customHeight="1" x14ac:dyDescent="0.25">
      <c r="A54" s="25">
        <f t="shared" si="0"/>
        <v>43</v>
      </c>
      <c r="B54" s="370"/>
      <c r="C54" s="370"/>
      <c r="D54" s="371"/>
      <c r="E54" s="371"/>
      <c r="F54" s="371"/>
      <c r="G54" s="371"/>
      <c r="H54" s="371"/>
      <c r="I54" s="372"/>
      <c r="J54" s="372"/>
      <c r="K54" s="372"/>
      <c r="L54" s="372"/>
      <c r="M54" s="372"/>
      <c r="N54" s="372"/>
      <c r="O54" s="372"/>
      <c r="P54" s="372"/>
      <c r="Q54" s="373"/>
      <c r="R54" s="373"/>
      <c r="S54" s="373"/>
      <c r="T54" s="373"/>
      <c r="U54" s="373"/>
      <c r="V54" s="373"/>
      <c r="W54" s="373"/>
      <c r="X54" s="373"/>
      <c r="Y54" s="373"/>
      <c r="Z54" s="373"/>
      <c r="AA54" s="372"/>
      <c r="AB54" s="372"/>
      <c r="AC54" s="372"/>
      <c r="AD54" s="372"/>
      <c r="AE54" s="373"/>
      <c r="AF54" s="373"/>
      <c r="AG54" s="373"/>
      <c r="AH54" s="373"/>
      <c r="AI54" s="372"/>
      <c r="AJ54" s="372"/>
      <c r="AK54" s="372"/>
      <c r="AL54" s="372"/>
      <c r="AM54" s="372"/>
      <c r="AN54" s="372"/>
      <c r="AO54" s="374"/>
      <c r="AP54" s="374"/>
      <c r="AQ54" s="374"/>
      <c r="AR54" s="375"/>
      <c r="AS54" s="375"/>
      <c r="AT54" s="375"/>
      <c r="AU54" s="367"/>
      <c r="AV54" s="367"/>
      <c r="AW54" s="367"/>
      <c r="AX54" s="368"/>
      <c r="AY54" s="368"/>
      <c r="AZ54" s="38"/>
      <c r="BA54" s="39"/>
      <c r="BB54" s="38"/>
      <c r="BC54" s="39"/>
      <c r="BD54" s="38"/>
      <c r="BE54" s="39"/>
      <c r="BF54" s="38"/>
      <c r="BG54" s="39"/>
      <c r="BH54" s="38"/>
      <c r="BI54" s="36"/>
      <c r="BJ54" s="37"/>
      <c r="BK54" s="36"/>
      <c r="BL54" s="37"/>
      <c r="BM54" s="36"/>
      <c r="BN54" s="37"/>
      <c r="BO54" s="36"/>
      <c r="BP54" s="37"/>
      <c r="BQ54" s="36"/>
      <c r="BR54" s="369"/>
      <c r="BS54" s="369"/>
      <c r="BT54" s="369"/>
      <c r="BU54" s="369"/>
      <c r="BV54" s="369"/>
      <c r="BW54" s="369"/>
      <c r="BX54" s="369"/>
      <c r="BY54" s="369"/>
      <c r="BZ54" s="369"/>
      <c r="CA54" s="369"/>
      <c r="CB54" s="369"/>
      <c r="CC54" s="369"/>
      <c r="CD54" s="369"/>
      <c r="CE54" s="369"/>
    </row>
    <row r="55" spans="1:83" ht="35.1" customHeight="1" x14ac:dyDescent="0.25">
      <c r="A55" s="25">
        <f t="shared" si="0"/>
        <v>44</v>
      </c>
      <c r="B55" s="370"/>
      <c r="C55" s="370"/>
      <c r="D55" s="371"/>
      <c r="E55" s="371"/>
      <c r="F55" s="371"/>
      <c r="G55" s="371"/>
      <c r="H55" s="371"/>
      <c r="I55" s="372"/>
      <c r="J55" s="372"/>
      <c r="K55" s="372"/>
      <c r="L55" s="372"/>
      <c r="M55" s="372"/>
      <c r="N55" s="372"/>
      <c r="O55" s="372"/>
      <c r="P55" s="372"/>
      <c r="Q55" s="373"/>
      <c r="R55" s="373"/>
      <c r="S55" s="373"/>
      <c r="T55" s="373"/>
      <c r="U55" s="373"/>
      <c r="V55" s="373"/>
      <c r="W55" s="373"/>
      <c r="X55" s="373"/>
      <c r="Y55" s="373"/>
      <c r="Z55" s="373"/>
      <c r="AA55" s="372"/>
      <c r="AB55" s="372"/>
      <c r="AC55" s="372"/>
      <c r="AD55" s="372"/>
      <c r="AE55" s="373"/>
      <c r="AF55" s="373"/>
      <c r="AG55" s="373"/>
      <c r="AH55" s="373"/>
      <c r="AI55" s="372"/>
      <c r="AJ55" s="372"/>
      <c r="AK55" s="372"/>
      <c r="AL55" s="372"/>
      <c r="AM55" s="372"/>
      <c r="AN55" s="372"/>
      <c r="AO55" s="374"/>
      <c r="AP55" s="374"/>
      <c r="AQ55" s="374"/>
      <c r="AR55" s="375"/>
      <c r="AS55" s="375"/>
      <c r="AT55" s="375"/>
      <c r="AU55" s="367"/>
      <c r="AV55" s="367"/>
      <c r="AW55" s="367"/>
      <c r="AX55" s="368"/>
      <c r="AY55" s="368"/>
      <c r="AZ55" s="38"/>
      <c r="BA55" s="39"/>
      <c r="BB55" s="38"/>
      <c r="BC55" s="39"/>
      <c r="BD55" s="38"/>
      <c r="BE55" s="39"/>
      <c r="BF55" s="38"/>
      <c r="BG55" s="39"/>
      <c r="BH55" s="38"/>
      <c r="BI55" s="36"/>
      <c r="BJ55" s="37"/>
      <c r="BK55" s="36"/>
      <c r="BL55" s="37"/>
      <c r="BM55" s="36"/>
      <c r="BN55" s="37"/>
      <c r="BO55" s="36"/>
      <c r="BP55" s="37"/>
      <c r="BQ55" s="36"/>
      <c r="BR55" s="369"/>
      <c r="BS55" s="369"/>
      <c r="BT55" s="369"/>
      <c r="BU55" s="369"/>
      <c r="BV55" s="369"/>
      <c r="BW55" s="369"/>
      <c r="BX55" s="369"/>
      <c r="BY55" s="369"/>
      <c r="BZ55" s="369"/>
      <c r="CA55" s="369"/>
      <c r="CB55" s="369"/>
      <c r="CC55" s="369"/>
      <c r="CD55" s="369"/>
      <c r="CE55" s="369"/>
    </row>
    <row r="56" spans="1:83" ht="35.1" customHeight="1" x14ac:dyDescent="0.25">
      <c r="A56" s="25">
        <f t="shared" si="0"/>
        <v>45</v>
      </c>
      <c r="B56" s="370"/>
      <c r="C56" s="370"/>
      <c r="D56" s="371"/>
      <c r="E56" s="371"/>
      <c r="F56" s="371"/>
      <c r="G56" s="371"/>
      <c r="H56" s="371"/>
      <c r="I56" s="372"/>
      <c r="J56" s="372"/>
      <c r="K56" s="372"/>
      <c r="L56" s="372"/>
      <c r="M56" s="372"/>
      <c r="N56" s="372"/>
      <c r="O56" s="372"/>
      <c r="P56" s="372"/>
      <c r="Q56" s="373"/>
      <c r="R56" s="373"/>
      <c r="S56" s="373"/>
      <c r="T56" s="373"/>
      <c r="U56" s="373"/>
      <c r="V56" s="373"/>
      <c r="W56" s="373"/>
      <c r="X56" s="373"/>
      <c r="Y56" s="373"/>
      <c r="Z56" s="373"/>
      <c r="AA56" s="372"/>
      <c r="AB56" s="372"/>
      <c r="AC56" s="372"/>
      <c r="AD56" s="372"/>
      <c r="AE56" s="373"/>
      <c r="AF56" s="373"/>
      <c r="AG56" s="373"/>
      <c r="AH56" s="373"/>
      <c r="AI56" s="372"/>
      <c r="AJ56" s="372"/>
      <c r="AK56" s="372"/>
      <c r="AL56" s="372"/>
      <c r="AM56" s="372"/>
      <c r="AN56" s="372"/>
      <c r="AO56" s="374"/>
      <c r="AP56" s="374"/>
      <c r="AQ56" s="374"/>
      <c r="AR56" s="375"/>
      <c r="AS56" s="375"/>
      <c r="AT56" s="375"/>
      <c r="AU56" s="367"/>
      <c r="AV56" s="367"/>
      <c r="AW56" s="367"/>
      <c r="AX56" s="368"/>
      <c r="AY56" s="368"/>
      <c r="AZ56" s="38"/>
      <c r="BA56" s="39"/>
      <c r="BB56" s="38"/>
      <c r="BC56" s="39"/>
      <c r="BD56" s="38"/>
      <c r="BE56" s="39"/>
      <c r="BF56" s="38"/>
      <c r="BG56" s="39"/>
      <c r="BH56" s="38"/>
      <c r="BI56" s="36"/>
      <c r="BJ56" s="37"/>
      <c r="BK56" s="36"/>
      <c r="BL56" s="37"/>
      <c r="BM56" s="36"/>
      <c r="BN56" s="37"/>
      <c r="BO56" s="36"/>
      <c r="BP56" s="37"/>
      <c r="BQ56" s="36"/>
      <c r="BR56" s="369"/>
      <c r="BS56" s="369"/>
      <c r="BT56" s="369"/>
      <c r="BU56" s="369"/>
      <c r="BV56" s="369"/>
      <c r="BW56" s="369"/>
      <c r="BX56" s="369"/>
      <c r="BY56" s="369"/>
      <c r="BZ56" s="369"/>
      <c r="CA56" s="369"/>
      <c r="CB56" s="369"/>
      <c r="CC56" s="369"/>
      <c r="CD56" s="369"/>
      <c r="CE56" s="369"/>
    </row>
    <row r="57" spans="1:83" ht="35.1" customHeight="1" x14ac:dyDescent="0.25">
      <c r="A57" s="25">
        <f t="shared" si="0"/>
        <v>46</v>
      </c>
      <c r="B57" s="370"/>
      <c r="C57" s="370"/>
      <c r="D57" s="371"/>
      <c r="E57" s="371"/>
      <c r="F57" s="371"/>
      <c r="G57" s="371"/>
      <c r="H57" s="371"/>
      <c r="I57" s="372"/>
      <c r="J57" s="372"/>
      <c r="K57" s="372"/>
      <c r="L57" s="372"/>
      <c r="M57" s="372"/>
      <c r="N57" s="372"/>
      <c r="O57" s="372"/>
      <c r="P57" s="372"/>
      <c r="Q57" s="373"/>
      <c r="R57" s="373"/>
      <c r="S57" s="373"/>
      <c r="T57" s="373"/>
      <c r="U57" s="373"/>
      <c r="V57" s="373"/>
      <c r="W57" s="373"/>
      <c r="X57" s="373"/>
      <c r="Y57" s="373"/>
      <c r="Z57" s="373"/>
      <c r="AA57" s="372"/>
      <c r="AB57" s="372"/>
      <c r="AC57" s="372"/>
      <c r="AD57" s="372"/>
      <c r="AE57" s="373"/>
      <c r="AF57" s="373"/>
      <c r="AG57" s="373"/>
      <c r="AH57" s="373"/>
      <c r="AI57" s="372"/>
      <c r="AJ57" s="372"/>
      <c r="AK57" s="372"/>
      <c r="AL57" s="372"/>
      <c r="AM57" s="372"/>
      <c r="AN57" s="372"/>
      <c r="AO57" s="374"/>
      <c r="AP57" s="374"/>
      <c r="AQ57" s="374"/>
      <c r="AR57" s="375"/>
      <c r="AS57" s="375"/>
      <c r="AT57" s="375"/>
      <c r="AU57" s="367"/>
      <c r="AV57" s="367"/>
      <c r="AW57" s="367"/>
      <c r="AX57" s="368"/>
      <c r="AY57" s="368"/>
      <c r="AZ57" s="38"/>
      <c r="BA57" s="39"/>
      <c r="BB57" s="38"/>
      <c r="BC57" s="39"/>
      <c r="BD57" s="38"/>
      <c r="BE57" s="39"/>
      <c r="BF57" s="38"/>
      <c r="BG57" s="39"/>
      <c r="BH57" s="38"/>
      <c r="BI57" s="36"/>
      <c r="BJ57" s="37"/>
      <c r="BK57" s="36"/>
      <c r="BL57" s="37"/>
      <c r="BM57" s="36"/>
      <c r="BN57" s="37"/>
      <c r="BO57" s="36"/>
      <c r="BP57" s="37"/>
      <c r="BQ57" s="36"/>
      <c r="BR57" s="369"/>
      <c r="BS57" s="369"/>
      <c r="BT57" s="369"/>
      <c r="BU57" s="369"/>
      <c r="BV57" s="369"/>
      <c r="BW57" s="369"/>
      <c r="BX57" s="369"/>
      <c r="BY57" s="369"/>
      <c r="BZ57" s="369"/>
      <c r="CA57" s="369"/>
      <c r="CB57" s="369"/>
      <c r="CC57" s="369"/>
      <c r="CD57" s="369"/>
      <c r="CE57" s="369"/>
    </row>
    <row r="58" spans="1:83" ht="35.1" customHeight="1" x14ac:dyDescent="0.25">
      <c r="A58" s="25">
        <f t="shared" si="0"/>
        <v>47</v>
      </c>
      <c r="B58" s="370"/>
      <c r="C58" s="370"/>
      <c r="D58" s="371"/>
      <c r="E58" s="371"/>
      <c r="F58" s="371"/>
      <c r="G58" s="371"/>
      <c r="H58" s="371"/>
      <c r="I58" s="372"/>
      <c r="J58" s="372"/>
      <c r="K58" s="372"/>
      <c r="L58" s="372"/>
      <c r="M58" s="372"/>
      <c r="N58" s="372"/>
      <c r="O58" s="372"/>
      <c r="P58" s="372"/>
      <c r="Q58" s="373"/>
      <c r="R58" s="373"/>
      <c r="S58" s="373"/>
      <c r="T58" s="373"/>
      <c r="U58" s="373"/>
      <c r="V58" s="373"/>
      <c r="W58" s="373"/>
      <c r="X58" s="373"/>
      <c r="Y58" s="373"/>
      <c r="Z58" s="373"/>
      <c r="AA58" s="372"/>
      <c r="AB58" s="372"/>
      <c r="AC58" s="372"/>
      <c r="AD58" s="372"/>
      <c r="AE58" s="373"/>
      <c r="AF58" s="373"/>
      <c r="AG58" s="373"/>
      <c r="AH58" s="373"/>
      <c r="AI58" s="372"/>
      <c r="AJ58" s="372"/>
      <c r="AK58" s="372"/>
      <c r="AL58" s="372"/>
      <c r="AM58" s="372"/>
      <c r="AN58" s="372"/>
      <c r="AO58" s="374"/>
      <c r="AP58" s="374"/>
      <c r="AQ58" s="374"/>
      <c r="AR58" s="375"/>
      <c r="AS58" s="375"/>
      <c r="AT58" s="375"/>
      <c r="AU58" s="367"/>
      <c r="AV58" s="367"/>
      <c r="AW58" s="367"/>
      <c r="AX58" s="368"/>
      <c r="AY58" s="368"/>
      <c r="AZ58" s="38"/>
      <c r="BA58" s="39"/>
      <c r="BB58" s="38"/>
      <c r="BC58" s="39"/>
      <c r="BD58" s="38"/>
      <c r="BE58" s="39"/>
      <c r="BF58" s="38"/>
      <c r="BG58" s="39"/>
      <c r="BH58" s="38"/>
      <c r="BI58" s="36"/>
      <c r="BJ58" s="37"/>
      <c r="BK58" s="36"/>
      <c r="BL58" s="37"/>
      <c r="BM58" s="36"/>
      <c r="BN58" s="37"/>
      <c r="BO58" s="36"/>
      <c r="BP58" s="37"/>
      <c r="BQ58" s="36"/>
      <c r="BR58" s="369"/>
      <c r="BS58" s="369"/>
      <c r="BT58" s="369"/>
      <c r="BU58" s="369"/>
      <c r="BV58" s="369"/>
      <c r="BW58" s="369"/>
      <c r="BX58" s="369"/>
      <c r="BY58" s="369"/>
      <c r="BZ58" s="369"/>
      <c r="CA58" s="369"/>
      <c r="CB58" s="369"/>
      <c r="CC58" s="369"/>
      <c r="CD58" s="369"/>
      <c r="CE58" s="369"/>
    </row>
    <row r="59" spans="1:83" ht="35.1" customHeight="1" x14ac:dyDescent="0.25">
      <c r="A59" s="25">
        <f t="shared" si="0"/>
        <v>48</v>
      </c>
      <c r="B59" s="370"/>
      <c r="C59" s="370"/>
      <c r="D59" s="371"/>
      <c r="E59" s="371"/>
      <c r="F59" s="371"/>
      <c r="G59" s="371"/>
      <c r="H59" s="371"/>
      <c r="I59" s="372"/>
      <c r="J59" s="372"/>
      <c r="K59" s="372"/>
      <c r="L59" s="372"/>
      <c r="M59" s="372"/>
      <c r="N59" s="372"/>
      <c r="O59" s="372"/>
      <c r="P59" s="372"/>
      <c r="Q59" s="373"/>
      <c r="R59" s="373"/>
      <c r="S59" s="373"/>
      <c r="T59" s="373"/>
      <c r="U59" s="373"/>
      <c r="V59" s="373"/>
      <c r="W59" s="373"/>
      <c r="X59" s="373"/>
      <c r="Y59" s="373"/>
      <c r="Z59" s="373"/>
      <c r="AA59" s="372"/>
      <c r="AB59" s="372"/>
      <c r="AC59" s="372"/>
      <c r="AD59" s="372"/>
      <c r="AE59" s="373"/>
      <c r="AF59" s="373"/>
      <c r="AG59" s="373"/>
      <c r="AH59" s="373"/>
      <c r="AI59" s="372"/>
      <c r="AJ59" s="372"/>
      <c r="AK59" s="372"/>
      <c r="AL59" s="372"/>
      <c r="AM59" s="372"/>
      <c r="AN59" s="372"/>
      <c r="AO59" s="374"/>
      <c r="AP59" s="374"/>
      <c r="AQ59" s="374"/>
      <c r="AR59" s="375"/>
      <c r="AS59" s="375"/>
      <c r="AT59" s="375"/>
      <c r="AU59" s="367"/>
      <c r="AV59" s="367"/>
      <c r="AW59" s="367"/>
      <c r="AX59" s="368"/>
      <c r="AY59" s="368"/>
      <c r="AZ59" s="38"/>
      <c r="BA59" s="39"/>
      <c r="BB59" s="38"/>
      <c r="BC59" s="39"/>
      <c r="BD59" s="38"/>
      <c r="BE59" s="39"/>
      <c r="BF59" s="38"/>
      <c r="BG59" s="39"/>
      <c r="BH59" s="38"/>
      <c r="BI59" s="36"/>
      <c r="BJ59" s="37"/>
      <c r="BK59" s="36"/>
      <c r="BL59" s="37"/>
      <c r="BM59" s="36"/>
      <c r="BN59" s="37"/>
      <c r="BO59" s="36"/>
      <c r="BP59" s="37"/>
      <c r="BQ59" s="36"/>
      <c r="BR59" s="369"/>
      <c r="BS59" s="369"/>
      <c r="BT59" s="369"/>
      <c r="BU59" s="369"/>
      <c r="BV59" s="369"/>
      <c r="BW59" s="369"/>
      <c r="BX59" s="369"/>
      <c r="BY59" s="369"/>
      <c r="BZ59" s="369"/>
      <c r="CA59" s="369"/>
      <c r="CB59" s="369"/>
      <c r="CC59" s="369"/>
      <c r="CD59" s="369"/>
      <c r="CE59" s="369"/>
    </row>
    <row r="60" spans="1:83" ht="35.1" customHeight="1" x14ac:dyDescent="0.25">
      <c r="A60" s="25">
        <f t="shared" si="0"/>
        <v>49</v>
      </c>
      <c r="B60" s="370"/>
      <c r="C60" s="370"/>
      <c r="D60" s="371"/>
      <c r="E60" s="371"/>
      <c r="F60" s="371"/>
      <c r="G60" s="371"/>
      <c r="H60" s="371"/>
      <c r="I60" s="372"/>
      <c r="J60" s="372"/>
      <c r="K60" s="372"/>
      <c r="L60" s="372"/>
      <c r="M60" s="372"/>
      <c r="N60" s="372"/>
      <c r="O60" s="372"/>
      <c r="P60" s="372"/>
      <c r="Q60" s="373"/>
      <c r="R60" s="373"/>
      <c r="S60" s="373"/>
      <c r="T60" s="373"/>
      <c r="U60" s="373"/>
      <c r="V60" s="373"/>
      <c r="W60" s="373"/>
      <c r="X60" s="373"/>
      <c r="Y60" s="373"/>
      <c r="Z60" s="373"/>
      <c r="AA60" s="372"/>
      <c r="AB60" s="372"/>
      <c r="AC60" s="372"/>
      <c r="AD60" s="372"/>
      <c r="AE60" s="373"/>
      <c r="AF60" s="373"/>
      <c r="AG60" s="373"/>
      <c r="AH60" s="373"/>
      <c r="AI60" s="372"/>
      <c r="AJ60" s="372"/>
      <c r="AK60" s="372"/>
      <c r="AL60" s="372"/>
      <c r="AM60" s="372"/>
      <c r="AN60" s="372"/>
      <c r="AO60" s="374"/>
      <c r="AP60" s="374"/>
      <c r="AQ60" s="374"/>
      <c r="AR60" s="375"/>
      <c r="AS60" s="375"/>
      <c r="AT60" s="375"/>
      <c r="AU60" s="367"/>
      <c r="AV60" s="367"/>
      <c r="AW60" s="367"/>
      <c r="AX60" s="368"/>
      <c r="AY60" s="368"/>
      <c r="AZ60" s="38"/>
      <c r="BA60" s="39"/>
      <c r="BB60" s="38"/>
      <c r="BC60" s="39"/>
      <c r="BD60" s="38"/>
      <c r="BE60" s="39"/>
      <c r="BF60" s="38"/>
      <c r="BG60" s="39"/>
      <c r="BH60" s="38"/>
      <c r="BI60" s="36"/>
      <c r="BJ60" s="37"/>
      <c r="BK60" s="36"/>
      <c r="BL60" s="37"/>
      <c r="BM60" s="36"/>
      <c r="BN60" s="37"/>
      <c r="BO60" s="36"/>
      <c r="BP60" s="37"/>
      <c r="BQ60" s="36"/>
      <c r="BR60" s="369"/>
      <c r="BS60" s="369"/>
      <c r="BT60" s="369"/>
      <c r="BU60" s="369"/>
      <c r="BV60" s="369"/>
      <c r="BW60" s="369"/>
      <c r="BX60" s="369"/>
      <c r="BY60" s="369"/>
      <c r="BZ60" s="369"/>
      <c r="CA60" s="369"/>
      <c r="CB60" s="369"/>
      <c r="CC60" s="369"/>
      <c r="CD60" s="369"/>
      <c r="CE60" s="369"/>
    </row>
    <row r="61" spans="1:83" ht="35.1" customHeight="1" x14ac:dyDescent="0.25">
      <c r="A61" s="25">
        <f>ROW(A50)</f>
        <v>50</v>
      </c>
      <c r="B61" s="370"/>
      <c r="C61" s="370"/>
      <c r="D61" s="371"/>
      <c r="E61" s="371"/>
      <c r="F61" s="371"/>
      <c r="G61" s="371"/>
      <c r="H61" s="371"/>
      <c r="I61" s="372"/>
      <c r="J61" s="372"/>
      <c r="K61" s="372"/>
      <c r="L61" s="372"/>
      <c r="M61" s="372"/>
      <c r="N61" s="372"/>
      <c r="O61" s="372"/>
      <c r="P61" s="372"/>
      <c r="Q61" s="373"/>
      <c r="R61" s="373"/>
      <c r="S61" s="373"/>
      <c r="T61" s="373"/>
      <c r="U61" s="373"/>
      <c r="V61" s="373"/>
      <c r="W61" s="373"/>
      <c r="X61" s="373"/>
      <c r="Y61" s="373"/>
      <c r="Z61" s="373"/>
      <c r="AA61" s="372"/>
      <c r="AB61" s="372"/>
      <c r="AC61" s="372"/>
      <c r="AD61" s="372"/>
      <c r="AE61" s="373"/>
      <c r="AF61" s="373"/>
      <c r="AG61" s="373"/>
      <c r="AH61" s="373"/>
      <c r="AI61" s="372"/>
      <c r="AJ61" s="372"/>
      <c r="AK61" s="372"/>
      <c r="AL61" s="372"/>
      <c r="AM61" s="372"/>
      <c r="AN61" s="372"/>
      <c r="AO61" s="374"/>
      <c r="AP61" s="374"/>
      <c r="AQ61" s="374"/>
      <c r="AR61" s="375"/>
      <c r="AS61" s="375"/>
      <c r="AT61" s="375"/>
      <c r="AU61" s="367"/>
      <c r="AV61" s="367"/>
      <c r="AW61" s="367"/>
      <c r="AX61" s="368"/>
      <c r="AY61" s="368"/>
      <c r="AZ61" s="38"/>
      <c r="BA61" s="39"/>
      <c r="BB61" s="38"/>
      <c r="BC61" s="39"/>
      <c r="BD61" s="38"/>
      <c r="BE61" s="39"/>
      <c r="BF61" s="38"/>
      <c r="BG61" s="39"/>
      <c r="BH61" s="38"/>
      <c r="BI61" s="36"/>
      <c r="BJ61" s="37"/>
      <c r="BK61" s="36"/>
      <c r="BL61" s="37"/>
      <c r="BM61" s="36"/>
      <c r="BN61" s="37"/>
      <c r="BO61" s="36"/>
      <c r="BP61" s="37"/>
      <c r="BQ61" s="36"/>
      <c r="BR61" s="369"/>
      <c r="BS61" s="369"/>
      <c r="BT61" s="369"/>
      <c r="BU61" s="369"/>
      <c r="BV61" s="369"/>
      <c r="BW61" s="369"/>
      <c r="BX61" s="369"/>
      <c r="BY61" s="369"/>
      <c r="BZ61" s="369"/>
      <c r="CA61" s="369"/>
      <c r="CB61" s="369"/>
      <c r="CC61" s="369"/>
      <c r="CD61" s="369"/>
      <c r="CE61" s="369"/>
    </row>
    <row r="62" spans="1:83" ht="35.1" customHeight="1" x14ac:dyDescent="0.25">
      <c r="A62" s="25">
        <f t="shared" si="0"/>
        <v>51</v>
      </c>
      <c r="B62" s="370"/>
      <c r="C62" s="370"/>
      <c r="D62" s="371"/>
      <c r="E62" s="371"/>
      <c r="F62" s="371"/>
      <c r="G62" s="371"/>
      <c r="H62" s="371"/>
      <c r="I62" s="372"/>
      <c r="J62" s="372"/>
      <c r="K62" s="372"/>
      <c r="L62" s="372"/>
      <c r="M62" s="372"/>
      <c r="N62" s="372"/>
      <c r="O62" s="372"/>
      <c r="P62" s="372"/>
      <c r="Q62" s="373"/>
      <c r="R62" s="373"/>
      <c r="S62" s="373"/>
      <c r="T62" s="373"/>
      <c r="U62" s="373"/>
      <c r="V62" s="373"/>
      <c r="W62" s="373"/>
      <c r="X62" s="373"/>
      <c r="Y62" s="373"/>
      <c r="Z62" s="373"/>
      <c r="AA62" s="372"/>
      <c r="AB62" s="372"/>
      <c r="AC62" s="372"/>
      <c r="AD62" s="372"/>
      <c r="AE62" s="373"/>
      <c r="AF62" s="373"/>
      <c r="AG62" s="373"/>
      <c r="AH62" s="373"/>
      <c r="AI62" s="372"/>
      <c r="AJ62" s="372"/>
      <c r="AK62" s="372"/>
      <c r="AL62" s="372"/>
      <c r="AM62" s="372"/>
      <c r="AN62" s="372"/>
      <c r="AO62" s="374"/>
      <c r="AP62" s="374"/>
      <c r="AQ62" s="374"/>
      <c r="AR62" s="375"/>
      <c r="AS62" s="375"/>
      <c r="AT62" s="375"/>
      <c r="AU62" s="367"/>
      <c r="AV62" s="367"/>
      <c r="AW62" s="367"/>
      <c r="AX62" s="368"/>
      <c r="AY62" s="368"/>
      <c r="AZ62" s="38"/>
      <c r="BA62" s="39"/>
      <c r="BB62" s="38"/>
      <c r="BC62" s="39"/>
      <c r="BD62" s="38"/>
      <c r="BE62" s="39"/>
      <c r="BF62" s="38"/>
      <c r="BG62" s="39"/>
      <c r="BH62" s="38"/>
      <c r="BI62" s="36"/>
      <c r="BJ62" s="37"/>
      <c r="BK62" s="36"/>
      <c r="BL62" s="37"/>
      <c r="BM62" s="36"/>
      <c r="BN62" s="37"/>
      <c r="BO62" s="36"/>
      <c r="BP62" s="37"/>
      <c r="BQ62" s="36"/>
      <c r="BR62" s="369"/>
      <c r="BS62" s="369"/>
      <c r="BT62" s="369"/>
      <c r="BU62" s="369"/>
      <c r="BV62" s="369"/>
      <c r="BW62" s="369"/>
      <c r="BX62" s="369"/>
      <c r="BY62" s="369"/>
      <c r="BZ62" s="369"/>
      <c r="CA62" s="369"/>
      <c r="CB62" s="369"/>
      <c r="CC62" s="369"/>
      <c r="CD62" s="369"/>
      <c r="CE62" s="369"/>
    </row>
    <row r="63" spans="1:83" ht="35.1" customHeight="1" x14ac:dyDescent="0.25">
      <c r="A63" s="25">
        <f t="shared" si="0"/>
        <v>52</v>
      </c>
      <c r="B63" s="370"/>
      <c r="C63" s="370"/>
      <c r="D63" s="371"/>
      <c r="E63" s="371"/>
      <c r="F63" s="371"/>
      <c r="G63" s="371"/>
      <c r="H63" s="371"/>
      <c r="I63" s="372"/>
      <c r="J63" s="372"/>
      <c r="K63" s="372"/>
      <c r="L63" s="372"/>
      <c r="M63" s="372"/>
      <c r="N63" s="372"/>
      <c r="O63" s="372"/>
      <c r="P63" s="372"/>
      <c r="Q63" s="373"/>
      <c r="R63" s="373"/>
      <c r="S63" s="373"/>
      <c r="T63" s="373"/>
      <c r="U63" s="373"/>
      <c r="V63" s="373"/>
      <c r="W63" s="373"/>
      <c r="X63" s="373"/>
      <c r="Y63" s="373"/>
      <c r="Z63" s="373"/>
      <c r="AA63" s="372"/>
      <c r="AB63" s="372"/>
      <c r="AC63" s="372"/>
      <c r="AD63" s="372"/>
      <c r="AE63" s="373"/>
      <c r="AF63" s="373"/>
      <c r="AG63" s="373"/>
      <c r="AH63" s="373"/>
      <c r="AI63" s="372"/>
      <c r="AJ63" s="372"/>
      <c r="AK63" s="372"/>
      <c r="AL63" s="372"/>
      <c r="AM63" s="372"/>
      <c r="AN63" s="372"/>
      <c r="AO63" s="374"/>
      <c r="AP63" s="374"/>
      <c r="AQ63" s="374"/>
      <c r="AR63" s="375"/>
      <c r="AS63" s="375"/>
      <c r="AT63" s="375"/>
      <c r="AU63" s="367"/>
      <c r="AV63" s="367"/>
      <c r="AW63" s="367"/>
      <c r="AX63" s="368"/>
      <c r="AY63" s="368"/>
      <c r="AZ63" s="38"/>
      <c r="BA63" s="39"/>
      <c r="BB63" s="38"/>
      <c r="BC63" s="39"/>
      <c r="BD63" s="38"/>
      <c r="BE63" s="39"/>
      <c r="BF63" s="38"/>
      <c r="BG63" s="39"/>
      <c r="BH63" s="38"/>
      <c r="BI63" s="36"/>
      <c r="BJ63" s="37"/>
      <c r="BK63" s="36"/>
      <c r="BL63" s="37"/>
      <c r="BM63" s="36"/>
      <c r="BN63" s="37"/>
      <c r="BO63" s="36"/>
      <c r="BP63" s="37"/>
      <c r="BQ63" s="36"/>
      <c r="BR63" s="369"/>
      <c r="BS63" s="369"/>
      <c r="BT63" s="369"/>
      <c r="BU63" s="369"/>
      <c r="BV63" s="369"/>
      <c r="BW63" s="369"/>
      <c r="BX63" s="369"/>
      <c r="BY63" s="369"/>
      <c r="BZ63" s="369"/>
      <c r="CA63" s="369"/>
      <c r="CB63" s="369"/>
      <c r="CC63" s="369"/>
      <c r="CD63" s="369"/>
      <c r="CE63" s="369"/>
    </row>
    <row r="64" spans="1:83" ht="35.1" customHeight="1" x14ac:dyDescent="0.25">
      <c r="A64" s="25">
        <f t="shared" si="0"/>
        <v>53</v>
      </c>
      <c r="B64" s="370"/>
      <c r="C64" s="370"/>
      <c r="D64" s="371"/>
      <c r="E64" s="371"/>
      <c r="F64" s="371"/>
      <c r="G64" s="371"/>
      <c r="H64" s="371"/>
      <c r="I64" s="372"/>
      <c r="J64" s="372"/>
      <c r="K64" s="372"/>
      <c r="L64" s="372"/>
      <c r="M64" s="372"/>
      <c r="N64" s="372"/>
      <c r="O64" s="372"/>
      <c r="P64" s="372"/>
      <c r="Q64" s="373"/>
      <c r="R64" s="373"/>
      <c r="S64" s="373"/>
      <c r="T64" s="373"/>
      <c r="U64" s="373"/>
      <c r="V64" s="373"/>
      <c r="W64" s="373"/>
      <c r="X64" s="373"/>
      <c r="Y64" s="373"/>
      <c r="Z64" s="373"/>
      <c r="AA64" s="372"/>
      <c r="AB64" s="372"/>
      <c r="AC64" s="372"/>
      <c r="AD64" s="372"/>
      <c r="AE64" s="373"/>
      <c r="AF64" s="373"/>
      <c r="AG64" s="373"/>
      <c r="AH64" s="373"/>
      <c r="AI64" s="372"/>
      <c r="AJ64" s="372"/>
      <c r="AK64" s="372"/>
      <c r="AL64" s="372"/>
      <c r="AM64" s="372"/>
      <c r="AN64" s="372"/>
      <c r="AO64" s="374"/>
      <c r="AP64" s="374"/>
      <c r="AQ64" s="374"/>
      <c r="AR64" s="375"/>
      <c r="AS64" s="375"/>
      <c r="AT64" s="375"/>
      <c r="AU64" s="367"/>
      <c r="AV64" s="367"/>
      <c r="AW64" s="367"/>
      <c r="AX64" s="368"/>
      <c r="AY64" s="368"/>
      <c r="AZ64" s="38"/>
      <c r="BA64" s="39"/>
      <c r="BB64" s="38"/>
      <c r="BC64" s="39"/>
      <c r="BD64" s="38"/>
      <c r="BE64" s="39"/>
      <c r="BF64" s="38"/>
      <c r="BG64" s="39"/>
      <c r="BH64" s="38"/>
      <c r="BI64" s="36"/>
      <c r="BJ64" s="37"/>
      <c r="BK64" s="36"/>
      <c r="BL64" s="37"/>
      <c r="BM64" s="36"/>
      <c r="BN64" s="37"/>
      <c r="BO64" s="36"/>
      <c r="BP64" s="37"/>
      <c r="BQ64" s="36"/>
      <c r="BR64" s="369"/>
      <c r="BS64" s="369"/>
      <c r="BT64" s="369"/>
      <c r="BU64" s="369"/>
      <c r="BV64" s="369"/>
      <c r="BW64" s="369"/>
      <c r="BX64" s="369"/>
      <c r="BY64" s="369"/>
      <c r="BZ64" s="369"/>
      <c r="CA64" s="369"/>
      <c r="CB64" s="369"/>
      <c r="CC64" s="369"/>
      <c r="CD64" s="369"/>
      <c r="CE64" s="369"/>
    </row>
    <row r="65" spans="1:83" ht="35.1" customHeight="1" x14ac:dyDescent="0.25">
      <c r="A65" s="25">
        <f t="shared" si="0"/>
        <v>54</v>
      </c>
      <c r="B65" s="370"/>
      <c r="C65" s="370"/>
      <c r="D65" s="371"/>
      <c r="E65" s="371"/>
      <c r="F65" s="371"/>
      <c r="G65" s="371"/>
      <c r="H65" s="371"/>
      <c r="I65" s="372"/>
      <c r="J65" s="372"/>
      <c r="K65" s="372"/>
      <c r="L65" s="372"/>
      <c r="M65" s="372"/>
      <c r="N65" s="372"/>
      <c r="O65" s="372"/>
      <c r="P65" s="372"/>
      <c r="Q65" s="373"/>
      <c r="R65" s="373"/>
      <c r="S65" s="373"/>
      <c r="T65" s="373"/>
      <c r="U65" s="373"/>
      <c r="V65" s="373"/>
      <c r="W65" s="373"/>
      <c r="X65" s="373"/>
      <c r="Y65" s="373"/>
      <c r="Z65" s="373"/>
      <c r="AA65" s="372"/>
      <c r="AB65" s="372"/>
      <c r="AC65" s="372"/>
      <c r="AD65" s="372"/>
      <c r="AE65" s="373"/>
      <c r="AF65" s="373"/>
      <c r="AG65" s="373"/>
      <c r="AH65" s="373"/>
      <c r="AI65" s="372"/>
      <c r="AJ65" s="372"/>
      <c r="AK65" s="372"/>
      <c r="AL65" s="372"/>
      <c r="AM65" s="372"/>
      <c r="AN65" s="372"/>
      <c r="AO65" s="374"/>
      <c r="AP65" s="374"/>
      <c r="AQ65" s="374"/>
      <c r="AR65" s="375"/>
      <c r="AS65" s="375"/>
      <c r="AT65" s="375"/>
      <c r="AU65" s="367"/>
      <c r="AV65" s="367"/>
      <c r="AW65" s="367"/>
      <c r="AX65" s="368"/>
      <c r="AY65" s="368"/>
      <c r="AZ65" s="38"/>
      <c r="BA65" s="39"/>
      <c r="BB65" s="38"/>
      <c r="BC65" s="39"/>
      <c r="BD65" s="38"/>
      <c r="BE65" s="39"/>
      <c r="BF65" s="38"/>
      <c r="BG65" s="39"/>
      <c r="BH65" s="38"/>
      <c r="BI65" s="36"/>
      <c r="BJ65" s="37"/>
      <c r="BK65" s="36"/>
      <c r="BL65" s="37"/>
      <c r="BM65" s="36"/>
      <c r="BN65" s="37"/>
      <c r="BO65" s="36"/>
      <c r="BP65" s="37"/>
      <c r="BQ65" s="36"/>
      <c r="BR65" s="369"/>
      <c r="BS65" s="369"/>
      <c r="BT65" s="369"/>
      <c r="BU65" s="369"/>
      <c r="BV65" s="369"/>
      <c r="BW65" s="369"/>
      <c r="BX65" s="369"/>
      <c r="BY65" s="369"/>
      <c r="BZ65" s="369"/>
      <c r="CA65" s="369"/>
      <c r="CB65" s="369"/>
      <c r="CC65" s="369"/>
      <c r="CD65" s="369"/>
      <c r="CE65" s="369"/>
    </row>
    <row r="66" spans="1:83" ht="35.1" customHeight="1" x14ac:dyDescent="0.25">
      <c r="A66" s="25">
        <f t="shared" si="0"/>
        <v>55</v>
      </c>
      <c r="B66" s="370"/>
      <c r="C66" s="370"/>
      <c r="D66" s="371"/>
      <c r="E66" s="371"/>
      <c r="F66" s="371"/>
      <c r="G66" s="371"/>
      <c r="H66" s="371"/>
      <c r="I66" s="372"/>
      <c r="J66" s="372"/>
      <c r="K66" s="372"/>
      <c r="L66" s="372"/>
      <c r="M66" s="372"/>
      <c r="N66" s="372"/>
      <c r="O66" s="372"/>
      <c r="P66" s="372"/>
      <c r="Q66" s="373"/>
      <c r="R66" s="373"/>
      <c r="S66" s="373"/>
      <c r="T66" s="373"/>
      <c r="U66" s="373"/>
      <c r="V66" s="373"/>
      <c r="W66" s="373"/>
      <c r="X66" s="373"/>
      <c r="Y66" s="373"/>
      <c r="Z66" s="373"/>
      <c r="AA66" s="372"/>
      <c r="AB66" s="372"/>
      <c r="AC66" s="372"/>
      <c r="AD66" s="372"/>
      <c r="AE66" s="373"/>
      <c r="AF66" s="373"/>
      <c r="AG66" s="373"/>
      <c r="AH66" s="373"/>
      <c r="AI66" s="372"/>
      <c r="AJ66" s="372"/>
      <c r="AK66" s="372"/>
      <c r="AL66" s="372"/>
      <c r="AM66" s="372"/>
      <c r="AN66" s="372"/>
      <c r="AO66" s="374"/>
      <c r="AP66" s="374"/>
      <c r="AQ66" s="374"/>
      <c r="AR66" s="375"/>
      <c r="AS66" s="375"/>
      <c r="AT66" s="375"/>
      <c r="AU66" s="367"/>
      <c r="AV66" s="367"/>
      <c r="AW66" s="367"/>
      <c r="AX66" s="368"/>
      <c r="AY66" s="368"/>
      <c r="AZ66" s="38"/>
      <c r="BA66" s="39"/>
      <c r="BB66" s="38"/>
      <c r="BC66" s="39"/>
      <c r="BD66" s="38"/>
      <c r="BE66" s="39"/>
      <c r="BF66" s="38"/>
      <c r="BG66" s="39"/>
      <c r="BH66" s="38"/>
      <c r="BI66" s="36"/>
      <c r="BJ66" s="37"/>
      <c r="BK66" s="36"/>
      <c r="BL66" s="37"/>
      <c r="BM66" s="36"/>
      <c r="BN66" s="37"/>
      <c r="BO66" s="36"/>
      <c r="BP66" s="37"/>
      <c r="BQ66" s="36"/>
      <c r="BR66" s="369"/>
      <c r="BS66" s="369"/>
      <c r="BT66" s="369"/>
      <c r="BU66" s="369"/>
      <c r="BV66" s="369"/>
      <c r="BW66" s="369"/>
      <c r="BX66" s="369"/>
      <c r="BY66" s="369"/>
      <c r="BZ66" s="369"/>
      <c r="CA66" s="369"/>
      <c r="CB66" s="369"/>
      <c r="CC66" s="369"/>
      <c r="CD66" s="369"/>
      <c r="CE66" s="369"/>
    </row>
    <row r="67" spans="1:83" ht="35.1" customHeight="1" x14ac:dyDescent="0.25">
      <c r="A67" s="25">
        <f t="shared" si="0"/>
        <v>56</v>
      </c>
      <c r="B67" s="370"/>
      <c r="C67" s="370"/>
      <c r="D67" s="371"/>
      <c r="E67" s="371"/>
      <c r="F67" s="371"/>
      <c r="G67" s="371"/>
      <c r="H67" s="371"/>
      <c r="I67" s="372"/>
      <c r="J67" s="372"/>
      <c r="K67" s="372"/>
      <c r="L67" s="372"/>
      <c r="M67" s="372"/>
      <c r="N67" s="372"/>
      <c r="O67" s="372"/>
      <c r="P67" s="372"/>
      <c r="Q67" s="373"/>
      <c r="R67" s="373"/>
      <c r="S67" s="373"/>
      <c r="T67" s="373"/>
      <c r="U67" s="373"/>
      <c r="V67" s="373"/>
      <c r="W67" s="373"/>
      <c r="X67" s="373"/>
      <c r="Y67" s="373"/>
      <c r="Z67" s="373"/>
      <c r="AA67" s="372"/>
      <c r="AB67" s="372"/>
      <c r="AC67" s="372"/>
      <c r="AD67" s="372"/>
      <c r="AE67" s="373"/>
      <c r="AF67" s="373"/>
      <c r="AG67" s="373"/>
      <c r="AH67" s="373"/>
      <c r="AI67" s="372"/>
      <c r="AJ67" s="372"/>
      <c r="AK67" s="372"/>
      <c r="AL67" s="372"/>
      <c r="AM67" s="372"/>
      <c r="AN67" s="372"/>
      <c r="AO67" s="374"/>
      <c r="AP67" s="374"/>
      <c r="AQ67" s="374"/>
      <c r="AR67" s="375"/>
      <c r="AS67" s="375"/>
      <c r="AT67" s="375"/>
      <c r="AU67" s="367"/>
      <c r="AV67" s="367"/>
      <c r="AW67" s="367"/>
      <c r="AX67" s="368"/>
      <c r="AY67" s="368"/>
      <c r="AZ67" s="38"/>
      <c r="BA67" s="39"/>
      <c r="BB67" s="38"/>
      <c r="BC67" s="39"/>
      <c r="BD67" s="38"/>
      <c r="BE67" s="39"/>
      <c r="BF67" s="38"/>
      <c r="BG67" s="39"/>
      <c r="BH67" s="38"/>
      <c r="BI67" s="36"/>
      <c r="BJ67" s="37"/>
      <c r="BK67" s="36"/>
      <c r="BL67" s="37"/>
      <c r="BM67" s="36"/>
      <c r="BN67" s="37"/>
      <c r="BO67" s="36"/>
      <c r="BP67" s="37"/>
      <c r="BQ67" s="36"/>
      <c r="BR67" s="369"/>
      <c r="BS67" s="369"/>
      <c r="BT67" s="369"/>
      <c r="BU67" s="369"/>
      <c r="BV67" s="369"/>
      <c r="BW67" s="369"/>
      <c r="BX67" s="369"/>
      <c r="BY67" s="369"/>
      <c r="BZ67" s="369"/>
      <c r="CA67" s="369"/>
      <c r="CB67" s="369"/>
      <c r="CC67" s="369"/>
      <c r="CD67" s="369"/>
      <c r="CE67" s="369"/>
    </row>
    <row r="68" spans="1:83" ht="35.1" customHeight="1" x14ac:dyDescent="0.25">
      <c r="A68" s="25">
        <f t="shared" si="0"/>
        <v>57</v>
      </c>
      <c r="B68" s="370"/>
      <c r="C68" s="370"/>
      <c r="D68" s="371"/>
      <c r="E68" s="371"/>
      <c r="F68" s="371"/>
      <c r="G68" s="371"/>
      <c r="H68" s="371"/>
      <c r="I68" s="372"/>
      <c r="J68" s="372"/>
      <c r="K68" s="372"/>
      <c r="L68" s="372"/>
      <c r="M68" s="372"/>
      <c r="N68" s="372"/>
      <c r="O68" s="372"/>
      <c r="P68" s="372"/>
      <c r="Q68" s="373"/>
      <c r="R68" s="373"/>
      <c r="S68" s="373"/>
      <c r="T68" s="373"/>
      <c r="U68" s="373"/>
      <c r="V68" s="373"/>
      <c r="W68" s="373"/>
      <c r="X68" s="373"/>
      <c r="Y68" s="373"/>
      <c r="Z68" s="373"/>
      <c r="AA68" s="372"/>
      <c r="AB68" s="372"/>
      <c r="AC68" s="372"/>
      <c r="AD68" s="372"/>
      <c r="AE68" s="373"/>
      <c r="AF68" s="373"/>
      <c r="AG68" s="373"/>
      <c r="AH68" s="373"/>
      <c r="AI68" s="372"/>
      <c r="AJ68" s="372"/>
      <c r="AK68" s="372"/>
      <c r="AL68" s="372"/>
      <c r="AM68" s="372"/>
      <c r="AN68" s="372"/>
      <c r="AO68" s="374"/>
      <c r="AP68" s="374"/>
      <c r="AQ68" s="374"/>
      <c r="AR68" s="375"/>
      <c r="AS68" s="375"/>
      <c r="AT68" s="375"/>
      <c r="AU68" s="367"/>
      <c r="AV68" s="367"/>
      <c r="AW68" s="367"/>
      <c r="AX68" s="368"/>
      <c r="AY68" s="368"/>
      <c r="AZ68" s="38"/>
      <c r="BA68" s="39"/>
      <c r="BB68" s="38"/>
      <c r="BC68" s="39"/>
      <c r="BD68" s="38"/>
      <c r="BE68" s="39"/>
      <c r="BF68" s="38"/>
      <c r="BG68" s="39"/>
      <c r="BH68" s="38"/>
      <c r="BI68" s="36"/>
      <c r="BJ68" s="37"/>
      <c r="BK68" s="36"/>
      <c r="BL68" s="37"/>
      <c r="BM68" s="36"/>
      <c r="BN68" s="37"/>
      <c r="BO68" s="36"/>
      <c r="BP68" s="37"/>
      <c r="BQ68" s="36"/>
      <c r="BR68" s="369"/>
      <c r="BS68" s="369"/>
      <c r="BT68" s="369"/>
      <c r="BU68" s="369"/>
      <c r="BV68" s="369"/>
      <c r="BW68" s="369"/>
      <c r="BX68" s="369"/>
      <c r="BY68" s="369"/>
      <c r="BZ68" s="369"/>
      <c r="CA68" s="369"/>
      <c r="CB68" s="369"/>
      <c r="CC68" s="369"/>
      <c r="CD68" s="369"/>
      <c r="CE68" s="369"/>
    </row>
    <row r="69" spans="1:83" ht="35.1" customHeight="1" x14ac:dyDescent="0.25">
      <c r="A69" s="25">
        <f t="shared" si="0"/>
        <v>58</v>
      </c>
      <c r="B69" s="370"/>
      <c r="C69" s="370"/>
      <c r="D69" s="371"/>
      <c r="E69" s="371"/>
      <c r="F69" s="371"/>
      <c r="G69" s="371"/>
      <c r="H69" s="371"/>
      <c r="I69" s="372"/>
      <c r="J69" s="372"/>
      <c r="K69" s="372"/>
      <c r="L69" s="372"/>
      <c r="M69" s="372"/>
      <c r="N69" s="372"/>
      <c r="O69" s="372"/>
      <c r="P69" s="372"/>
      <c r="Q69" s="373"/>
      <c r="R69" s="373"/>
      <c r="S69" s="373"/>
      <c r="T69" s="373"/>
      <c r="U69" s="373"/>
      <c r="V69" s="373"/>
      <c r="W69" s="373"/>
      <c r="X69" s="373"/>
      <c r="Y69" s="373"/>
      <c r="Z69" s="373"/>
      <c r="AA69" s="372"/>
      <c r="AB69" s="372"/>
      <c r="AC69" s="372"/>
      <c r="AD69" s="372"/>
      <c r="AE69" s="373"/>
      <c r="AF69" s="373"/>
      <c r="AG69" s="373"/>
      <c r="AH69" s="373"/>
      <c r="AI69" s="372"/>
      <c r="AJ69" s="372"/>
      <c r="AK69" s="372"/>
      <c r="AL69" s="372"/>
      <c r="AM69" s="372"/>
      <c r="AN69" s="372"/>
      <c r="AO69" s="374"/>
      <c r="AP69" s="374"/>
      <c r="AQ69" s="374"/>
      <c r="AR69" s="375"/>
      <c r="AS69" s="375"/>
      <c r="AT69" s="375"/>
      <c r="AU69" s="367"/>
      <c r="AV69" s="367"/>
      <c r="AW69" s="367"/>
      <c r="AX69" s="368"/>
      <c r="AY69" s="368"/>
      <c r="AZ69" s="38"/>
      <c r="BA69" s="39"/>
      <c r="BB69" s="38"/>
      <c r="BC69" s="39"/>
      <c r="BD69" s="38"/>
      <c r="BE69" s="39"/>
      <c r="BF69" s="38"/>
      <c r="BG69" s="39"/>
      <c r="BH69" s="38"/>
      <c r="BI69" s="36"/>
      <c r="BJ69" s="37"/>
      <c r="BK69" s="36"/>
      <c r="BL69" s="37"/>
      <c r="BM69" s="36"/>
      <c r="BN69" s="37"/>
      <c r="BO69" s="36"/>
      <c r="BP69" s="37"/>
      <c r="BQ69" s="36"/>
      <c r="BR69" s="369"/>
      <c r="BS69" s="369"/>
      <c r="BT69" s="369"/>
      <c r="BU69" s="369"/>
      <c r="BV69" s="369"/>
      <c r="BW69" s="369"/>
      <c r="BX69" s="369"/>
      <c r="BY69" s="369"/>
      <c r="BZ69" s="369"/>
      <c r="CA69" s="369"/>
      <c r="CB69" s="369"/>
      <c r="CC69" s="369"/>
      <c r="CD69" s="369"/>
      <c r="CE69" s="369"/>
    </row>
    <row r="70" spans="1:83" ht="35.1" customHeight="1" x14ac:dyDescent="0.25">
      <c r="A70" s="25">
        <f t="shared" si="0"/>
        <v>59</v>
      </c>
      <c r="B70" s="370"/>
      <c r="C70" s="370"/>
      <c r="D70" s="371"/>
      <c r="E70" s="371"/>
      <c r="F70" s="371"/>
      <c r="G70" s="371"/>
      <c r="H70" s="371"/>
      <c r="I70" s="372"/>
      <c r="J70" s="372"/>
      <c r="K70" s="372"/>
      <c r="L70" s="372"/>
      <c r="M70" s="372"/>
      <c r="N70" s="372"/>
      <c r="O70" s="372"/>
      <c r="P70" s="372"/>
      <c r="Q70" s="373"/>
      <c r="R70" s="373"/>
      <c r="S70" s="373"/>
      <c r="T70" s="373"/>
      <c r="U70" s="373"/>
      <c r="V70" s="373"/>
      <c r="W70" s="373"/>
      <c r="X70" s="373"/>
      <c r="Y70" s="373"/>
      <c r="Z70" s="373"/>
      <c r="AA70" s="372"/>
      <c r="AB70" s="372"/>
      <c r="AC70" s="372"/>
      <c r="AD70" s="372"/>
      <c r="AE70" s="373"/>
      <c r="AF70" s="373"/>
      <c r="AG70" s="373"/>
      <c r="AH70" s="373"/>
      <c r="AI70" s="372"/>
      <c r="AJ70" s="372"/>
      <c r="AK70" s="372"/>
      <c r="AL70" s="372"/>
      <c r="AM70" s="372"/>
      <c r="AN70" s="372"/>
      <c r="AO70" s="374"/>
      <c r="AP70" s="374"/>
      <c r="AQ70" s="374"/>
      <c r="AR70" s="375"/>
      <c r="AS70" s="375"/>
      <c r="AT70" s="375"/>
      <c r="AU70" s="367"/>
      <c r="AV70" s="367"/>
      <c r="AW70" s="367"/>
      <c r="AX70" s="368"/>
      <c r="AY70" s="368"/>
      <c r="AZ70" s="38"/>
      <c r="BA70" s="39"/>
      <c r="BB70" s="38"/>
      <c r="BC70" s="39"/>
      <c r="BD70" s="38"/>
      <c r="BE70" s="39"/>
      <c r="BF70" s="38"/>
      <c r="BG70" s="39"/>
      <c r="BH70" s="38"/>
      <c r="BI70" s="36"/>
      <c r="BJ70" s="37"/>
      <c r="BK70" s="36"/>
      <c r="BL70" s="37"/>
      <c r="BM70" s="36"/>
      <c r="BN70" s="37"/>
      <c r="BO70" s="36"/>
      <c r="BP70" s="37"/>
      <c r="BQ70" s="36"/>
      <c r="BR70" s="369"/>
      <c r="BS70" s="369"/>
      <c r="BT70" s="369"/>
      <c r="BU70" s="369"/>
      <c r="BV70" s="369"/>
      <c r="BW70" s="369"/>
      <c r="BX70" s="369"/>
      <c r="BY70" s="369"/>
      <c r="BZ70" s="369"/>
      <c r="CA70" s="369"/>
      <c r="CB70" s="369"/>
      <c r="CC70" s="369"/>
      <c r="CD70" s="369"/>
      <c r="CE70" s="369"/>
    </row>
    <row r="71" spans="1:83" ht="35.1" customHeight="1" x14ac:dyDescent="0.25">
      <c r="A71" s="25">
        <f>ROW(A60)</f>
        <v>60</v>
      </c>
      <c r="B71" s="370"/>
      <c r="C71" s="370"/>
      <c r="D71" s="371"/>
      <c r="E71" s="371"/>
      <c r="F71" s="371"/>
      <c r="G71" s="371"/>
      <c r="H71" s="371"/>
      <c r="I71" s="372"/>
      <c r="J71" s="372"/>
      <c r="K71" s="372"/>
      <c r="L71" s="372"/>
      <c r="M71" s="372"/>
      <c r="N71" s="372"/>
      <c r="O71" s="372"/>
      <c r="P71" s="372"/>
      <c r="Q71" s="373"/>
      <c r="R71" s="373"/>
      <c r="S71" s="373"/>
      <c r="T71" s="373"/>
      <c r="U71" s="373"/>
      <c r="V71" s="373"/>
      <c r="W71" s="373"/>
      <c r="X71" s="373"/>
      <c r="Y71" s="373"/>
      <c r="Z71" s="373"/>
      <c r="AA71" s="372"/>
      <c r="AB71" s="372"/>
      <c r="AC71" s="372"/>
      <c r="AD71" s="372"/>
      <c r="AE71" s="373"/>
      <c r="AF71" s="373"/>
      <c r="AG71" s="373"/>
      <c r="AH71" s="373"/>
      <c r="AI71" s="372"/>
      <c r="AJ71" s="372"/>
      <c r="AK71" s="372"/>
      <c r="AL71" s="372"/>
      <c r="AM71" s="372"/>
      <c r="AN71" s="372"/>
      <c r="AO71" s="374"/>
      <c r="AP71" s="374"/>
      <c r="AQ71" s="374"/>
      <c r="AR71" s="375"/>
      <c r="AS71" s="375"/>
      <c r="AT71" s="375"/>
      <c r="AU71" s="367"/>
      <c r="AV71" s="367"/>
      <c r="AW71" s="367"/>
      <c r="AX71" s="368"/>
      <c r="AY71" s="368"/>
      <c r="AZ71" s="38"/>
      <c r="BA71" s="39"/>
      <c r="BB71" s="38"/>
      <c r="BC71" s="39"/>
      <c r="BD71" s="38"/>
      <c r="BE71" s="39"/>
      <c r="BF71" s="38"/>
      <c r="BG71" s="39"/>
      <c r="BH71" s="38"/>
      <c r="BI71" s="36"/>
      <c r="BJ71" s="37"/>
      <c r="BK71" s="36"/>
      <c r="BL71" s="37"/>
      <c r="BM71" s="36"/>
      <c r="BN71" s="37"/>
      <c r="BO71" s="36"/>
      <c r="BP71" s="37"/>
      <c r="BQ71" s="36"/>
      <c r="BR71" s="369"/>
      <c r="BS71" s="369"/>
      <c r="BT71" s="369"/>
      <c r="BU71" s="369"/>
      <c r="BV71" s="369"/>
      <c r="BW71" s="369"/>
      <c r="BX71" s="369"/>
      <c r="BY71" s="369"/>
      <c r="BZ71" s="369"/>
      <c r="CA71" s="369"/>
      <c r="CB71" s="369"/>
      <c r="CC71" s="369"/>
      <c r="CD71" s="369"/>
      <c r="CE71" s="369"/>
    </row>
    <row r="72" spans="1:83" ht="35.1" customHeight="1" x14ac:dyDescent="0.25">
      <c r="A72" s="25">
        <f t="shared" si="0"/>
        <v>61</v>
      </c>
      <c r="B72" s="370"/>
      <c r="C72" s="370"/>
      <c r="D72" s="371"/>
      <c r="E72" s="371"/>
      <c r="F72" s="371"/>
      <c r="G72" s="371"/>
      <c r="H72" s="371"/>
      <c r="I72" s="372"/>
      <c r="J72" s="372"/>
      <c r="K72" s="372"/>
      <c r="L72" s="372"/>
      <c r="M72" s="372"/>
      <c r="N72" s="372"/>
      <c r="O72" s="372"/>
      <c r="P72" s="372"/>
      <c r="Q72" s="373"/>
      <c r="R72" s="373"/>
      <c r="S72" s="373"/>
      <c r="T72" s="373"/>
      <c r="U72" s="373"/>
      <c r="V72" s="373"/>
      <c r="W72" s="373"/>
      <c r="X72" s="373"/>
      <c r="Y72" s="373"/>
      <c r="Z72" s="373"/>
      <c r="AA72" s="372"/>
      <c r="AB72" s="372"/>
      <c r="AC72" s="372"/>
      <c r="AD72" s="372"/>
      <c r="AE72" s="373"/>
      <c r="AF72" s="373"/>
      <c r="AG72" s="373"/>
      <c r="AH72" s="373"/>
      <c r="AI72" s="372"/>
      <c r="AJ72" s="372"/>
      <c r="AK72" s="372"/>
      <c r="AL72" s="372"/>
      <c r="AM72" s="372"/>
      <c r="AN72" s="372"/>
      <c r="AO72" s="374"/>
      <c r="AP72" s="374"/>
      <c r="AQ72" s="374"/>
      <c r="AR72" s="375"/>
      <c r="AS72" s="375"/>
      <c r="AT72" s="375"/>
      <c r="AU72" s="367"/>
      <c r="AV72" s="367"/>
      <c r="AW72" s="367"/>
      <c r="AX72" s="368"/>
      <c r="AY72" s="368"/>
      <c r="AZ72" s="38"/>
      <c r="BA72" s="39"/>
      <c r="BB72" s="38"/>
      <c r="BC72" s="39"/>
      <c r="BD72" s="38"/>
      <c r="BE72" s="39"/>
      <c r="BF72" s="38"/>
      <c r="BG72" s="39"/>
      <c r="BH72" s="38"/>
      <c r="BI72" s="36"/>
      <c r="BJ72" s="37"/>
      <c r="BK72" s="36"/>
      <c r="BL72" s="37"/>
      <c r="BM72" s="36"/>
      <c r="BN72" s="37"/>
      <c r="BO72" s="36"/>
      <c r="BP72" s="37"/>
      <c r="BQ72" s="36"/>
      <c r="BR72" s="369"/>
      <c r="BS72" s="369"/>
      <c r="BT72" s="369"/>
      <c r="BU72" s="369"/>
      <c r="BV72" s="369"/>
      <c r="BW72" s="369"/>
      <c r="BX72" s="369"/>
      <c r="BY72" s="369"/>
      <c r="BZ72" s="369"/>
      <c r="CA72" s="369"/>
      <c r="CB72" s="369"/>
      <c r="CC72" s="369"/>
      <c r="CD72" s="369"/>
      <c r="CE72" s="369"/>
    </row>
    <row r="73" spans="1:83" ht="35.1" customHeight="1" x14ac:dyDescent="0.25">
      <c r="A73" s="25">
        <f t="shared" si="0"/>
        <v>62</v>
      </c>
      <c r="B73" s="370"/>
      <c r="C73" s="370"/>
      <c r="D73" s="371"/>
      <c r="E73" s="371"/>
      <c r="F73" s="371"/>
      <c r="G73" s="371"/>
      <c r="H73" s="371"/>
      <c r="I73" s="372"/>
      <c r="J73" s="372"/>
      <c r="K73" s="372"/>
      <c r="L73" s="372"/>
      <c r="M73" s="372"/>
      <c r="N73" s="372"/>
      <c r="O73" s="372"/>
      <c r="P73" s="372"/>
      <c r="Q73" s="373"/>
      <c r="R73" s="373"/>
      <c r="S73" s="373"/>
      <c r="T73" s="373"/>
      <c r="U73" s="373"/>
      <c r="V73" s="373"/>
      <c r="W73" s="373"/>
      <c r="X73" s="373"/>
      <c r="Y73" s="373"/>
      <c r="Z73" s="373"/>
      <c r="AA73" s="372"/>
      <c r="AB73" s="372"/>
      <c r="AC73" s="372"/>
      <c r="AD73" s="372"/>
      <c r="AE73" s="373"/>
      <c r="AF73" s="373"/>
      <c r="AG73" s="373"/>
      <c r="AH73" s="373"/>
      <c r="AI73" s="372"/>
      <c r="AJ73" s="372"/>
      <c r="AK73" s="372"/>
      <c r="AL73" s="372"/>
      <c r="AM73" s="372"/>
      <c r="AN73" s="372"/>
      <c r="AO73" s="374"/>
      <c r="AP73" s="374"/>
      <c r="AQ73" s="374"/>
      <c r="AR73" s="375"/>
      <c r="AS73" s="375"/>
      <c r="AT73" s="375"/>
      <c r="AU73" s="367"/>
      <c r="AV73" s="367"/>
      <c r="AW73" s="367"/>
      <c r="AX73" s="368"/>
      <c r="AY73" s="368"/>
      <c r="AZ73" s="38"/>
      <c r="BA73" s="39"/>
      <c r="BB73" s="38"/>
      <c r="BC73" s="39"/>
      <c r="BD73" s="38"/>
      <c r="BE73" s="39"/>
      <c r="BF73" s="38"/>
      <c r="BG73" s="39"/>
      <c r="BH73" s="38"/>
      <c r="BI73" s="36"/>
      <c r="BJ73" s="37"/>
      <c r="BK73" s="36"/>
      <c r="BL73" s="37"/>
      <c r="BM73" s="36"/>
      <c r="BN73" s="37"/>
      <c r="BO73" s="36"/>
      <c r="BP73" s="37"/>
      <c r="BQ73" s="36"/>
      <c r="BR73" s="369"/>
      <c r="BS73" s="369"/>
      <c r="BT73" s="369"/>
      <c r="BU73" s="369"/>
      <c r="BV73" s="369"/>
      <c r="BW73" s="369"/>
      <c r="BX73" s="369"/>
      <c r="BY73" s="369"/>
      <c r="BZ73" s="369"/>
      <c r="CA73" s="369"/>
      <c r="CB73" s="369"/>
      <c r="CC73" s="369"/>
      <c r="CD73" s="369"/>
      <c r="CE73" s="369"/>
    </row>
    <row r="74" spans="1:83" ht="35.1" customHeight="1" x14ac:dyDescent="0.25">
      <c r="A74" s="25">
        <f t="shared" si="0"/>
        <v>63</v>
      </c>
      <c r="B74" s="370"/>
      <c r="C74" s="370"/>
      <c r="D74" s="371"/>
      <c r="E74" s="371"/>
      <c r="F74" s="371"/>
      <c r="G74" s="371"/>
      <c r="H74" s="371"/>
      <c r="I74" s="372"/>
      <c r="J74" s="372"/>
      <c r="K74" s="372"/>
      <c r="L74" s="372"/>
      <c r="M74" s="372"/>
      <c r="N74" s="372"/>
      <c r="O74" s="372"/>
      <c r="P74" s="372"/>
      <c r="Q74" s="373"/>
      <c r="R74" s="373"/>
      <c r="S74" s="373"/>
      <c r="T74" s="373"/>
      <c r="U74" s="373"/>
      <c r="V74" s="373"/>
      <c r="W74" s="373"/>
      <c r="X74" s="373"/>
      <c r="Y74" s="373"/>
      <c r="Z74" s="373"/>
      <c r="AA74" s="372"/>
      <c r="AB74" s="372"/>
      <c r="AC74" s="372"/>
      <c r="AD74" s="372"/>
      <c r="AE74" s="373"/>
      <c r="AF74" s="373"/>
      <c r="AG74" s="373"/>
      <c r="AH74" s="373"/>
      <c r="AI74" s="372"/>
      <c r="AJ74" s="372"/>
      <c r="AK74" s="372"/>
      <c r="AL74" s="372"/>
      <c r="AM74" s="372"/>
      <c r="AN74" s="372"/>
      <c r="AO74" s="374"/>
      <c r="AP74" s="374"/>
      <c r="AQ74" s="374"/>
      <c r="AR74" s="375"/>
      <c r="AS74" s="375"/>
      <c r="AT74" s="375"/>
      <c r="AU74" s="367"/>
      <c r="AV74" s="367"/>
      <c r="AW74" s="367"/>
      <c r="AX74" s="368"/>
      <c r="AY74" s="368"/>
      <c r="AZ74" s="38"/>
      <c r="BA74" s="39"/>
      <c r="BB74" s="38"/>
      <c r="BC74" s="39"/>
      <c r="BD74" s="38"/>
      <c r="BE74" s="39"/>
      <c r="BF74" s="38"/>
      <c r="BG74" s="39"/>
      <c r="BH74" s="38"/>
      <c r="BI74" s="36"/>
      <c r="BJ74" s="37"/>
      <c r="BK74" s="36"/>
      <c r="BL74" s="37"/>
      <c r="BM74" s="36"/>
      <c r="BN74" s="37"/>
      <c r="BO74" s="36"/>
      <c r="BP74" s="37"/>
      <c r="BQ74" s="36"/>
      <c r="BR74" s="369"/>
      <c r="BS74" s="369"/>
      <c r="BT74" s="369"/>
      <c r="BU74" s="369"/>
      <c r="BV74" s="369"/>
      <c r="BW74" s="369"/>
      <c r="BX74" s="369"/>
      <c r="BY74" s="369"/>
      <c r="BZ74" s="369"/>
      <c r="CA74" s="369"/>
      <c r="CB74" s="369"/>
      <c r="CC74" s="369"/>
      <c r="CD74" s="369"/>
      <c r="CE74" s="369"/>
    </row>
    <row r="75" spans="1:83" ht="35.1" customHeight="1" x14ac:dyDescent="0.25">
      <c r="A75" s="25">
        <f t="shared" si="0"/>
        <v>64</v>
      </c>
      <c r="B75" s="370"/>
      <c r="C75" s="370"/>
      <c r="D75" s="371"/>
      <c r="E75" s="371"/>
      <c r="F75" s="371"/>
      <c r="G75" s="371"/>
      <c r="H75" s="371"/>
      <c r="I75" s="372"/>
      <c r="J75" s="372"/>
      <c r="K75" s="372"/>
      <c r="L75" s="372"/>
      <c r="M75" s="372"/>
      <c r="N75" s="372"/>
      <c r="O75" s="372"/>
      <c r="P75" s="372"/>
      <c r="Q75" s="373"/>
      <c r="R75" s="373"/>
      <c r="S75" s="373"/>
      <c r="T75" s="373"/>
      <c r="U75" s="373"/>
      <c r="V75" s="373"/>
      <c r="W75" s="373"/>
      <c r="X75" s="373"/>
      <c r="Y75" s="373"/>
      <c r="Z75" s="373"/>
      <c r="AA75" s="372"/>
      <c r="AB75" s="372"/>
      <c r="AC75" s="372"/>
      <c r="AD75" s="372"/>
      <c r="AE75" s="373"/>
      <c r="AF75" s="373"/>
      <c r="AG75" s="373"/>
      <c r="AH75" s="373"/>
      <c r="AI75" s="372"/>
      <c r="AJ75" s="372"/>
      <c r="AK75" s="372"/>
      <c r="AL75" s="372"/>
      <c r="AM75" s="372"/>
      <c r="AN75" s="372"/>
      <c r="AO75" s="374"/>
      <c r="AP75" s="374"/>
      <c r="AQ75" s="374"/>
      <c r="AR75" s="375"/>
      <c r="AS75" s="375"/>
      <c r="AT75" s="375"/>
      <c r="AU75" s="367"/>
      <c r="AV75" s="367"/>
      <c r="AW75" s="367"/>
      <c r="AX75" s="368"/>
      <c r="AY75" s="368"/>
      <c r="AZ75" s="38"/>
      <c r="BA75" s="39"/>
      <c r="BB75" s="38"/>
      <c r="BC75" s="39"/>
      <c r="BD75" s="38"/>
      <c r="BE75" s="39"/>
      <c r="BF75" s="38"/>
      <c r="BG75" s="39"/>
      <c r="BH75" s="38"/>
      <c r="BI75" s="36"/>
      <c r="BJ75" s="37"/>
      <c r="BK75" s="36"/>
      <c r="BL75" s="37"/>
      <c r="BM75" s="36"/>
      <c r="BN75" s="37"/>
      <c r="BO75" s="36"/>
      <c r="BP75" s="37"/>
      <c r="BQ75" s="36"/>
      <c r="BR75" s="369"/>
      <c r="BS75" s="369"/>
      <c r="BT75" s="369"/>
      <c r="BU75" s="369"/>
      <c r="BV75" s="369"/>
      <c r="BW75" s="369"/>
      <c r="BX75" s="369"/>
      <c r="BY75" s="369"/>
      <c r="BZ75" s="369"/>
      <c r="CA75" s="369"/>
      <c r="CB75" s="369"/>
      <c r="CC75" s="369"/>
      <c r="CD75" s="369"/>
      <c r="CE75" s="369"/>
    </row>
    <row r="76" spans="1:83" ht="35.1" customHeight="1" x14ac:dyDescent="0.25">
      <c r="A76" s="25">
        <f t="shared" ref="A76:A80" si="1">ROW(A65)</f>
        <v>65</v>
      </c>
      <c r="B76" s="370"/>
      <c r="C76" s="370"/>
      <c r="D76" s="371"/>
      <c r="E76" s="371"/>
      <c r="F76" s="371"/>
      <c r="G76" s="371"/>
      <c r="H76" s="371"/>
      <c r="I76" s="372"/>
      <c r="J76" s="372"/>
      <c r="K76" s="372"/>
      <c r="L76" s="372"/>
      <c r="M76" s="372"/>
      <c r="N76" s="372"/>
      <c r="O76" s="372"/>
      <c r="P76" s="372"/>
      <c r="Q76" s="373"/>
      <c r="R76" s="373"/>
      <c r="S76" s="373"/>
      <c r="T76" s="373"/>
      <c r="U76" s="373"/>
      <c r="V76" s="373"/>
      <c r="W76" s="373"/>
      <c r="X76" s="373"/>
      <c r="Y76" s="373"/>
      <c r="Z76" s="373"/>
      <c r="AA76" s="372"/>
      <c r="AB76" s="372"/>
      <c r="AC76" s="372"/>
      <c r="AD76" s="372"/>
      <c r="AE76" s="373"/>
      <c r="AF76" s="373"/>
      <c r="AG76" s="373"/>
      <c r="AH76" s="373"/>
      <c r="AI76" s="372"/>
      <c r="AJ76" s="372"/>
      <c r="AK76" s="372"/>
      <c r="AL76" s="372"/>
      <c r="AM76" s="372"/>
      <c r="AN76" s="372"/>
      <c r="AO76" s="374"/>
      <c r="AP76" s="374"/>
      <c r="AQ76" s="374"/>
      <c r="AR76" s="375"/>
      <c r="AS76" s="375"/>
      <c r="AT76" s="375"/>
      <c r="AU76" s="367"/>
      <c r="AV76" s="367"/>
      <c r="AW76" s="367"/>
      <c r="AX76" s="368"/>
      <c r="AY76" s="368"/>
      <c r="AZ76" s="38"/>
      <c r="BA76" s="39"/>
      <c r="BB76" s="38"/>
      <c r="BC76" s="39"/>
      <c r="BD76" s="38"/>
      <c r="BE76" s="39"/>
      <c r="BF76" s="38"/>
      <c r="BG76" s="39"/>
      <c r="BH76" s="38"/>
      <c r="BI76" s="36"/>
      <c r="BJ76" s="37"/>
      <c r="BK76" s="36"/>
      <c r="BL76" s="37"/>
      <c r="BM76" s="36"/>
      <c r="BN76" s="37"/>
      <c r="BO76" s="36"/>
      <c r="BP76" s="37"/>
      <c r="BQ76" s="36"/>
      <c r="BR76" s="369"/>
      <c r="BS76" s="369"/>
      <c r="BT76" s="369"/>
      <c r="BU76" s="369"/>
      <c r="BV76" s="369"/>
      <c r="BW76" s="369"/>
      <c r="BX76" s="369"/>
      <c r="BY76" s="369"/>
      <c r="BZ76" s="369"/>
      <c r="CA76" s="369"/>
      <c r="CB76" s="369"/>
      <c r="CC76" s="369"/>
      <c r="CD76" s="369"/>
      <c r="CE76" s="369"/>
    </row>
    <row r="77" spans="1:83" ht="35.1" customHeight="1" x14ac:dyDescent="0.25">
      <c r="A77" s="25">
        <f t="shared" si="1"/>
        <v>66</v>
      </c>
      <c r="B77" s="370"/>
      <c r="C77" s="370"/>
      <c r="D77" s="371"/>
      <c r="E77" s="371"/>
      <c r="F77" s="371"/>
      <c r="G77" s="371"/>
      <c r="H77" s="371"/>
      <c r="I77" s="372"/>
      <c r="J77" s="372"/>
      <c r="K77" s="372"/>
      <c r="L77" s="372"/>
      <c r="M77" s="372"/>
      <c r="N77" s="372"/>
      <c r="O77" s="372"/>
      <c r="P77" s="372"/>
      <c r="Q77" s="373"/>
      <c r="R77" s="373"/>
      <c r="S77" s="373"/>
      <c r="T77" s="373"/>
      <c r="U77" s="373"/>
      <c r="V77" s="373"/>
      <c r="W77" s="373"/>
      <c r="X77" s="373"/>
      <c r="Y77" s="373"/>
      <c r="Z77" s="373"/>
      <c r="AA77" s="372"/>
      <c r="AB77" s="372"/>
      <c r="AC77" s="372"/>
      <c r="AD77" s="372"/>
      <c r="AE77" s="373"/>
      <c r="AF77" s="373"/>
      <c r="AG77" s="373"/>
      <c r="AH77" s="373"/>
      <c r="AI77" s="372"/>
      <c r="AJ77" s="372"/>
      <c r="AK77" s="372"/>
      <c r="AL77" s="372"/>
      <c r="AM77" s="372"/>
      <c r="AN77" s="372"/>
      <c r="AO77" s="374"/>
      <c r="AP77" s="374"/>
      <c r="AQ77" s="374"/>
      <c r="AR77" s="375"/>
      <c r="AS77" s="375"/>
      <c r="AT77" s="375"/>
      <c r="AU77" s="367"/>
      <c r="AV77" s="367"/>
      <c r="AW77" s="367"/>
      <c r="AX77" s="368"/>
      <c r="AY77" s="368"/>
      <c r="AZ77" s="38"/>
      <c r="BA77" s="39"/>
      <c r="BB77" s="38"/>
      <c r="BC77" s="39"/>
      <c r="BD77" s="38"/>
      <c r="BE77" s="39"/>
      <c r="BF77" s="38"/>
      <c r="BG77" s="39"/>
      <c r="BH77" s="38"/>
      <c r="BI77" s="36"/>
      <c r="BJ77" s="37"/>
      <c r="BK77" s="36"/>
      <c r="BL77" s="37"/>
      <c r="BM77" s="36"/>
      <c r="BN77" s="37"/>
      <c r="BO77" s="36"/>
      <c r="BP77" s="37"/>
      <c r="BQ77" s="36"/>
      <c r="BR77" s="369"/>
      <c r="BS77" s="369"/>
      <c r="BT77" s="369"/>
      <c r="BU77" s="369"/>
      <c r="BV77" s="369"/>
      <c r="BW77" s="369"/>
      <c r="BX77" s="369"/>
      <c r="BY77" s="369"/>
      <c r="BZ77" s="369"/>
      <c r="CA77" s="369"/>
      <c r="CB77" s="369"/>
      <c r="CC77" s="369"/>
      <c r="CD77" s="369"/>
      <c r="CE77" s="369"/>
    </row>
    <row r="78" spans="1:83" ht="35.1" customHeight="1" x14ac:dyDescent="0.25">
      <c r="A78" s="25">
        <f t="shared" si="1"/>
        <v>67</v>
      </c>
      <c r="B78" s="370"/>
      <c r="C78" s="370"/>
      <c r="D78" s="371"/>
      <c r="E78" s="371"/>
      <c r="F78" s="371"/>
      <c r="G78" s="371"/>
      <c r="H78" s="371"/>
      <c r="I78" s="372"/>
      <c r="J78" s="372"/>
      <c r="K78" s="372"/>
      <c r="L78" s="372"/>
      <c r="M78" s="372"/>
      <c r="N78" s="372"/>
      <c r="O78" s="372"/>
      <c r="P78" s="372"/>
      <c r="Q78" s="373"/>
      <c r="R78" s="373"/>
      <c r="S78" s="373"/>
      <c r="T78" s="373"/>
      <c r="U78" s="373"/>
      <c r="V78" s="373"/>
      <c r="W78" s="373"/>
      <c r="X78" s="373"/>
      <c r="Y78" s="373"/>
      <c r="Z78" s="373"/>
      <c r="AA78" s="372"/>
      <c r="AB78" s="372"/>
      <c r="AC78" s="372"/>
      <c r="AD78" s="372"/>
      <c r="AE78" s="373"/>
      <c r="AF78" s="373"/>
      <c r="AG78" s="373"/>
      <c r="AH78" s="373"/>
      <c r="AI78" s="372"/>
      <c r="AJ78" s="372"/>
      <c r="AK78" s="372"/>
      <c r="AL78" s="372"/>
      <c r="AM78" s="372"/>
      <c r="AN78" s="372"/>
      <c r="AO78" s="374"/>
      <c r="AP78" s="374"/>
      <c r="AQ78" s="374"/>
      <c r="AR78" s="375"/>
      <c r="AS78" s="375"/>
      <c r="AT78" s="375"/>
      <c r="AU78" s="367"/>
      <c r="AV78" s="367"/>
      <c r="AW78" s="367"/>
      <c r="AX78" s="368"/>
      <c r="AY78" s="368"/>
      <c r="AZ78" s="38"/>
      <c r="BA78" s="39"/>
      <c r="BB78" s="38"/>
      <c r="BC78" s="39"/>
      <c r="BD78" s="38"/>
      <c r="BE78" s="39"/>
      <c r="BF78" s="38"/>
      <c r="BG78" s="39"/>
      <c r="BH78" s="38"/>
      <c r="BI78" s="36"/>
      <c r="BJ78" s="37"/>
      <c r="BK78" s="36"/>
      <c r="BL78" s="37"/>
      <c r="BM78" s="36"/>
      <c r="BN78" s="37"/>
      <c r="BO78" s="36"/>
      <c r="BP78" s="37"/>
      <c r="BQ78" s="36"/>
      <c r="BR78" s="369"/>
      <c r="BS78" s="369"/>
      <c r="BT78" s="369"/>
      <c r="BU78" s="369"/>
      <c r="BV78" s="369"/>
      <c r="BW78" s="369"/>
      <c r="BX78" s="369"/>
      <c r="BY78" s="369"/>
      <c r="BZ78" s="369"/>
      <c r="CA78" s="369"/>
      <c r="CB78" s="369"/>
      <c r="CC78" s="369"/>
      <c r="CD78" s="369"/>
      <c r="CE78" s="369"/>
    </row>
    <row r="79" spans="1:83" ht="35.1" customHeight="1" x14ac:dyDescent="0.25">
      <c r="A79" s="25">
        <f t="shared" si="1"/>
        <v>68</v>
      </c>
      <c r="B79" s="370"/>
      <c r="C79" s="370"/>
      <c r="D79" s="371"/>
      <c r="E79" s="371"/>
      <c r="F79" s="371"/>
      <c r="G79" s="371"/>
      <c r="H79" s="371"/>
      <c r="I79" s="372"/>
      <c r="J79" s="372"/>
      <c r="K79" s="372"/>
      <c r="L79" s="372"/>
      <c r="M79" s="372"/>
      <c r="N79" s="372"/>
      <c r="O79" s="372"/>
      <c r="P79" s="372"/>
      <c r="Q79" s="373"/>
      <c r="R79" s="373"/>
      <c r="S79" s="373"/>
      <c r="T79" s="373"/>
      <c r="U79" s="373"/>
      <c r="V79" s="373"/>
      <c r="W79" s="373"/>
      <c r="X79" s="373"/>
      <c r="Y79" s="373"/>
      <c r="Z79" s="373"/>
      <c r="AA79" s="372"/>
      <c r="AB79" s="372"/>
      <c r="AC79" s="372"/>
      <c r="AD79" s="372"/>
      <c r="AE79" s="373"/>
      <c r="AF79" s="373"/>
      <c r="AG79" s="373"/>
      <c r="AH79" s="373"/>
      <c r="AI79" s="372"/>
      <c r="AJ79" s="372"/>
      <c r="AK79" s="372"/>
      <c r="AL79" s="372"/>
      <c r="AM79" s="372"/>
      <c r="AN79" s="372"/>
      <c r="AO79" s="374"/>
      <c r="AP79" s="374"/>
      <c r="AQ79" s="374"/>
      <c r="AR79" s="375"/>
      <c r="AS79" s="375"/>
      <c r="AT79" s="375"/>
      <c r="AU79" s="367"/>
      <c r="AV79" s="367"/>
      <c r="AW79" s="367"/>
      <c r="AX79" s="368"/>
      <c r="AY79" s="368"/>
      <c r="AZ79" s="38"/>
      <c r="BA79" s="39"/>
      <c r="BB79" s="38"/>
      <c r="BC79" s="39"/>
      <c r="BD79" s="38"/>
      <c r="BE79" s="39"/>
      <c r="BF79" s="38"/>
      <c r="BG79" s="39"/>
      <c r="BH79" s="38"/>
      <c r="BI79" s="36"/>
      <c r="BJ79" s="37"/>
      <c r="BK79" s="36"/>
      <c r="BL79" s="37"/>
      <c r="BM79" s="36"/>
      <c r="BN79" s="37"/>
      <c r="BO79" s="36"/>
      <c r="BP79" s="37"/>
      <c r="BQ79" s="36"/>
      <c r="BR79" s="369"/>
      <c r="BS79" s="369"/>
      <c r="BT79" s="369"/>
      <c r="BU79" s="369"/>
      <c r="BV79" s="369"/>
      <c r="BW79" s="369"/>
      <c r="BX79" s="369"/>
      <c r="BY79" s="369"/>
      <c r="BZ79" s="369"/>
      <c r="CA79" s="369"/>
      <c r="CB79" s="369"/>
      <c r="CC79" s="369"/>
      <c r="CD79" s="369"/>
      <c r="CE79" s="369"/>
    </row>
    <row r="80" spans="1:83" ht="35.1" customHeight="1" x14ac:dyDescent="0.25">
      <c r="A80" s="25">
        <f t="shared" si="1"/>
        <v>69</v>
      </c>
      <c r="B80" s="370"/>
      <c r="C80" s="370"/>
      <c r="D80" s="371"/>
      <c r="E80" s="371"/>
      <c r="F80" s="371"/>
      <c r="G80" s="371"/>
      <c r="H80" s="371"/>
      <c r="I80" s="372"/>
      <c r="J80" s="372"/>
      <c r="K80" s="372"/>
      <c r="L80" s="372"/>
      <c r="M80" s="372"/>
      <c r="N80" s="372"/>
      <c r="O80" s="372"/>
      <c r="P80" s="372"/>
      <c r="Q80" s="373"/>
      <c r="R80" s="373"/>
      <c r="S80" s="373"/>
      <c r="T80" s="373"/>
      <c r="U80" s="373"/>
      <c r="V80" s="373"/>
      <c r="W80" s="373"/>
      <c r="X80" s="373"/>
      <c r="Y80" s="373"/>
      <c r="Z80" s="373"/>
      <c r="AA80" s="372"/>
      <c r="AB80" s="372"/>
      <c r="AC80" s="372"/>
      <c r="AD80" s="372"/>
      <c r="AE80" s="373"/>
      <c r="AF80" s="373"/>
      <c r="AG80" s="373"/>
      <c r="AH80" s="373"/>
      <c r="AI80" s="372"/>
      <c r="AJ80" s="372"/>
      <c r="AK80" s="372"/>
      <c r="AL80" s="372"/>
      <c r="AM80" s="372"/>
      <c r="AN80" s="372"/>
      <c r="AO80" s="374"/>
      <c r="AP80" s="374"/>
      <c r="AQ80" s="374"/>
      <c r="AR80" s="375"/>
      <c r="AS80" s="375"/>
      <c r="AT80" s="375"/>
      <c r="AU80" s="367"/>
      <c r="AV80" s="367"/>
      <c r="AW80" s="367"/>
      <c r="AX80" s="368"/>
      <c r="AY80" s="368"/>
      <c r="AZ80" s="38"/>
      <c r="BA80" s="39"/>
      <c r="BB80" s="38"/>
      <c r="BC80" s="39"/>
      <c r="BD80" s="38"/>
      <c r="BE80" s="39"/>
      <c r="BF80" s="38"/>
      <c r="BG80" s="39"/>
      <c r="BH80" s="38"/>
      <c r="BI80" s="36"/>
      <c r="BJ80" s="37"/>
      <c r="BK80" s="36"/>
      <c r="BL80" s="37"/>
      <c r="BM80" s="36"/>
      <c r="BN80" s="37"/>
      <c r="BO80" s="36"/>
      <c r="BP80" s="37"/>
      <c r="BQ80" s="36"/>
      <c r="BR80" s="369"/>
      <c r="BS80" s="369"/>
      <c r="BT80" s="369"/>
      <c r="BU80" s="369"/>
      <c r="BV80" s="369"/>
      <c r="BW80" s="369"/>
      <c r="BX80" s="369"/>
      <c r="BY80" s="369"/>
      <c r="BZ80" s="369"/>
      <c r="CA80" s="369"/>
      <c r="CB80" s="369"/>
      <c r="CC80" s="369"/>
      <c r="CD80" s="369"/>
      <c r="CE80" s="369"/>
    </row>
    <row r="81" spans="1:83" ht="35.1" customHeight="1" x14ac:dyDescent="0.25">
      <c r="A81" s="25">
        <f>ROW(A70)</f>
        <v>70</v>
      </c>
      <c r="B81" s="370"/>
      <c r="C81" s="370"/>
      <c r="D81" s="371"/>
      <c r="E81" s="371"/>
      <c r="F81" s="371"/>
      <c r="G81" s="371"/>
      <c r="H81" s="371"/>
      <c r="I81" s="372"/>
      <c r="J81" s="372"/>
      <c r="K81" s="372"/>
      <c r="L81" s="372"/>
      <c r="M81" s="372"/>
      <c r="N81" s="372"/>
      <c r="O81" s="372"/>
      <c r="P81" s="372"/>
      <c r="Q81" s="373"/>
      <c r="R81" s="373"/>
      <c r="S81" s="373"/>
      <c r="T81" s="373"/>
      <c r="U81" s="373"/>
      <c r="V81" s="373"/>
      <c r="W81" s="373"/>
      <c r="X81" s="373"/>
      <c r="Y81" s="373"/>
      <c r="Z81" s="373"/>
      <c r="AA81" s="372"/>
      <c r="AB81" s="372"/>
      <c r="AC81" s="372"/>
      <c r="AD81" s="372"/>
      <c r="AE81" s="373"/>
      <c r="AF81" s="373"/>
      <c r="AG81" s="373"/>
      <c r="AH81" s="373"/>
      <c r="AI81" s="372"/>
      <c r="AJ81" s="372"/>
      <c r="AK81" s="372"/>
      <c r="AL81" s="372"/>
      <c r="AM81" s="372"/>
      <c r="AN81" s="372"/>
      <c r="AO81" s="374"/>
      <c r="AP81" s="374"/>
      <c r="AQ81" s="374"/>
      <c r="AR81" s="375"/>
      <c r="AS81" s="375"/>
      <c r="AT81" s="375"/>
      <c r="AU81" s="367"/>
      <c r="AV81" s="367"/>
      <c r="AW81" s="367"/>
      <c r="AX81" s="368"/>
      <c r="AY81" s="368"/>
      <c r="AZ81" s="38"/>
      <c r="BA81" s="39"/>
      <c r="BB81" s="38"/>
      <c r="BC81" s="39"/>
      <c r="BD81" s="38"/>
      <c r="BE81" s="39"/>
      <c r="BF81" s="38"/>
      <c r="BG81" s="39"/>
      <c r="BH81" s="38"/>
      <c r="BI81" s="36"/>
      <c r="BJ81" s="37"/>
      <c r="BK81" s="36"/>
      <c r="BL81" s="37"/>
      <c r="BM81" s="36"/>
      <c r="BN81" s="37"/>
      <c r="BO81" s="36"/>
      <c r="BP81" s="37"/>
      <c r="BQ81" s="36"/>
      <c r="BR81" s="369"/>
      <c r="BS81" s="369"/>
      <c r="BT81" s="369"/>
      <c r="BU81" s="369"/>
      <c r="BV81" s="369"/>
      <c r="BW81" s="369"/>
      <c r="BX81" s="369"/>
      <c r="BY81" s="369"/>
      <c r="BZ81" s="369"/>
      <c r="CA81" s="369"/>
      <c r="CB81" s="369"/>
      <c r="CC81" s="369"/>
      <c r="CD81" s="369"/>
      <c r="CE81" s="369"/>
    </row>
    <row r="82" spans="1:83" ht="35.1" customHeight="1" x14ac:dyDescent="0.25">
      <c r="A82" s="25">
        <f t="shared" ref="A82:A90" si="2">ROW(A71)</f>
        <v>71</v>
      </c>
      <c r="B82" s="370"/>
      <c r="C82" s="370"/>
      <c r="D82" s="371"/>
      <c r="E82" s="371"/>
      <c r="F82" s="371"/>
      <c r="G82" s="371"/>
      <c r="H82" s="371"/>
      <c r="I82" s="372"/>
      <c r="J82" s="372"/>
      <c r="K82" s="372"/>
      <c r="L82" s="372"/>
      <c r="M82" s="372"/>
      <c r="N82" s="372"/>
      <c r="O82" s="372"/>
      <c r="P82" s="372"/>
      <c r="Q82" s="373"/>
      <c r="R82" s="373"/>
      <c r="S82" s="373"/>
      <c r="T82" s="373"/>
      <c r="U82" s="373"/>
      <c r="V82" s="373"/>
      <c r="W82" s="373"/>
      <c r="X82" s="373"/>
      <c r="Y82" s="373"/>
      <c r="Z82" s="373"/>
      <c r="AA82" s="372"/>
      <c r="AB82" s="372"/>
      <c r="AC82" s="372"/>
      <c r="AD82" s="372"/>
      <c r="AE82" s="373"/>
      <c r="AF82" s="373"/>
      <c r="AG82" s="373"/>
      <c r="AH82" s="373"/>
      <c r="AI82" s="372"/>
      <c r="AJ82" s="372"/>
      <c r="AK82" s="372"/>
      <c r="AL82" s="372"/>
      <c r="AM82" s="372"/>
      <c r="AN82" s="372"/>
      <c r="AO82" s="374"/>
      <c r="AP82" s="374"/>
      <c r="AQ82" s="374"/>
      <c r="AR82" s="375"/>
      <c r="AS82" s="375"/>
      <c r="AT82" s="375"/>
      <c r="AU82" s="367"/>
      <c r="AV82" s="367"/>
      <c r="AW82" s="367"/>
      <c r="AX82" s="368"/>
      <c r="AY82" s="368"/>
      <c r="AZ82" s="38"/>
      <c r="BA82" s="39"/>
      <c r="BB82" s="38"/>
      <c r="BC82" s="39"/>
      <c r="BD82" s="38"/>
      <c r="BE82" s="39"/>
      <c r="BF82" s="38"/>
      <c r="BG82" s="39"/>
      <c r="BH82" s="38"/>
      <c r="BI82" s="36"/>
      <c r="BJ82" s="37"/>
      <c r="BK82" s="36"/>
      <c r="BL82" s="37"/>
      <c r="BM82" s="36"/>
      <c r="BN82" s="37"/>
      <c r="BO82" s="36"/>
      <c r="BP82" s="37"/>
      <c r="BQ82" s="36"/>
      <c r="BR82" s="369"/>
      <c r="BS82" s="369"/>
      <c r="BT82" s="369"/>
      <c r="BU82" s="369"/>
      <c r="BV82" s="369"/>
      <c r="BW82" s="369"/>
      <c r="BX82" s="369"/>
      <c r="BY82" s="369"/>
      <c r="BZ82" s="369"/>
      <c r="CA82" s="369"/>
      <c r="CB82" s="369"/>
      <c r="CC82" s="369"/>
      <c r="CD82" s="369"/>
      <c r="CE82" s="369"/>
    </row>
    <row r="83" spans="1:83" ht="35.1" customHeight="1" x14ac:dyDescent="0.25">
      <c r="A83" s="25">
        <f t="shared" si="2"/>
        <v>72</v>
      </c>
      <c r="B83" s="370"/>
      <c r="C83" s="370"/>
      <c r="D83" s="371"/>
      <c r="E83" s="371"/>
      <c r="F83" s="371"/>
      <c r="G83" s="371"/>
      <c r="H83" s="371"/>
      <c r="I83" s="372"/>
      <c r="J83" s="372"/>
      <c r="K83" s="372"/>
      <c r="L83" s="372"/>
      <c r="M83" s="372"/>
      <c r="N83" s="372"/>
      <c r="O83" s="372"/>
      <c r="P83" s="372"/>
      <c r="Q83" s="373"/>
      <c r="R83" s="373"/>
      <c r="S83" s="373"/>
      <c r="T83" s="373"/>
      <c r="U83" s="373"/>
      <c r="V83" s="373"/>
      <c r="W83" s="373"/>
      <c r="X83" s="373"/>
      <c r="Y83" s="373"/>
      <c r="Z83" s="373"/>
      <c r="AA83" s="372"/>
      <c r="AB83" s="372"/>
      <c r="AC83" s="372"/>
      <c r="AD83" s="372"/>
      <c r="AE83" s="373"/>
      <c r="AF83" s="373"/>
      <c r="AG83" s="373"/>
      <c r="AH83" s="373"/>
      <c r="AI83" s="372"/>
      <c r="AJ83" s="372"/>
      <c r="AK83" s="372"/>
      <c r="AL83" s="372"/>
      <c r="AM83" s="372"/>
      <c r="AN83" s="372"/>
      <c r="AO83" s="374"/>
      <c r="AP83" s="374"/>
      <c r="AQ83" s="374"/>
      <c r="AR83" s="375"/>
      <c r="AS83" s="375"/>
      <c r="AT83" s="375"/>
      <c r="AU83" s="367"/>
      <c r="AV83" s="367"/>
      <c r="AW83" s="367"/>
      <c r="AX83" s="368"/>
      <c r="AY83" s="368"/>
      <c r="AZ83" s="38"/>
      <c r="BA83" s="39"/>
      <c r="BB83" s="38"/>
      <c r="BC83" s="39"/>
      <c r="BD83" s="38"/>
      <c r="BE83" s="39"/>
      <c r="BF83" s="38"/>
      <c r="BG83" s="39"/>
      <c r="BH83" s="38"/>
      <c r="BI83" s="36"/>
      <c r="BJ83" s="37"/>
      <c r="BK83" s="36"/>
      <c r="BL83" s="37"/>
      <c r="BM83" s="36"/>
      <c r="BN83" s="37"/>
      <c r="BO83" s="36"/>
      <c r="BP83" s="37"/>
      <c r="BQ83" s="36"/>
      <c r="BR83" s="369"/>
      <c r="BS83" s="369"/>
      <c r="BT83" s="369"/>
      <c r="BU83" s="369"/>
      <c r="BV83" s="369"/>
      <c r="BW83" s="369"/>
      <c r="BX83" s="369"/>
      <c r="BY83" s="369"/>
      <c r="BZ83" s="369"/>
      <c r="CA83" s="369"/>
      <c r="CB83" s="369"/>
      <c r="CC83" s="369"/>
      <c r="CD83" s="369"/>
      <c r="CE83" s="369"/>
    </row>
    <row r="84" spans="1:83" ht="35.1" customHeight="1" x14ac:dyDescent="0.25">
      <c r="A84" s="25">
        <f t="shared" si="2"/>
        <v>73</v>
      </c>
      <c r="B84" s="370"/>
      <c r="C84" s="370"/>
      <c r="D84" s="371"/>
      <c r="E84" s="371"/>
      <c r="F84" s="371"/>
      <c r="G84" s="371"/>
      <c r="H84" s="371"/>
      <c r="I84" s="372"/>
      <c r="J84" s="372"/>
      <c r="K84" s="372"/>
      <c r="L84" s="372"/>
      <c r="M84" s="372"/>
      <c r="N84" s="372"/>
      <c r="O84" s="372"/>
      <c r="P84" s="372"/>
      <c r="Q84" s="373"/>
      <c r="R84" s="373"/>
      <c r="S84" s="373"/>
      <c r="T84" s="373"/>
      <c r="U84" s="373"/>
      <c r="V84" s="373"/>
      <c r="W84" s="373"/>
      <c r="X84" s="373"/>
      <c r="Y84" s="373"/>
      <c r="Z84" s="373"/>
      <c r="AA84" s="372"/>
      <c r="AB84" s="372"/>
      <c r="AC84" s="372"/>
      <c r="AD84" s="372"/>
      <c r="AE84" s="373"/>
      <c r="AF84" s="373"/>
      <c r="AG84" s="373"/>
      <c r="AH84" s="373"/>
      <c r="AI84" s="372"/>
      <c r="AJ84" s="372"/>
      <c r="AK84" s="372"/>
      <c r="AL84" s="372"/>
      <c r="AM84" s="372"/>
      <c r="AN84" s="372"/>
      <c r="AO84" s="374"/>
      <c r="AP84" s="374"/>
      <c r="AQ84" s="374"/>
      <c r="AR84" s="375"/>
      <c r="AS84" s="375"/>
      <c r="AT84" s="375"/>
      <c r="AU84" s="367"/>
      <c r="AV84" s="367"/>
      <c r="AW84" s="367"/>
      <c r="AX84" s="368"/>
      <c r="AY84" s="368"/>
      <c r="AZ84" s="38"/>
      <c r="BA84" s="39"/>
      <c r="BB84" s="38"/>
      <c r="BC84" s="39"/>
      <c r="BD84" s="38"/>
      <c r="BE84" s="39"/>
      <c r="BF84" s="38"/>
      <c r="BG84" s="39"/>
      <c r="BH84" s="38"/>
      <c r="BI84" s="36"/>
      <c r="BJ84" s="37"/>
      <c r="BK84" s="36"/>
      <c r="BL84" s="37"/>
      <c r="BM84" s="36"/>
      <c r="BN84" s="37"/>
      <c r="BO84" s="36"/>
      <c r="BP84" s="37"/>
      <c r="BQ84" s="36"/>
      <c r="BR84" s="369"/>
      <c r="BS84" s="369"/>
      <c r="BT84" s="369"/>
      <c r="BU84" s="369"/>
      <c r="BV84" s="369"/>
      <c r="BW84" s="369"/>
      <c r="BX84" s="369"/>
      <c r="BY84" s="369"/>
      <c r="BZ84" s="369"/>
      <c r="CA84" s="369"/>
      <c r="CB84" s="369"/>
      <c r="CC84" s="369"/>
      <c r="CD84" s="369"/>
      <c r="CE84" s="369"/>
    </row>
    <row r="85" spans="1:83" ht="35.1" customHeight="1" x14ac:dyDescent="0.25">
      <c r="A85" s="25">
        <f t="shared" si="2"/>
        <v>74</v>
      </c>
      <c r="B85" s="370"/>
      <c r="C85" s="370"/>
      <c r="D85" s="371"/>
      <c r="E85" s="371"/>
      <c r="F85" s="371"/>
      <c r="G85" s="371"/>
      <c r="H85" s="371"/>
      <c r="I85" s="372"/>
      <c r="J85" s="372"/>
      <c r="K85" s="372"/>
      <c r="L85" s="372"/>
      <c r="M85" s="372"/>
      <c r="N85" s="372"/>
      <c r="O85" s="372"/>
      <c r="P85" s="372"/>
      <c r="Q85" s="373"/>
      <c r="R85" s="373"/>
      <c r="S85" s="373"/>
      <c r="T85" s="373"/>
      <c r="U85" s="373"/>
      <c r="V85" s="373"/>
      <c r="W85" s="373"/>
      <c r="X85" s="373"/>
      <c r="Y85" s="373"/>
      <c r="Z85" s="373"/>
      <c r="AA85" s="372"/>
      <c r="AB85" s="372"/>
      <c r="AC85" s="372"/>
      <c r="AD85" s="372"/>
      <c r="AE85" s="373"/>
      <c r="AF85" s="373"/>
      <c r="AG85" s="373"/>
      <c r="AH85" s="373"/>
      <c r="AI85" s="372"/>
      <c r="AJ85" s="372"/>
      <c r="AK85" s="372"/>
      <c r="AL85" s="372"/>
      <c r="AM85" s="372"/>
      <c r="AN85" s="372"/>
      <c r="AO85" s="374"/>
      <c r="AP85" s="374"/>
      <c r="AQ85" s="374"/>
      <c r="AR85" s="375"/>
      <c r="AS85" s="375"/>
      <c r="AT85" s="375"/>
      <c r="AU85" s="367"/>
      <c r="AV85" s="367"/>
      <c r="AW85" s="367"/>
      <c r="AX85" s="368"/>
      <c r="AY85" s="368"/>
      <c r="AZ85" s="38"/>
      <c r="BA85" s="39"/>
      <c r="BB85" s="38"/>
      <c r="BC85" s="39"/>
      <c r="BD85" s="38"/>
      <c r="BE85" s="39"/>
      <c r="BF85" s="38"/>
      <c r="BG85" s="39"/>
      <c r="BH85" s="38"/>
      <c r="BI85" s="36"/>
      <c r="BJ85" s="37"/>
      <c r="BK85" s="36"/>
      <c r="BL85" s="37"/>
      <c r="BM85" s="36"/>
      <c r="BN85" s="37"/>
      <c r="BO85" s="36"/>
      <c r="BP85" s="37"/>
      <c r="BQ85" s="36"/>
      <c r="BR85" s="369"/>
      <c r="BS85" s="369"/>
      <c r="BT85" s="369"/>
      <c r="BU85" s="369"/>
      <c r="BV85" s="369"/>
      <c r="BW85" s="369"/>
      <c r="BX85" s="369"/>
      <c r="BY85" s="369"/>
      <c r="BZ85" s="369"/>
      <c r="CA85" s="369"/>
      <c r="CB85" s="369"/>
      <c r="CC85" s="369"/>
      <c r="CD85" s="369"/>
      <c r="CE85" s="369"/>
    </row>
    <row r="86" spans="1:83" ht="35.1" customHeight="1" x14ac:dyDescent="0.25">
      <c r="A86" s="25">
        <f t="shared" si="2"/>
        <v>75</v>
      </c>
      <c r="B86" s="370"/>
      <c r="C86" s="370"/>
      <c r="D86" s="371"/>
      <c r="E86" s="371"/>
      <c r="F86" s="371"/>
      <c r="G86" s="371"/>
      <c r="H86" s="371"/>
      <c r="I86" s="372"/>
      <c r="J86" s="372"/>
      <c r="K86" s="372"/>
      <c r="L86" s="372"/>
      <c r="M86" s="372"/>
      <c r="N86" s="372"/>
      <c r="O86" s="372"/>
      <c r="P86" s="372"/>
      <c r="Q86" s="373"/>
      <c r="R86" s="373"/>
      <c r="S86" s="373"/>
      <c r="T86" s="373"/>
      <c r="U86" s="373"/>
      <c r="V86" s="373"/>
      <c r="W86" s="373"/>
      <c r="X86" s="373"/>
      <c r="Y86" s="373"/>
      <c r="Z86" s="373"/>
      <c r="AA86" s="372"/>
      <c r="AB86" s="372"/>
      <c r="AC86" s="372"/>
      <c r="AD86" s="372"/>
      <c r="AE86" s="373"/>
      <c r="AF86" s="373"/>
      <c r="AG86" s="373"/>
      <c r="AH86" s="373"/>
      <c r="AI86" s="372"/>
      <c r="AJ86" s="372"/>
      <c r="AK86" s="372"/>
      <c r="AL86" s="372"/>
      <c r="AM86" s="372"/>
      <c r="AN86" s="372"/>
      <c r="AO86" s="374"/>
      <c r="AP86" s="374"/>
      <c r="AQ86" s="374"/>
      <c r="AR86" s="375"/>
      <c r="AS86" s="375"/>
      <c r="AT86" s="375"/>
      <c r="AU86" s="367"/>
      <c r="AV86" s="367"/>
      <c r="AW86" s="367"/>
      <c r="AX86" s="368"/>
      <c r="AY86" s="368"/>
      <c r="AZ86" s="38"/>
      <c r="BA86" s="39"/>
      <c r="BB86" s="38"/>
      <c r="BC86" s="39"/>
      <c r="BD86" s="38"/>
      <c r="BE86" s="39"/>
      <c r="BF86" s="38"/>
      <c r="BG86" s="39"/>
      <c r="BH86" s="38"/>
      <c r="BI86" s="36"/>
      <c r="BJ86" s="37"/>
      <c r="BK86" s="36"/>
      <c r="BL86" s="37"/>
      <c r="BM86" s="36"/>
      <c r="BN86" s="37"/>
      <c r="BO86" s="36"/>
      <c r="BP86" s="37"/>
      <c r="BQ86" s="36"/>
      <c r="BR86" s="369"/>
      <c r="BS86" s="369"/>
      <c r="BT86" s="369"/>
      <c r="BU86" s="369"/>
      <c r="BV86" s="369"/>
      <c r="BW86" s="369"/>
      <c r="BX86" s="369"/>
      <c r="BY86" s="369"/>
      <c r="BZ86" s="369"/>
      <c r="CA86" s="369"/>
      <c r="CB86" s="369"/>
      <c r="CC86" s="369"/>
      <c r="CD86" s="369"/>
      <c r="CE86" s="369"/>
    </row>
    <row r="87" spans="1:83" ht="35.1" customHeight="1" x14ac:dyDescent="0.25">
      <c r="A87" s="25">
        <f t="shared" si="2"/>
        <v>76</v>
      </c>
      <c r="B87" s="370"/>
      <c r="C87" s="370"/>
      <c r="D87" s="371"/>
      <c r="E87" s="371"/>
      <c r="F87" s="371"/>
      <c r="G87" s="371"/>
      <c r="H87" s="371"/>
      <c r="I87" s="372"/>
      <c r="J87" s="372"/>
      <c r="K87" s="372"/>
      <c r="L87" s="372"/>
      <c r="M87" s="372"/>
      <c r="N87" s="372"/>
      <c r="O87" s="372"/>
      <c r="P87" s="372"/>
      <c r="Q87" s="373"/>
      <c r="R87" s="373"/>
      <c r="S87" s="373"/>
      <c r="T87" s="373"/>
      <c r="U87" s="373"/>
      <c r="V87" s="373"/>
      <c r="W87" s="373"/>
      <c r="X87" s="373"/>
      <c r="Y87" s="373"/>
      <c r="Z87" s="373"/>
      <c r="AA87" s="372"/>
      <c r="AB87" s="372"/>
      <c r="AC87" s="372"/>
      <c r="AD87" s="372"/>
      <c r="AE87" s="373"/>
      <c r="AF87" s="373"/>
      <c r="AG87" s="373"/>
      <c r="AH87" s="373"/>
      <c r="AI87" s="372"/>
      <c r="AJ87" s="372"/>
      <c r="AK87" s="372"/>
      <c r="AL87" s="372"/>
      <c r="AM87" s="372"/>
      <c r="AN87" s="372"/>
      <c r="AO87" s="374"/>
      <c r="AP87" s="374"/>
      <c r="AQ87" s="374"/>
      <c r="AR87" s="375"/>
      <c r="AS87" s="375"/>
      <c r="AT87" s="375"/>
      <c r="AU87" s="367"/>
      <c r="AV87" s="367"/>
      <c r="AW87" s="367"/>
      <c r="AX87" s="368"/>
      <c r="AY87" s="368"/>
      <c r="AZ87" s="38"/>
      <c r="BA87" s="39"/>
      <c r="BB87" s="38"/>
      <c r="BC87" s="39"/>
      <c r="BD87" s="38"/>
      <c r="BE87" s="39"/>
      <c r="BF87" s="38"/>
      <c r="BG87" s="39"/>
      <c r="BH87" s="38"/>
      <c r="BI87" s="36"/>
      <c r="BJ87" s="37"/>
      <c r="BK87" s="36"/>
      <c r="BL87" s="37"/>
      <c r="BM87" s="36"/>
      <c r="BN87" s="37"/>
      <c r="BO87" s="36"/>
      <c r="BP87" s="37"/>
      <c r="BQ87" s="36"/>
      <c r="BR87" s="369"/>
      <c r="BS87" s="369"/>
      <c r="BT87" s="369"/>
      <c r="BU87" s="369"/>
      <c r="BV87" s="369"/>
      <c r="BW87" s="369"/>
      <c r="BX87" s="369"/>
      <c r="BY87" s="369"/>
      <c r="BZ87" s="369"/>
      <c r="CA87" s="369"/>
      <c r="CB87" s="369"/>
      <c r="CC87" s="369"/>
      <c r="CD87" s="369"/>
      <c r="CE87" s="369"/>
    </row>
    <row r="88" spans="1:83" ht="35.1" customHeight="1" x14ac:dyDescent="0.25">
      <c r="A88" s="25">
        <f t="shared" si="2"/>
        <v>77</v>
      </c>
      <c r="B88" s="370"/>
      <c r="C88" s="370"/>
      <c r="D88" s="371"/>
      <c r="E88" s="371"/>
      <c r="F88" s="371"/>
      <c r="G88" s="371"/>
      <c r="H88" s="371"/>
      <c r="I88" s="372"/>
      <c r="J88" s="372"/>
      <c r="K88" s="372"/>
      <c r="L88" s="372"/>
      <c r="M88" s="372"/>
      <c r="N88" s="372"/>
      <c r="O88" s="372"/>
      <c r="P88" s="372"/>
      <c r="Q88" s="373"/>
      <c r="R88" s="373"/>
      <c r="S88" s="373"/>
      <c r="T88" s="373"/>
      <c r="U88" s="373"/>
      <c r="V88" s="373"/>
      <c r="W88" s="373"/>
      <c r="X88" s="373"/>
      <c r="Y88" s="373"/>
      <c r="Z88" s="373"/>
      <c r="AA88" s="372"/>
      <c r="AB88" s="372"/>
      <c r="AC88" s="372"/>
      <c r="AD88" s="372"/>
      <c r="AE88" s="373"/>
      <c r="AF88" s="373"/>
      <c r="AG88" s="373"/>
      <c r="AH88" s="373"/>
      <c r="AI88" s="372"/>
      <c r="AJ88" s="372"/>
      <c r="AK88" s="372"/>
      <c r="AL88" s="372"/>
      <c r="AM88" s="372"/>
      <c r="AN88" s="372"/>
      <c r="AO88" s="374"/>
      <c r="AP88" s="374"/>
      <c r="AQ88" s="374"/>
      <c r="AR88" s="375"/>
      <c r="AS88" s="375"/>
      <c r="AT88" s="375"/>
      <c r="AU88" s="367"/>
      <c r="AV88" s="367"/>
      <c r="AW88" s="367"/>
      <c r="AX88" s="368"/>
      <c r="AY88" s="368"/>
      <c r="AZ88" s="38"/>
      <c r="BA88" s="39"/>
      <c r="BB88" s="38"/>
      <c r="BC88" s="39"/>
      <c r="BD88" s="38"/>
      <c r="BE88" s="39"/>
      <c r="BF88" s="38"/>
      <c r="BG88" s="39"/>
      <c r="BH88" s="38"/>
      <c r="BI88" s="36"/>
      <c r="BJ88" s="37"/>
      <c r="BK88" s="36"/>
      <c r="BL88" s="37"/>
      <c r="BM88" s="36"/>
      <c r="BN88" s="37"/>
      <c r="BO88" s="36"/>
      <c r="BP88" s="37"/>
      <c r="BQ88" s="36"/>
      <c r="BR88" s="369"/>
      <c r="BS88" s="369"/>
      <c r="BT88" s="369"/>
      <c r="BU88" s="369"/>
      <c r="BV88" s="369"/>
      <c r="BW88" s="369"/>
      <c r="BX88" s="369"/>
      <c r="BY88" s="369"/>
      <c r="BZ88" s="369"/>
      <c r="CA88" s="369"/>
      <c r="CB88" s="369"/>
      <c r="CC88" s="369"/>
      <c r="CD88" s="369"/>
      <c r="CE88" s="369"/>
    </row>
    <row r="89" spans="1:83" ht="35.1" customHeight="1" x14ac:dyDescent="0.25">
      <c r="A89" s="25">
        <f t="shared" si="2"/>
        <v>78</v>
      </c>
      <c r="B89" s="370"/>
      <c r="C89" s="370"/>
      <c r="D89" s="371"/>
      <c r="E89" s="371"/>
      <c r="F89" s="371"/>
      <c r="G89" s="371"/>
      <c r="H89" s="371"/>
      <c r="I89" s="372"/>
      <c r="J89" s="372"/>
      <c r="K89" s="372"/>
      <c r="L89" s="372"/>
      <c r="M89" s="372"/>
      <c r="N89" s="372"/>
      <c r="O89" s="372"/>
      <c r="P89" s="372"/>
      <c r="Q89" s="373"/>
      <c r="R89" s="373"/>
      <c r="S89" s="373"/>
      <c r="T89" s="373"/>
      <c r="U89" s="373"/>
      <c r="V89" s="373"/>
      <c r="W89" s="373"/>
      <c r="X89" s="373"/>
      <c r="Y89" s="373"/>
      <c r="Z89" s="373"/>
      <c r="AA89" s="372"/>
      <c r="AB89" s="372"/>
      <c r="AC89" s="372"/>
      <c r="AD89" s="372"/>
      <c r="AE89" s="373"/>
      <c r="AF89" s="373"/>
      <c r="AG89" s="373"/>
      <c r="AH89" s="373"/>
      <c r="AI89" s="372"/>
      <c r="AJ89" s="372"/>
      <c r="AK89" s="372"/>
      <c r="AL89" s="372"/>
      <c r="AM89" s="372"/>
      <c r="AN89" s="372"/>
      <c r="AO89" s="374"/>
      <c r="AP89" s="374"/>
      <c r="AQ89" s="374"/>
      <c r="AR89" s="375"/>
      <c r="AS89" s="375"/>
      <c r="AT89" s="375"/>
      <c r="AU89" s="367"/>
      <c r="AV89" s="367"/>
      <c r="AW89" s="367"/>
      <c r="AX89" s="368"/>
      <c r="AY89" s="368"/>
      <c r="AZ89" s="38"/>
      <c r="BA89" s="39"/>
      <c r="BB89" s="38"/>
      <c r="BC89" s="39"/>
      <c r="BD89" s="38"/>
      <c r="BE89" s="39"/>
      <c r="BF89" s="38"/>
      <c r="BG89" s="39"/>
      <c r="BH89" s="38"/>
      <c r="BI89" s="36"/>
      <c r="BJ89" s="37"/>
      <c r="BK89" s="36"/>
      <c r="BL89" s="37"/>
      <c r="BM89" s="36"/>
      <c r="BN89" s="37"/>
      <c r="BO89" s="36"/>
      <c r="BP89" s="37"/>
      <c r="BQ89" s="36"/>
      <c r="BR89" s="369"/>
      <c r="BS89" s="369"/>
      <c r="BT89" s="369"/>
      <c r="BU89" s="369"/>
      <c r="BV89" s="369"/>
      <c r="BW89" s="369"/>
      <c r="BX89" s="369"/>
      <c r="BY89" s="369"/>
      <c r="BZ89" s="369"/>
      <c r="CA89" s="369"/>
      <c r="CB89" s="369"/>
      <c r="CC89" s="369"/>
      <c r="CD89" s="369"/>
      <c r="CE89" s="369"/>
    </row>
    <row r="90" spans="1:83" ht="35.1" customHeight="1" x14ac:dyDescent="0.25">
      <c r="A90" s="25">
        <f t="shared" si="2"/>
        <v>79</v>
      </c>
      <c r="B90" s="370"/>
      <c r="C90" s="370"/>
      <c r="D90" s="371"/>
      <c r="E90" s="371"/>
      <c r="F90" s="371"/>
      <c r="G90" s="371"/>
      <c r="H90" s="371"/>
      <c r="I90" s="372"/>
      <c r="J90" s="372"/>
      <c r="K90" s="372"/>
      <c r="L90" s="372"/>
      <c r="M90" s="372"/>
      <c r="N90" s="372"/>
      <c r="O90" s="372"/>
      <c r="P90" s="372"/>
      <c r="Q90" s="373"/>
      <c r="R90" s="373"/>
      <c r="S90" s="373"/>
      <c r="T90" s="373"/>
      <c r="U90" s="373"/>
      <c r="V90" s="373"/>
      <c r="W90" s="373"/>
      <c r="X90" s="373"/>
      <c r="Y90" s="373"/>
      <c r="Z90" s="373"/>
      <c r="AA90" s="372"/>
      <c r="AB90" s="372"/>
      <c r="AC90" s="372"/>
      <c r="AD90" s="372"/>
      <c r="AE90" s="373"/>
      <c r="AF90" s="373"/>
      <c r="AG90" s="373"/>
      <c r="AH90" s="373"/>
      <c r="AI90" s="372"/>
      <c r="AJ90" s="372"/>
      <c r="AK90" s="372"/>
      <c r="AL90" s="372"/>
      <c r="AM90" s="372"/>
      <c r="AN90" s="372"/>
      <c r="AO90" s="374"/>
      <c r="AP90" s="374"/>
      <c r="AQ90" s="374"/>
      <c r="AR90" s="375"/>
      <c r="AS90" s="375"/>
      <c r="AT90" s="375"/>
      <c r="AU90" s="367"/>
      <c r="AV90" s="367"/>
      <c r="AW90" s="367"/>
      <c r="AX90" s="368"/>
      <c r="AY90" s="368"/>
      <c r="AZ90" s="38"/>
      <c r="BA90" s="39"/>
      <c r="BB90" s="38"/>
      <c r="BC90" s="39"/>
      <c r="BD90" s="38"/>
      <c r="BE90" s="39"/>
      <c r="BF90" s="38"/>
      <c r="BG90" s="39"/>
      <c r="BH90" s="38"/>
      <c r="BI90" s="36"/>
      <c r="BJ90" s="37"/>
      <c r="BK90" s="36"/>
      <c r="BL90" s="37"/>
      <c r="BM90" s="36"/>
      <c r="BN90" s="37"/>
      <c r="BO90" s="36"/>
      <c r="BP90" s="37"/>
      <c r="BQ90" s="36"/>
      <c r="BR90" s="369"/>
      <c r="BS90" s="369"/>
      <c r="BT90" s="369"/>
      <c r="BU90" s="369"/>
      <c r="BV90" s="369"/>
      <c r="BW90" s="369"/>
      <c r="BX90" s="369"/>
      <c r="BY90" s="369"/>
      <c r="BZ90" s="369"/>
      <c r="CA90" s="369"/>
      <c r="CB90" s="369"/>
      <c r="CC90" s="369"/>
      <c r="CD90" s="369"/>
      <c r="CE90" s="369"/>
    </row>
    <row r="91" spans="1:83" ht="35.1" customHeight="1" x14ac:dyDescent="0.25">
      <c r="A91" s="25">
        <f>ROW(A80)</f>
        <v>80</v>
      </c>
      <c r="B91" s="370"/>
      <c r="C91" s="370"/>
      <c r="D91" s="371"/>
      <c r="E91" s="371"/>
      <c r="F91" s="371"/>
      <c r="G91" s="371"/>
      <c r="H91" s="371"/>
      <c r="I91" s="372"/>
      <c r="J91" s="372"/>
      <c r="K91" s="372"/>
      <c r="L91" s="372"/>
      <c r="M91" s="372"/>
      <c r="N91" s="372"/>
      <c r="O91" s="372"/>
      <c r="P91" s="372"/>
      <c r="Q91" s="373"/>
      <c r="R91" s="373"/>
      <c r="S91" s="373"/>
      <c r="T91" s="373"/>
      <c r="U91" s="373"/>
      <c r="V91" s="373"/>
      <c r="W91" s="373"/>
      <c r="X91" s="373"/>
      <c r="Y91" s="373"/>
      <c r="Z91" s="373"/>
      <c r="AA91" s="372"/>
      <c r="AB91" s="372"/>
      <c r="AC91" s="372"/>
      <c r="AD91" s="372"/>
      <c r="AE91" s="373"/>
      <c r="AF91" s="373"/>
      <c r="AG91" s="373"/>
      <c r="AH91" s="373"/>
      <c r="AI91" s="372"/>
      <c r="AJ91" s="372"/>
      <c r="AK91" s="372"/>
      <c r="AL91" s="372"/>
      <c r="AM91" s="372"/>
      <c r="AN91" s="372"/>
      <c r="AO91" s="374"/>
      <c r="AP91" s="374"/>
      <c r="AQ91" s="374"/>
      <c r="AR91" s="375"/>
      <c r="AS91" s="375"/>
      <c r="AT91" s="375"/>
      <c r="AU91" s="367"/>
      <c r="AV91" s="367"/>
      <c r="AW91" s="367"/>
      <c r="AX91" s="368"/>
      <c r="AY91" s="368"/>
      <c r="AZ91" s="38"/>
      <c r="BA91" s="39"/>
      <c r="BB91" s="38"/>
      <c r="BC91" s="39"/>
      <c r="BD91" s="38"/>
      <c r="BE91" s="39"/>
      <c r="BF91" s="38"/>
      <c r="BG91" s="39"/>
      <c r="BH91" s="38"/>
      <c r="BI91" s="36"/>
      <c r="BJ91" s="37"/>
      <c r="BK91" s="36"/>
      <c r="BL91" s="37"/>
      <c r="BM91" s="36"/>
      <c r="BN91" s="37"/>
      <c r="BO91" s="36"/>
      <c r="BP91" s="37"/>
      <c r="BQ91" s="36"/>
      <c r="BR91" s="369"/>
      <c r="BS91" s="369"/>
      <c r="BT91" s="369"/>
      <c r="BU91" s="369"/>
      <c r="BV91" s="369"/>
      <c r="BW91" s="369"/>
      <c r="BX91" s="369"/>
      <c r="BY91" s="369"/>
      <c r="BZ91" s="369"/>
      <c r="CA91" s="369"/>
      <c r="CB91" s="369"/>
      <c r="CC91" s="369"/>
      <c r="CD91" s="369"/>
      <c r="CE91" s="369"/>
    </row>
    <row r="92" spans="1:83" ht="35.1" customHeight="1" x14ac:dyDescent="0.25">
      <c r="A92" s="25">
        <f t="shared" ref="A92:A100" si="3">ROW(A81)</f>
        <v>81</v>
      </c>
      <c r="B92" s="370"/>
      <c r="C92" s="370"/>
      <c r="D92" s="371"/>
      <c r="E92" s="371"/>
      <c r="F92" s="371"/>
      <c r="G92" s="371"/>
      <c r="H92" s="371"/>
      <c r="I92" s="372"/>
      <c r="J92" s="372"/>
      <c r="K92" s="372"/>
      <c r="L92" s="372"/>
      <c r="M92" s="372"/>
      <c r="N92" s="372"/>
      <c r="O92" s="372"/>
      <c r="P92" s="372"/>
      <c r="Q92" s="373"/>
      <c r="R92" s="373"/>
      <c r="S92" s="373"/>
      <c r="T92" s="373"/>
      <c r="U92" s="373"/>
      <c r="V92" s="373"/>
      <c r="W92" s="373"/>
      <c r="X92" s="373"/>
      <c r="Y92" s="373"/>
      <c r="Z92" s="373"/>
      <c r="AA92" s="372"/>
      <c r="AB92" s="372"/>
      <c r="AC92" s="372"/>
      <c r="AD92" s="372"/>
      <c r="AE92" s="373"/>
      <c r="AF92" s="373"/>
      <c r="AG92" s="373"/>
      <c r="AH92" s="373"/>
      <c r="AI92" s="372"/>
      <c r="AJ92" s="372"/>
      <c r="AK92" s="372"/>
      <c r="AL92" s="372"/>
      <c r="AM92" s="372"/>
      <c r="AN92" s="372"/>
      <c r="AO92" s="374"/>
      <c r="AP92" s="374"/>
      <c r="AQ92" s="374"/>
      <c r="AR92" s="375"/>
      <c r="AS92" s="375"/>
      <c r="AT92" s="375"/>
      <c r="AU92" s="367"/>
      <c r="AV92" s="367"/>
      <c r="AW92" s="367"/>
      <c r="AX92" s="368"/>
      <c r="AY92" s="368"/>
      <c r="AZ92" s="38"/>
      <c r="BA92" s="39"/>
      <c r="BB92" s="38"/>
      <c r="BC92" s="39"/>
      <c r="BD92" s="38"/>
      <c r="BE92" s="39"/>
      <c r="BF92" s="38"/>
      <c r="BG92" s="39"/>
      <c r="BH92" s="38"/>
      <c r="BI92" s="36"/>
      <c r="BJ92" s="37"/>
      <c r="BK92" s="36"/>
      <c r="BL92" s="37"/>
      <c r="BM92" s="36"/>
      <c r="BN92" s="37"/>
      <c r="BO92" s="36"/>
      <c r="BP92" s="37"/>
      <c r="BQ92" s="36"/>
      <c r="BR92" s="369"/>
      <c r="BS92" s="369"/>
      <c r="BT92" s="369"/>
      <c r="BU92" s="369"/>
      <c r="BV92" s="369"/>
      <c r="BW92" s="369"/>
      <c r="BX92" s="369"/>
      <c r="BY92" s="369"/>
      <c r="BZ92" s="369"/>
      <c r="CA92" s="369"/>
      <c r="CB92" s="369"/>
      <c r="CC92" s="369"/>
      <c r="CD92" s="369"/>
      <c r="CE92" s="369"/>
    </row>
    <row r="93" spans="1:83" ht="35.1" customHeight="1" x14ac:dyDescent="0.25">
      <c r="A93" s="25">
        <f t="shared" si="3"/>
        <v>82</v>
      </c>
      <c r="B93" s="370"/>
      <c r="C93" s="370"/>
      <c r="D93" s="371"/>
      <c r="E93" s="371"/>
      <c r="F93" s="371"/>
      <c r="G93" s="371"/>
      <c r="H93" s="371"/>
      <c r="I93" s="372"/>
      <c r="J93" s="372"/>
      <c r="K93" s="372"/>
      <c r="L93" s="372"/>
      <c r="M93" s="372"/>
      <c r="N93" s="372"/>
      <c r="O93" s="372"/>
      <c r="P93" s="372"/>
      <c r="Q93" s="373"/>
      <c r="R93" s="373"/>
      <c r="S93" s="373"/>
      <c r="T93" s="373"/>
      <c r="U93" s="373"/>
      <c r="V93" s="373"/>
      <c r="W93" s="373"/>
      <c r="X93" s="373"/>
      <c r="Y93" s="373"/>
      <c r="Z93" s="373"/>
      <c r="AA93" s="372"/>
      <c r="AB93" s="372"/>
      <c r="AC93" s="372"/>
      <c r="AD93" s="372"/>
      <c r="AE93" s="373"/>
      <c r="AF93" s="373"/>
      <c r="AG93" s="373"/>
      <c r="AH93" s="373"/>
      <c r="AI93" s="372"/>
      <c r="AJ93" s="372"/>
      <c r="AK93" s="372"/>
      <c r="AL93" s="372"/>
      <c r="AM93" s="372"/>
      <c r="AN93" s="372"/>
      <c r="AO93" s="374"/>
      <c r="AP93" s="374"/>
      <c r="AQ93" s="374"/>
      <c r="AR93" s="375"/>
      <c r="AS93" s="375"/>
      <c r="AT93" s="375"/>
      <c r="AU93" s="367"/>
      <c r="AV93" s="367"/>
      <c r="AW93" s="367"/>
      <c r="AX93" s="368"/>
      <c r="AY93" s="368"/>
      <c r="AZ93" s="38"/>
      <c r="BA93" s="39"/>
      <c r="BB93" s="38"/>
      <c r="BC93" s="39"/>
      <c r="BD93" s="38"/>
      <c r="BE93" s="39"/>
      <c r="BF93" s="38"/>
      <c r="BG93" s="39"/>
      <c r="BH93" s="38"/>
      <c r="BI93" s="36"/>
      <c r="BJ93" s="37"/>
      <c r="BK93" s="36"/>
      <c r="BL93" s="37"/>
      <c r="BM93" s="36"/>
      <c r="BN93" s="37"/>
      <c r="BO93" s="36"/>
      <c r="BP93" s="37"/>
      <c r="BQ93" s="36"/>
      <c r="BR93" s="369"/>
      <c r="BS93" s="369"/>
      <c r="BT93" s="369"/>
      <c r="BU93" s="369"/>
      <c r="BV93" s="369"/>
      <c r="BW93" s="369"/>
      <c r="BX93" s="369"/>
      <c r="BY93" s="369"/>
      <c r="BZ93" s="369"/>
      <c r="CA93" s="369"/>
      <c r="CB93" s="369"/>
      <c r="CC93" s="369"/>
      <c r="CD93" s="369"/>
      <c r="CE93" s="369"/>
    </row>
    <row r="94" spans="1:83" ht="35.1" customHeight="1" x14ac:dyDescent="0.25">
      <c r="A94" s="25">
        <f t="shared" si="3"/>
        <v>83</v>
      </c>
      <c r="B94" s="370"/>
      <c r="C94" s="370"/>
      <c r="D94" s="371"/>
      <c r="E94" s="371"/>
      <c r="F94" s="371"/>
      <c r="G94" s="371"/>
      <c r="H94" s="371"/>
      <c r="I94" s="372"/>
      <c r="J94" s="372"/>
      <c r="K94" s="372"/>
      <c r="L94" s="372"/>
      <c r="M94" s="372"/>
      <c r="N94" s="372"/>
      <c r="O94" s="372"/>
      <c r="P94" s="372"/>
      <c r="Q94" s="373"/>
      <c r="R94" s="373"/>
      <c r="S94" s="373"/>
      <c r="T94" s="373"/>
      <c r="U94" s="373"/>
      <c r="V94" s="373"/>
      <c r="W94" s="373"/>
      <c r="X94" s="373"/>
      <c r="Y94" s="373"/>
      <c r="Z94" s="373"/>
      <c r="AA94" s="372"/>
      <c r="AB94" s="372"/>
      <c r="AC94" s="372"/>
      <c r="AD94" s="372"/>
      <c r="AE94" s="373"/>
      <c r="AF94" s="373"/>
      <c r="AG94" s="373"/>
      <c r="AH94" s="373"/>
      <c r="AI94" s="372"/>
      <c r="AJ94" s="372"/>
      <c r="AK94" s="372"/>
      <c r="AL94" s="372"/>
      <c r="AM94" s="372"/>
      <c r="AN94" s="372"/>
      <c r="AO94" s="374"/>
      <c r="AP94" s="374"/>
      <c r="AQ94" s="374"/>
      <c r="AR94" s="375"/>
      <c r="AS94" s="375"/>
      <c r="AT94" s="375"/>
      <c r="AU94" s="367"/>
      <c r="AV94" s="367"/>
      <c r="AW94" s="367"/>
      <c r="AX94" s="368"/>
      <c r="AY94" s="368"/>
      <c r="AZ94" s="38"/>
      <c r="BA94" s="39"/>
      <c r="BB94" s="38"/>
      <c r="BC94" s="39"/>
      <c r="BD94" s="38"/>
      <c r="BE94" s="39"/>
      <c r="BF94" s="38"/>
      <c r="BG94" s="39"/>
      <c r="BH94" s="38"/>
      <c r="BI94" s="36"/>
      <c r="BJ94" s="37"/>
      <c r="BK94" s="36"/>
      <c r="BL94" s="37"/>
      <c r="BM94" s="36"/>
      <c r="BN94" s="37"/>
      <c r="BO94" s="36"/>
      <c r="BP94" s="37"/>
      <c r="BQ94" s="36"/>
      <c r="BR94" s="369"/>
      <c r="BS94" s="369"/>
      <c r="BT94" s="369"/>
      <c r="BU94" s="369"/>
      <c r="BV94" s="369"/>
      <c r="BW94" s="369"/>
      <c r="BX94" s="369"/>
      <c r="BY94" s="369"/>
      <c r="BZ94" s="369"/>
      <c r="CA94" s="369"/>
      <c r="CB94" s="369"/>
      <c r="CC94" s="369"/>
      <c r="CD94" s="369"/>
      <c r="CE94" s="369"/>
    </row>
    <row r="95" spans="1:83" ht="35.1" customHeight="1" x14ac:dyDescent="0.25">
      <c r="A95" s="25">
        <f t="shared" si="3"/>
        <v>84</v>
      </c>
      <c r="B95" s="370"/>
      <c r="C95" s="370"/>
      <c r="D95" s="371"/>
      <c r="E95" s="371"/>
      <c r="F95" s="371"/>
      <c r="G95" s="371"/>
      <c r="H95" s="371"/>
      <c r="I95" s="372"/>
      <c r="J95" s="372"/>
      <c r="K95" s="372"/>
      <c r="L95" s="372"/>
      <c r="M95" s="372"/>
      <c r="N95" s="372"/>
      <c r="O95" s="372"/>
      <c r="P95" s="372"/>
      <c r="Q95" s="373"/>
      <c r="R95" s="373"/>
      <c r="S95" s="373"/>
      <c r="T95" s="373"/>
      <c r="U95" s="373"/>
      <c r="V95" s="373"/>
      <c r="W95" s="373"/>
      <c r="X95" s="373"/>
      <c r="Y95" s="373"/>
      <c r="Z95" s="373"/>
      <c r="AA95" s="372"/>
      <c r="AB95" s="372"/>
      <c r="AC95" s="372"/>
      <c r="AD95" s="372"/>
      <c r="AE95" s="373"/>
      <c r="AF95" s="373"/>
      <c r="AG95" s="373"/>
      <c r="AH95" s="373"/>
      <c r="AI95" s="372"/>
      <c r="AJ95" s="372"/>
      <c r="AK95" s="372"/>
      <c r="AL95" s="372"/>
      <c r="AM95" s="372"/>
      <c r="AN95" s="372"/>
      <c r="AO95" s="374"/>
      <c r="AP95" s="374"/>
      <c r="AQ95" s="374"/>
      <c r="AR95" s="375"/>
      <c r="AS95" s="375"/>
      <c r="AT95" s="375"/>
      <c r="AU95" s="367"/>
      <c r="AV95" s="367"/>
      <c r="AW95" s="367"/>
      <c r="AX95" s="368"/>
      <c r="AY95" s="368"/>
      <c r="AZ95" s="38"/>
      <c r="BA95" s="39"/>
      <c r="BB95" s="38"/>
      <c r="BC95" s="39"/>
      <c r="BD95" s="38"/>
      <c r="BE95" s="39"/>
      <c r="BF95" s="38"/>
      <c r="BG95" s="39"/>
      <c r="BH95" s="38"/>
      <c r="BI95" s="36"/>
      <c r="BJ95" s="37"/>
      <c r="BK95" s="36"/>
      <c r="BL95" s="37"/>
      <c r="BM95" s="36"/>
      <c r="BN95" s="37"/>
      <c r="BO95" s="36"/>
      <c r="BP95" s="37"/>
      <c r="BQ95" s="36"/>
      <c r="BR95" s="369"/>
      <c r="BS95" s="369"/>
      <c r="BT95" s="369"/>
      <c r="BU95" s="369"/>
      <c r="BV95" s="369"/>
      <c r="BW95" s="369"/>
      <c r="BX95" s="369"/>
      <c r="BY95" s="369"/>
      <c r="BZ95" s="369"/>
      <c r="CA95" s="369"/>
      <c r="CB95" s="369"/>
      <c r="CC95" s="369"/>
      <c r="CD95" s="369"/>
      <c r="CE95" s="369"/>
    </row>
    <row r="96" spans="1:83" ht="35.1" customHeight="1" x14ac:dyDescent="0.25">
      <c r="A96" s="25">
        <f t="shared" si="3"/>
        <v>85</v>
      </c>
      <c r="B96" s="370"/>
      <c r="C96" s="370"/>
      <c r="D96" s="371"/>
      <c r="E96" s="371"/>
      <c r="F96" s="371"/>
      <c r="G96" s="371"/>
      <c r="H96" s="371"/>
      <c r="I96" s="372"/>
      <c r="J96" s="372"/>
      <c r="K96" s="372"/>
      <c r="L96" s="372"/>
      <c r="M96" s="372"/>
      <c r="N96" s="372"/>
      <c r="O96" s="372"/>
      <c r="P96" s="372"/>
      <c r="Q96" s="373"/>
      <c r="R96" s="373"/>
      <c r="S96" s="373"/>
      <c r="T96" s="373"/>
      <c r="U96" s="373"/>
      <c r="V96" s="373"/>
      <c r="W96" s="373"/>
      <c r="X96" s="373"/>
      <c r="Y96" s="373"/>
      <c r="Z96" s="373"/>
      <c r="AA96" s="372"/>
      <c r="AB96" s="372"/>
      <c r="AC96" s="372"/>
      <c r="AD96" s="372"/>
      <c r="AE96" s="373"/>
      <c r="AF96" s="373"/>
      <c r="AG96" s="373"/>
      <c r="AH96" s="373"/>
      <c r="AI96" s="372"/>
      <c r="AJ96" s="372"/>
      <c r="AK96" s="372"/>
      <c r="AL96" s="372"/>
      <c r="AM96" s="372"/>
      <c r="AN96" s="372"/>
      <c r="AO96" s="374"/>
      <c r="AP96" s="374"/>
      <c r="AQ96" s="374"/>
      <c r="AR96" s="375"/>
      <c r="AS96" s="375"/>
      <c r="AT96" s="375"/>
      <c r="AU96" s="367"/>
      <c r="AV96" s="367"/>
      <c r="AW96" s="367"/>
      <c r="AX96" s="368"/>
      <c r="AY96" s="368"/>
      <c r="AZ96" s="38"/>
      <c r="BA96" s="39"/>
      <c r="BB96" s="38"/>
      <c r="BC96" s="39"/>
      <c r="BD96" s="38"/>
      <c r="BE96" s="39"/>
      <c r="BF96" s="38"/>
      <c r="BG96" s="39"/>
      <c r="BH96" s="38"/>
      <c r="BI96" s="36"/>
      <c r="BJ96" s="37"/>
      <c r="BK96" s="36"/>
      <c r="BL96" s="37"/>
      <c r="BM96" s="36"/>
      <c r="BN96" s="37"/>
      <c r="BO96" s="36"/>
      <c r="BP96" s="37"/>
      <c r="BQ96" s="36"/>
      <c r="BR96" s="369"/>
      <c r="BS96" s="369"/>
      <c r="BT96" s="369"/>
      <c r="BU96" s="369"/>
      <c r="BV96" s="369"/>
      <c r="BW96" s="369"/>
      <c r="BX96" s="369"/>
      <c r="BY96" s="369"/>
      <c r="BZ96" s="369"/>
      <c r="CA96" s="369"/>
      <c r="CB96" s="369"/>
      <c r="CC96" s="369"/>
      <c r="CD96" s="369"/>
      <c r="CE96" s="369"/>
    </row>
    <row r="97" spans="1:83" ht="35.1" customHeight="1" x14ac:dyDescent="0.25">
      <c r="A97" s="25">
        <f t="shared" si="3"/>
        <v>86</v>
      </c>
      <c r="B97" s="370"/>
      <c r="C97" s="370"/>
      <c r="D97" s="371"/>
      <c r="E97" s="371"/>
      <c r="F97" s="371"/>
      <c r="G97" s="371"/>
      <c r="H97" s="371"/>
      <c r="I97" s="372"/>
      <c r="J97" s="372"/>
      <c r="K97" s="372"/>
      <c r="L97" s="372"/>
      <c r="M97" s="372"/>
      <c r="N97" s="372"/>
      <c r="O97" s="372"/>
      <c r="P97" s="372"/>
      <c r="Q97" s="373"/>
      <c r="R97" s="373"/>
      <c r="S97" s="373"/>
      <c r="T97" s="373"/>
      <c r="U97" s="373"/>
      <c r="V97" s="373"/>
      <c r="W97" s="373"/>
      <c r="X97" s="373"/>
      <c r="Y97" s="373"/>
      <c r="Z97" s="373"/>
      <c r="AA97" s="372"/>
      <c r="AB97" s="372"/>
      <c r="AC97" s="372"/>
      <c r="AD97" s="372"/>
      <c r="AE97" s="373"/>
      <c r="AF97" s="373"/>
      <c r="AG97" s="373"/>
      <c r="AH97" s="373"/>
      <c r="AI97" s="372"/>
      <c r="AJ97" s="372"/>
      <c r="AK97" s="372"/>
      <c r="AL97" s="372"/>
      <c r="AM97" s="372"/>
      <c r="AN97" s="372"/>
      <c r="AO97" s="374"/>
      <c r="AP97" s="374"/>
      <c r="AQ97" s="374"/>
      <c r="AR97" s="375"/>
      <c r="AS97" s="375"/>
      <c r="AT97" s="375"/>
      <c r="AU97" s="367"/>
      <c r="AV97" s="367"/>
      <c r="AW97" s="367"/>
      <c r="AX97" s="368"/>
      <c r="AY97" s="368"/>
      <c r="AZ97" s="38"/>
      <c r="BA97" s="39"/>
      <c r="BB97" s="38"/>
      <c r="BC97" s="39"/>
      <c r="BD97" s="38"/>
      <c r="BE97" s="39"/>
      <c r="BF97" s="38"/>
      <c r="BG97" s="39"/>
      <c r="BH97" s="38"/>
      <c r="BI97" s="36"/>
      <c r="BJ97" s="37"/>
      <c r="BK97" s="36"/>
      <c r="BL97" s="37"/>
      <c r="BM97" s="36"/>
      <c r="BN97" s="37"/>
      <c r="BO97" s="36"/>
      <c r="BP97" s="37"/>
      <c r="BQ97" s="36"/>
      <c r="BR97" s="369"/>
      <c r="BS97" s="369"/>
      <c r="BT97" s="369"/>
      <c r="BU97" s="369"/>
      <c r="BV97" s="369"/>
      <c r="BW97" s="369"/>
      <c r="BX97" s="369"/>
      <c r="BY97" s="369"/>
      <c r="BZ97" s="369"/>
      <c r="CA97" s="369"/>
      <c r="CB97" s="369"/>
      <c r="CC97" s="369"/>
      <c r="CD97" s="369"/>
      <c r="CE97" s="369"/>
    </row>
    <row r="98" spans="1:83" ht="35.1" customHeight="1" x14ac:dyDescent="0.25">
      <c r="A98" s="25">
        <f t="shared" si="3"/>
        <v>87</v>
      </c>
      <c r="B98" s="370"/>
      <c r="C98" s="370"/>
      <c r="D98" s="371"/>
      <c r="E98" s="371"/>
      <c r="F98" s="371"/>
      <c r="G98" s="371"/>
      <c r="H98" s="371"/>
      <c r="I98" s="372"/>
      <c r="J98" s="372"/>
      <c r="K98" s="372"/>
      <c r="L98" s="372"/>
      <c r="M98" s="372"/>
      <c r="N98" s="372"/>
      <c r="O98" s="372"/>
      <c r="P98" s="372"/>
      <c r="Q98" s="373"/>
      <c r="R98" s="373"/>
      <c r="S98" s="373"/>
      <c r="T98" s="373"/>
      <c r="U98" s="373"/>
      <c r="V98" s="373"/>
      <c r="W98" s="373"/>
      <c r="X98" s="373"/>
      <c r="Y98" s="373"/>
      <c r="Z98" s="373"/>
      <c r="AA98" s="372"/>
      <c r="AB98" s="372"/>
      <c r="AC98" s="372"/>
      <c r="AD98" s="372"/>
      <c r="AE98" s="373"/>
      <c r="AF98" s="373"/>
      <c r="AG98" s="373"/>
      <c r="AH98" s="373"/>
      <c r="AI98" s="372"/>
      <c r="AJ98" s="372"/>
      <c r="AK98" s="372"/>
      <c r="AL98" s="372"/>
      <c r="AM98" s="372"/>
      <c r="AN98" s="372"/>
      <c r="AO98" s="374"/>
      <c r="AP98" s="374"/>
      <c r="AQ98" s="374"/>
      <c r="AR98" s="375"/>
      <c r="AS98" s="375"/>
      <c r="AT98" s="375"/>
      <c r="AU98" s="367"/>
      <c r="AV98" s="367"/>
      <c r="AW98" s="367"/>
      <c r="AX98" s="368"/>
      <c r="AY98" s="368"/>
      <c r="AZ98" s="38"/>
      <c r="BA98" s="39"/>
      <c r="BB98" s="38"/>
      <c r="BC98" s="39"/>
      <c r="BD98" s="38"/>
      <c r="BE98" s="39"/>
      <c r="BF98" s="38"/>
      <c r="BG98" s="39"/>
      <c r="BH98" s="38"/>
      <c r="BI98" s="36"/>
      <c r="BJ98" s="37"/>
      <c r="BK98" s="36"/>
      <c r="BL98" s="37"/>
      <c r="BM98" s="36"/>
      <c r="BN98" s="37"/>
      <c r="BO98" s="36"/>
      <c r="BP98" s="37"/>
      <c r="BQ98" s="36"/>
      <c r="BR98" s="369"/>
      <c r="BS98" s="369"/>
      <c r="BT98" s="369"/>
      <c r="BU98" s="369"/>
      <c r="BV98" s="369"/>
      <c r="BW98" s="369"/>
      <c r="BX98" s="369"/>
      <c r="BY98" s="369"/>
      <c r="BZ98" s="369"/>
      <c r="CA98" s="369"/>
      <c r="CB98" s="369"/>
      <c r="CC98" s="369"/>
      <c r="CD98" s="369"/>
      <c r="CE98" s="369"/>
    </row>
    <row r="99" spans="1:83" ht="35.1" customHeight="1" x14ac:dyDescent="0.25">
      <c r="A99" s="25">
        <f t="shared" si="3"/>
        <v>88</v>
      </c>
      <c r="B99" s="370"/>
      <c r="C99" s="370"/>
      <c r="D99" s="371"/>
      <c r="E99" s="371"/>
      <c r="F99" s="371"/>
      <c r="G99" s="371"/>
      <c r="H99" s="371"/>
      <c r="I99" s="372"/>
      <c r="J99" s="372"/>
      <c r="K99" s="372"/>
      <c r="L99" s="372"/>
      <c r="M99" s="372"/>
      <c r="N99" s="372"/>
      <c r="O99" s="372"/>
      <c r="P99" s="372"/>
      <c r="Q99" s="373"/>
      <c r="R99" s="373"/>
      <c r="S99" s="373"/>
      <c r="T99" s="373"/>
      <c r="U99" s="373"/>
      <c r="V99" s="373"/>
      <c r="W99" s="373"/>
      <c r="X99" s="373"/>
      <c r="Y99" s="373"/>
      <c r="Z99" s="373"/>
      <c r="AA99" s="372"/>
      <c r="AB99" s="372"/>
      <c r="AC99" s="372"/>
      <c r="AD99" s="372"/>
      <c r="AE99" s="373"/>
      <c r="AF99" s="373"/>
      <c r="AG99" s="373"/>
      <c r="AH99" s="373"/>
      <c r="AI99" s="372"/>
      <c r="AJ99" s="372"/>
      <c r="AK99" s="372"/>
      <c r="AL99" s="372"/>
      <c r="AM99" s="372"/>
      <c r="AN99" s="372"/>
      <c r="AO99" s="374"/>
      <c r="AP99" s="374"/>
      <c r="AQ99" s="374"/>
      <c r="AR99" s="375"/>
      <c r="AS99" s="375"/>
      <c r="AT99" s="375"/>
      <c r="AU99" s="367"/>
      <c r="AV99" s="367"/>
      <c r="AW99" s="367"/>
      <c r="AX99" s="368"/>
      <c r="AY99" s="368"/>
      <c r="AZ99" s="38"/>
      <c r="BA99" s="39"/>
      <c r="BB99" s="38"/>
      <c r="BC99" s="39"/>
      <c r="BD99" s="38"/>
      <c r="BE99" s="39"/>
      <c r="BF99" s="38"/>
      <c r="BG99" s="39"/>
      <c r="BH99" s="38"/>
      <c r="BI99" s="36"/>
      <c r="BJ99" s="37"/>
      <c r="BK99" s="36"/>
      <c r="BL99" s="37"/>
      <c r="BM99" s="36"/>
      <c r="BN99" s="37"/>
      <c r="BO99" s="36"/>
      <c r="BP99" s="37"/>
      <c r="BQ99" s="36"/>
      <c r="BR99" s="369"/>
      <c r="BS99" s="369"/>
      <c r="BT99" s="369"/>
      <c r="BU99" s="369"/>
      <c r="BV99" s="369"/>
      <c r="BW99" s="369"/>
      <c r="BX99" s="369"/>
      <c r="BY99" s="369"/>
      <c r="BZ99" s="369"/>
      <c r="CA99" s="369"/>
      <c r="CB99" s="369"/>
      <c r="CC99" s="369"/>
      <c r="CD99" s="369"/>
      <c r="CE99" s="369"/>
    </row>
    <row r="100" spans="1:83" ht="35.1" customHeight="1" x14ac:dyDescent="0.25">
      <c r="A100" s="25">
        <f t="shared" si="3"/>
        <v>89</v>
      </c>
      <c r="B100" s="370"/>
      <c r="C100" s="370"/>
      <c r="D100" s="371"/>
      <c r="E100" s="371"/>
      <c r="F100" s="371"/>
      <c r="G100" s="371"/>
      <c r="H100" s="371"/>
      <c r="I100" s="372"/>
      <c r="J100" s="372"/>
      <c r="K100" s="372"/>
      <c r="L100" s="372"/>
      <c r="M100" s="372"/>
      <c r="N100" s="372"/>
      <c r="O100" s="372"/>
      <c r="P100" s="372"/>
      <c r="Q100" s="373"/>
      <c r="R100" s="373"/>
      <c r="S100" s="373"/>
      <c r="T100" s="373"/>
      <c r="U100" s="373"/>
      <c r="V100" s="373"/>
      <c r="W100" s="373"/>
      <c r="X100" s="373"/>
      <c r="Y100" s="373"/>
      <c r="Z100" s="373"/>
      <c r="AA100" s="372"/>
      <c r="AB100" s="372"/>
      <c r="AC100" s="372"/>
      <c r="AD100" s="372"/>
      <c r="AE100" s="373"/>
      <c r="AF100" s="373"/>
      <c r="AG100" s="373"/>
      <c r="AH100" s="373"/>
      <c r="AI100" s="372"/>
      <c r="AJ100" s="372"/>
      <c r="AK100" s="372"/>
      <c r="AL100" s="372"/>
      <c r="AM100" s="372"/>
      <c r="AN100" s="372"/>
      <c r="AO100" s="374"/>
      <c r="AP100" s="374"/>
      <c r="AQ100" s="374"/>
      <c r="AR100" s="375"/>
      <c r="AS100" s="375"/>
      <c r="AT100" s="375"/>
      <c r="AU100" s="367"/>
      <c r="AV100" s="367"/>
      <c r="AW100" s="367"/>
      <c r="AX100" s="368"/>
      <c r="AY100" s="368"/>
      <c r="AZ100" s="38"/>
      <c r="BA100" s="39"/>
      <c r="BB100" s="38"/>
      <c r="BC100" s="39"/>
      <c r="BD100" s="38"/>
      <c r="BE100" s="39"/>
      <c r="BF100" s="38"/>
      <c r="BG100" s="39"/>
      <c r="BH100" s="38"/>
      <c r="BI100" s="36"/>
      <c r="BJ100" s="37"/>
      <c r="BK100" s="36"/>
      <c r="BL100" s="37"/>
      <c r="BM100" s="36"/>
      <c r="BN100" s="37"/>
      <c r="BO100" s="36"/>
      <c r="BP100" s="37"/>
      <c r="BQ100" s="36"/>
      <c r="BR100" s="369"/>
      <c r="BS100" s="369"/>
      <c r="BT100" s="369"/>
      <c r="BU100" s="369"/>
      <c r="BV100" s="369"/>
      <c r="BW100" s="369"/>
      <c r="BX100" s="369"/>
      <c r="BY100" s="369"/>
      <c r="BZ100" s="369"/>
      <c r="CA100" s="369"/>
      <c r="CB100" s="369"/>
      <c r="CC100" s="369"/>
      <c r="CD100" s="369"/>
      <c r="CE100" s="369"/>
    </row>
    <row r="101" spans="1:83" ht="35.1" customHeight="1" x14ac:dyDescent="0.25">
      <c r="A101" s="25">
        <f>ROW(A90)</f>
        <v>90</v>
      </c>
      <c r="B101" s="370"/>
      <c r="C101" s="370"/>
      <c r="D101" s="371"/>
      <c r="E101" s="371"/>
      <c r="F101" s="371"/>
      <c r="G101" s="371"/>
      <c r="H101" s="371"/>
      <c r="I101" s="372"/>
      <c r="J101" s="372"/>
      <c r="K101" s="372"/>
      <c r="L101" s="372"/>
      <c r="M101" s="372"/>
      <c r="N101" s="372"/>
      <c r="O101" s="372"/>
      <c r="P101" s="372"/>
      <c r="Q101" s="373"/>
      <c r="R101" s="373"/>
      <c r="S101" s="373"/>
      <c r="T101" s="373"/>
      <c r="U101" s="373"/>
      <c r="V101" s="373"/>
      <c r="W101" s="373"/>
      <c r="X101" s="373"/>
      <c r="Y101" s="373"/>
      <c r="Z101" s="373"/>
      <c r="AA101" s="372"/>
      <c r="AB101" s="372"/>
      <c r="AC101" s="372"/>
      <c r="AD101" s="372"/>
      <c r="AE101" s="373"/>
      <c r="AF101" s="373"/>
      <c r="AG101" s="373"/>
      <c r="AH101" s="373"/>
      <c r="AI101" s="372"/>
      <c r="AJ101" s="372"/>
      <c r="AK101" s="372"/>
      <c r="AL101" s="372"/>
      <c r="AM101" s="372"/>
      <c r="AN101" s="372"/>
      <c r="AO101" s="374"/>
      <c r="AP101" s="374"/>
      <c r="AQ101" s="374"/>
      <c r="AR101" s="375"/>
      <c r="AS101" s="375"/>
      <c r="AT101" s="375"/>
      <c r="AU101" s="367"/>
      <c r="AV101" s="367"/>
      <c r="AW101" s="367"/>
      <c r="AX101" s="368"/>
      <c r="AY101" s="368"/>
      <c r="AZ101" s="38"/>
      <c r="BA101" s="39"/>
      <c r="BB101" s="38"/>
      <c r="BC101" s="39"/>
      <c r="BD101" s="38"/>
      <c r="BE101" s="39"/>
      <c r="BF101" s="38"/>
      <c r="BG101" s="39"/>
      <c r="BH101" s="38"/>
      <c r="BI101" s="36"/>
      <c r="BJ101" s="37"/>
      <c r="BK101" s="36"/>
      <c r="BL101" s="37"/>
      <c r="BM101" s="36"/>
      <c r="BN101" s="37"/>
      <c r="BO101" s="36"/>
      <c r="BP101" s="37"/>
      <c r="BQ101" s="36"/>
      <c r="BR101" s="369"/>
      <c r="BS101" s="369"/>
      <c r="BT101" s="369"/>
      <c r="BU101" s="369"/>
      <c r="BV101" s="369"/>
      <c r="BW101" s="369"/>
      <c r="BX101" s="369"/>
      <c r="BY101" s="369"/>
      <c r="BZ101" s="369"/>
      <c r="CA101" s="369"/>
      <c r="CB101" s="369"/>
      <c r="CC101" s="369"/>
      <c r="CD101" s="369"/>
      <c r="CE101" s="369"/>
    </row>
    <row r="102" spans="1:83" ht="35.1" customHeight="1" x14ac:dyDescent="0.25">
      <c r="A102" s="25">
        <f t="shared" ref="A102:A110" si="4">ROW(A91)</f>
        <v>91</v>
      </c>
      <c r="B102" s="370"/>
      <c r="C102" s="370"/>
      <c r="D102" s="371"/>
      <c r="E102" s="371"/>
      <c r="F102" s="371"/>
      <c r="G102" s="371"/>
      <c r="H102" s="371"/>
      <c r="I102" s="372"/>
      <c r="J102" s="372"/>
      <c r="K102" s="372"/>
      <c r="L102" s="372"/>
      <c r="M102" s="372"/>
      <c r="N102" s="372"/>
      <c r="O102" s="372"/>
      <c r="P102" s="372"/>
      <c r="Q102" s="373"/>
      <c r="R102" s="373"/>
      <c r="S102" s="373"/>
      <c r="T102" s="373"/>
      <c r="U102" s="373"/>
      <c r="V102" s="373"/>
      <c r="W102" s="373"/>
      <c r="X102" s="373"/>
      <c r="Y102" s="373"/>
      <c r="Z102" s="373"/>
      <c r="AA102" s="372"/>
      <c r="AB102" s="372"/>
      <c r="AC102" s="372"/>
      <c r="AD102" s="372"/>
      <c r="AE102" s="373"/>
      <c r="AF102" s="373"/>
      <c r="AG102" s="373"/>
      <c r="AH102" s="373"/>
      <c r="AI102" s="372"/>
      <c r="AJ102" s="372"/>
      <c r="AK102" s="372"/>
      <c r="AL102" s="372"/>
      <c r="AM102" s="372"/>
      <c r="AN102" s="372"/>
      <c r="AO102" s="374"/>
      <c r="AP102" s="374"/>
      <c r="AQ102" s="374"/>
      <c r="AR102" s="375"/>
      <c r="AS102" s="375"/>
      <c r="AT102" s="375"/>
      <c r="AU102" s="367"/>
      <c r="AV102" s="367"/>
      <c r="AW102" s="367"/>
      <c r="AX102" s="368"/>
      <c r="AY102" s="368"/>
      <c r="AZ102" s="38"/>
      <c r="BA102" s="39"/>
      <c r="BB102" s="38"/>
      <c r="BC102" s="39"/>
      <c r="BD102" s="38"/>
      <c r="BE102" s="39"/>
      <c r="BF102" s="38"/>
      <c r="BG102" s="39"/>
      <c r="BH102" s="38"/>
      <c r="BI102" s="36"/>
      <c r="BJ102" s="37"/>
      <c r="BK102" s="36"/>
      <c r="BL102" s="37"/>
      <c r="BM102" s="36"/>
      <c r="BN102" s="37"/>
      <c r="BO102" s="36"/>
      <c r="BP102" s="37"/>
      <c r="BQ102" s="36"/>
      <c r="BR102" s="369"/>
      <c r="BS102" s="369"/>
      <c r="BT102" s="369"/>
      <c r="BU102" s="369"/>
      <c r="BV102" s="369"/>
      <c r="BW102" s="369"/>
      <c r="BX102" s="369"/>
      <c r="BY102" s="369"/>
      <c r="BZ102" s="369"/>
      <c r="CA102" s="369"/>
      <c r="CB102" s="369"/>
      <c r="CC102" s="369"/>
      <c r="CD102" s="369"/>
      <c r="CE102" s="369"/>
    </row>
    <row r="103" spans="1:83" ht="35.1" customHeight="1" x14ac:dyDescent="0.25">
      <c r="A103" s="25">
        <f t="shared" si="4"/>
        <v>92</v>
      </c>
      <c r="B103" s="370"/>
      <c r="C103" s="370"/>
      <c r="D103" s="371"/>
      <c r="E103" s="371"/>
      <c r="F103" s="371"/>
      <c r="G103" s="371"/>
      <c r="H103" s="371"/>
      <c r="I103" s="372"/>
      <c r="J103" s="372"/>
      <c r="K103" s="372"/>
      <c r="L103" s="372"/>
      <c r="M103" s="372"/>
      <c r="N103" s="372"/>
      <c r="O103" s="372"/>
      <c r="P103" s="372"/>
      <c r="Q103" s="373"/>
      <c r="R103" s="373"/>
      <c r="S103" s="373"/>
      <c r="T103" s="373"/>
      <c r="U103" s="373"/>
      <c r="V103" s="373"/>
      <c r="W103" s="373"/>
      <c r="X103" s="373"/>
      <c r="Y103" s="373"/>
      <c r="Z103" s="373"/>
      <c r="AA103" s="372"/>
      <c r="AB103" s="372"/>
      <c r="AC103" s="372"/>
      <c r="AD103" s="372"/>
      <c r="AE103" s="373"/>
      <c r="AF103" s="373"/>
      <c r="AG103" s="373"/>
      <c r="AH103" s="373"/>
      <c r="AI103" s="372"/>
      <c r="AJ103" s="372"/>
      <c r="AK103" s="372"/>
      <c r="AL103" s="372"/>
      <c r="AM103" s="372"/>
      <c r="AN103" s="372"/>
      <c r="AO103" s="374"/>
      <c r="AP103" s="374"/>
      <c r="AQ103" s="374"/>
      <c r="AR103" s="375"/>
      <c r="AS103" s="375"/>
      <c r="AT103" s="375"/>
      <c r="AU103" s="367"/>
      <c r="AV103" s="367"/>
      <c r="AW103" s="367"/>
      <c r="AX103" s="368"/>
      <c r="AY103" s="368"/>
      <c r="AZ103" s="38"/>
      <c r="BA103" s="39"/>
      <c r="BB103" s="38"/>
      <c r="BC103" s="39"/>
      <c r="BD103" s="38"/>
      <c r="BE103" s="39"/>
      <c r="BF103" s="38"/>
      <c r="BG103" s="39"/>
      <c r="BH103" s="38"/>
      <c r="BI103" s="36"/>
      <c r="BJ103" s="37"/>
      <c r="BK103" s="36"/>
      <c r="BL103" s="37"/>
      <c r="BM103" s="36"/>
      <c r="BN103" s="37"/>
      <c r="BO103" s="36"/>
      <c r="BP103" s="37"/>
      <c r="BQ103" s="36"/>
      <c r="BR103" s="369"/>
      <c r="BS103" s="369"/>
      <c r="BT103" s="369"/>
      <c r="BU103" s="369"/>
      <c r="BV103" s="369"/>
      <c r="BW103" s="369"/>
      <c r="BX103" s="369"/>
      <c r="BY103" s="369"/>
      <c r="BZ103" s="369"/>
      <c r="CA103" s="369"/>
      <c r="CB103" s="369"/>
      <c r="CC103" s="369"/>
      <c r="CD103" s="369"/>
      <c r="CE103" s="369"/>
    </row>
    <row r="104" spans="1:83" ht="35.1" customHeight="1" x14ac:dyDescent="0.25">
      <c r="A104" s="25">
        <f t="shared" si="4"/>
        <v>93</v>
      </c>
      <c r="B104" s="370"/>
      <c r="C104" s="370"/>
      <c r="D104" s="371"/>
      <c r="E104" s="371"/>
      <c r="F104" s="371"/>
      <c r="G104" s="371"/>
      <c r="H104" s="371"/>
      <c r="I104" s="372"/>
      <c r="J104" s="372"/>
      <c r="K104" s="372"/>
      <c r="L104" s="372"/>
      <c r="M104" s="372"/>
      <c r="N104" s="372"/>
      <c r="O104" s="372"/>
      <c r="P104" s="372"/>
      <c r="Q104" s="373"/>
      <c r="R104" s="373"/>
      <c r="S104" s="373"/>
      <c r="T104" s="373"/>
      <c r="U104" s="373"/>
      <c r="V104" s="373"/>
      <c r="W104" s="373"/>
      <c r="X104" s="373"/>
      <c r="Y104" s="373"/>
      <c r="Z104" s="373"/>
      <c r="AA104" s="372"/>
      <c r="AB104" s="372"/>
      <c r="AC104" s="372"/>
      <c r="AD104" s="372"/>
      <c r="AE104" s="373"/>
      <c r="AF104" s="373"/>
      <c r="AG104" s="373"/>
      <c r="AH104" s="373"/>
      <c r="AI104" s="372"/>
      <c r="AJ104" s="372"/>
      <c r="AK104" s="372"/>
      <c r="AL104" s="372"/>
      <c r="AM104" s="372"/>
      <c r="AN104" s="372"/>
      <c r="AO104" s="374"/>
      <c r="AP104" s="374"/>
      <c r="AQ104" s="374"/>
      <c r="AR104" s="375"/>
      <c r="AS104" s="375"/>
      <c r="AT104" s="375"/>
      <c r="AU104" s="367"/>
      <c r="AV104" s="367"/>
      <c r="AW104" s="367"/>
      <c r="AX104" s="368"/>
      <c r="AY104" s="368"/>
      <c r="AZ104" s="38"/>
      <c r="BA104" s="39"/>
      <c r="BB104" s="38"/>
      <c r="BC104" s="39"/>
      <c r="BD104" s="38"/>
      <c r="BE104" s="39"/>
      <c r="BF104" s="38"/>
      <c r="BG104" s="39"/>
      <c r="BH104" s="38"/>
      <c r="BI104" s="36"/>
      <c r="BJ104" s="37"/>
      <c r="BK104" s="36"/>
      <c r="BL104" s="37"/>
      <c r="BM104" s="36"/>
      <c r="BN104" s="37"/>
      <c r="BO104" s="36"/>
      <c r="BP104" s="37"/>
      <c r="BQ104" s="36"/>
      <c r="BR104" s="369"/>
      <c r="BS104" s="369"/>
      <c r="BT104" s="369"/>
      <c r="BU104" s="369"/>
      <c r="BV104" s="369"/>
      <c r="BW104" s="369"/>
      <c r="BX104" s="369"/>
      <c r="BY104" s="369"/>
      <c r="BZ104" s="369"/>
      <c r="CA104" s="369"/>
      <c r="CB104" s="369"/>
      <c r="CC104" s="369"/>
      <c r="CD104" s="369"/>
      <c r="CE104" s="369"/>
    </row>
    <row r="105" spans="1:83" ht="35.1" customHeight="1" x14ac:dyDescent="0.25">
      <c r="A105" s="25">
        <f t="shared" si="4"/>
        <v>94</v>
      </c>
      <c r="B105" s="370"/>
      <c r="C105" s="370"/>
      <c r="D105" s="371"/>
      <c r="E105" s="371"/>
      <c r="F105" s="371"/>
      <c r="G105" s="371"/>
      <c r="H105" s="371"/>
      <c r="I105" s="372"/>
      <c r="J105" s="372"/>
      <c r="K105" s="372"/>
      <c r="L105" s="372"/>
      <c r="M105" s="372"/>
      <c r="N105" s="372"/>
      <c r="O105" s="372"/>
      <c r="P105" s="372"/>
      <c r="Q105" s="373"/>
      <c r="R105" s="373"/>
      <c r="S105" s="373"/>
      <c r="T105" s="373"/>
      <c r="U105" s="373"/>
      <c r="V105" s="373"/>
      <c r="W105" s="373"/>
      <c r="X105" s="373"/>
      <c r="Y105" s="373"/>
      <c r="Z105" s="373"/>
      <c r="AA105" s="372"/>
      <c r="AB105" s="372"/>
      <c r="AC105" s="372"/>
      <c r="AD105" s="372"/>
      <c r="AE105" s="373"/>
      <c r="AF105" s="373"/>
      <c r="AG105" s="373"/>
      <c r="AH105" s="373"/>
      <c r="AI105" s="372"/>
      <c r="AJ105" s="372"/>
      <c r="AK105" s="372"/>
      <c r="AL105" s="372"/>
      <c r="AM105" s="372"/>
      <c r="AN105" s="372"/>
      <c r="AO105" s="374"/>
      <c r="AP105" s="374"/>
      <c r="AQ105" s="374"/>
      <c r="AR105" s="375"/>
      <c r="AS105" s="375"/>
      <c r="AT105" s="375"/>
      <c r="AU105" s="367"/>
      <c r="AV105" s="367"/>
      <c r="AW105" s="367"/>
      <c r="AX105" s="368"/>
      <c r="AY105" s="368"/>
      <c r="AZ105" s="38"/>
      <c r="BA105" s="39"/>
      <c r="BB105" s="38"/>
      <c r="BC105" s="39"/>
      <c r="BD105" s="38"/>
      <c r="BE105" s="39"/>
      <c r="BF105" s="38"/>
      <c r="BG105" s="39"/>
      <c r="BH105" s="38"/>
      <c r="BI105" s="36"/>
      <c r="BJ105" s="37"/>
      <c r="BK105" s="36"/>
      <c r="BL105" s="37"/>
      <c r="BM105" s="36"/>
      <c r="BN105" s="37"/>
      <c r="BO105" s="36"/>
      <c r="BP105" s="37"/>
      <c r="BQ105" s="36"/>
      <c r="BR105" s="369"/>
      <c r="BS105" s="369"/>
      <c r="BT105" s="369"/>
      <c r="BU105" s="369"/>
      <c r="BV105" s="369"/>
      <c r="BW105" s="369"/>
      <c r="BX105" s="369"/>
      <c r="BY105" s="369"/>
      <c r="BZ105" s="369"/>
      <c r="CA105" s="369"/>
      <c r="CB105" s="369"/>
      <c r="CC105" s="369"/>
      <c r="CD105" s="369"/>
      <c r="CE105" s="369"/>
    </row>
    <row r="106" spans="1:83" ht="35.1" customHeight="1" x14ac:dyDescent="0.25">
      <c r="A106" s="25">
        <f t="shared" si="4"/>
        <v>95</v>
      </c>
      <c r="B106" s="370"/>
      <c r="C106" s="370"/>
      <c r="D106" s="371"/>
      <c r="E106" s="371"/>
      <c r="F106" s="371"/>
      <c r="G106" s="371"/>
      <c r="H106" s="371"/>
      <c r="I106" s="372"/>
      <c r="J106" s="372"/>
      <c r="K106" s="372"/>
      <c r="L106" s="372"/>
      <c r="M106" s="372"/>
      <c r="N106" s="372"/>
      <c r="O106" s="372"/>
      <c r="P106" s="372"/>
      <c r="Q106" s="373"/>
      <c r="R106" s="373"/>
      <c r="S106" s="373"/>
      <c r="T106" s="373"/>
      <c r="U106" s="373"/>
      <c r="V106" s="373"/>
      <c r="W106" s="373"/>
      <c r="X106" s="373"/>
      <c r="Y106" s="373"/>
      <c r="Z106" s="373"/>
      <c r="AA106" s="372"/>
      <c r="AB106" s="372"/>
      <c r="AC106" s="372"/>
      <c r="AD106" s="372"/>
      <c r="AE106" s="373"/>
      <c r="AF106" s="373"/>
      <c r="AG106" s="373"/>
      <c r="AH106" s="373"/>
      <c r="AI106" s="372"/>
      <c r="AJ106" s="372"/>
      <c r="AK106" s="372"/>
      <c r="AL106" s="372"/>
      <c r="AM106" s="372"/>
      <c r="AN106" s="372"/>
      <c r="AO106" s="374"/>
      <c r="AP106" s="374"/>
      <c r="AQ106" s="374"/>
      <c r="AR106" s="375"/>
      <c r="AS106" s="375"/>
      <c r="AT106" s="375"/>
      <c r="AU106" s="367"/>
      <c r="AV106" s="367"/>
      <c r="AW106" s="367"/>
      <c r="AX106" s="368"/>
      <c r="AY106" s="368"/>
      <c r="AZ106" s="38"/>
      <c r="BA106" s="39"/>
      <c r="BB106" s="38"/>
      <c r="BC106" s="39"/>
      <c r="BD106" s="38"/>
      <c r="BE106" s="39"/>
      <c r="BF106" s="38"/>
      <c r="BG106" s="39"/>
      <c r="BH106" s="38"/>
      <c r="BI106" s="36"/>
      <c r="BJ106" s="37"/>
      <c r="BK106" s="36"/>
      <c r="BL106" s="37"/>
      <c r="BM106" s="36"/>
      <c r="BN106" s="37"/>
      <c r="BO106" s="36"/>
      <c r="BP106" s="37"/>
      <c r="BQ106" s="36"/>
      <c r="BR106" s="369"/>
      <c r="BS106" s="369"/>
      <c r="BT106" s="369"/>
      <c r="BU106" s="369"/>
      <c r="BV106" s="369"/>
      <c r="BW106" s="369"/>
      <c r="BX106" s="369"/>
      <c r="BY106" s="369"/>
      <c r="BZ106" s="369"/>
      <c r="CA106" s="369"/>
      <c r="CB106" s="369"/>
      <c r="CC106" s="369"/>
      <c r="CD106" s="369"/>
      <c r="CE106" s="369"/>
    </row>
    <row r="107" spans="1:83" ht="35.1" customHeight="1" x14ac:dyDescent="0.25">
      <c r="A107" s="25">
        <f t="shared" si="4"/>
        <v>96</v>
      </c>
      <c r="B107" s="370"/>
      <c r="C107" s="370"/>
      <c r="D107" s="371"/>
      <c r="E107" s="371"/>
      <c r="F107" s="371"/>
      <c r="G107" s="371"/>
      <c r="H107" s="371"/>
      <c r="I107" s="372"/>
      <c r="J107" s="372"/>
      <c r="K107" s="372"/>
      <c r="L107" s="372"/>
      <c r="M107" s="372"/>
      <c r="N107" s="372"/>
      <c r="O107" s="372"/>
      <c r="P107" s="372"/>
      <c r="Q107" s="373"/>
      <c r="R107" s="373"/>
      <c r="S107" s="373"/>
      <c r="T107" s="373"/>
      <c r="U107" s="373"/>
      <c r="V107" s="373"/>
      <c r="W107" s="373"/>
      <c r="X107" s="373"/>
      <c r="Y107" s="373"/>
      <c r="Z107" s="373"/>
      <c r="AA107" s="372"/>
      <c r="AB107" s="372"/>
      <c r="AC107" s="372"/>
      <c r="AD107" s="372"/>
      <c r="AE107" s="373"/>
      <c r="AF107" s="373"/>
      <c r="AG107" s="373"/>
      <c r="AH107" s="373"/>
      <c r="AI107" s="372"/>
      <c r="AJ107" s="372"/>
      <c r="AK107" s="372"/>
      <c r="AL107" s="372"/>
      <c r="AM107" s="372"/>
      <c r="AN107" s="372"/>
      <c r="AO107" s="374"/>
      <c r="AP107" s="374"/>
      <c r="AQ107" s="374"/>
      <c r="AR107" s="375"/>
      <c r="AS107" s="375"/>
      <c r="AT107" s="375"/>
      <c r="AU107" s="367"/>
      <c r="AV107" s="367"/>
      <c r="AW107" s="367"/>
      <c r="AX107" s="368"/>
      <c r="AY107" s="368"/>
      <c r="AZ107" s="38"/>
      <c r="BA107" s="39"/>
      <c r="BB107" s="38"/>
      <c r="BC107" s="39"/>
      <c r="BD107" s="38"/>
      <c r="BE107" s="39"/>
      <c r="BF107" s="38"/>
      <c r="BG107" s="39"/>
      <c r="BH107" s="38"/>
      <c r="BI107" s="36"/>
      <c r="BJ107" s="37"/>
      <c r="BK107" s="36"/>
      <c r="BL107" s="37"/>
      <c r="BM107" s="36"/>
      <c r="BN107" s="37"/>
      <c r="BO107" s="36"/>
      <c r="BP107" s="37"/>
      <c r="BQ107" s="36"/>
      <c r="BR107" s="369"/>
      <c r="BS107" s="369"/>
      <c r="BT107" s="369"/>
      <c r="BU107" s="369"/>
      <c r="BV107" s="369"/>
      <c r="BW107" s="369"/>
      <c r="BX107" s="369"/>
      <c r="BY107" s="369"/>
      <c r="BZ107" s="369"/>
      <c r="CA107" s="369"/>
      <c r="CB107" s="369"/>
      <c r="CC107" s="369"/>
      <c r="CD107" s="369"/>
      <c r="CE107" s="369"/>
    </row>
    <row r="108" spans="1:83" ht="35.1" customHeight="1" x14ac:dyDescent="0.25">
      <c r="A108" s="25">
        <f t="shared" si="4"/>
        <v>97</v>
      </c>
      <c r="B108" s="370"/>
      <c r="C108" s="370"/>
      <c r="D108" s="371"/>
      <c r="E108" s="371"/>
      <c r="F108" s="371"/>
      <c r="G108" s="371"/>
      <c r="H108" s="371"/>
      <c r="I108" s="372"/>
      <c r="J108" s="372"/>
      <c r="K108" s="372"/>
      <c r="L108" s="372"/>
      <c r="M108" s="372"/>
      <c r="N108" s="372"/>
      <c r="O108" s="372"/>
      <c r="P108" s="372"/>
      <c r="Q108" s="373"/>
      <c r="R108" s="373"/>
      <c r="S108" s="373"/>
      <c r="T108" s="373"/>
      <c r="U108" s="373"/>
      <c r="V108" s="373"/>
      <c r="W108" s="373"/>
      <c r="X108" s="373"/>
      <c r="Y108" s="373"/>
      <c r="Z108" s="373"/>
      <c r="AA108" s="372"/>
      <c r="AB108" s="372"/>
      <c r="AC108" s="372"/>
      <c r="AD108" s="372"/>
      <c r="AE108" s="373"/>
      <c r="AF108" s="373"/>
      <c r="AG108" s="373"/>
      <c r="AH108" s="373"/>
      <c r="AI108" s="372"/>
      <c r="AJ108" s="372"/>
      <c r="AK108" s="372"/>
      <c r="AL108" s="372"/>
      <c r="AM108" s="372"/>
      <c r="AN108" s="372"/>
      <c r="AO108" s="374"/>
      <c r="AP108" s="374"/>
      <c r="AQ108" s="374"/>
      <c r="AR108" s="375"/>
      <c r="AS108" s="375"/>
      <c r="AT108" s="375"/>
      <c r="AU108" s="367"/>
      <c r="AV108" s="367"/>
      <c r="AW108" s="367"/>
      <c r="AX108" s="368"/>
      <c r="AY108" s="368"/>
      <c r="AZ108" s="38"/>
      <c r="BA108" s="39"/>
      <c r="BB108" s="38"/>
      <c r="BC108" s="39"/>
      <c r="BD108" s="38"/>
      <c r="BE108" s="39"/>
      <c r="BF108" s="38"/>
      <c r="BG108" s="39"/>
      <c r="BH108" s="38"/>
      <c r="BI108" s="36"/>
      <c r="BJ108" s="37"/>
      <c r="BK108" s="36"/>
      <c r="BL108" s="37"/>
      <c r="BM108" s="36"/>
      <c r="BN108" s="37"/>
      <c r="BO108" s="36"/>
      <c r="BP108" s="37"/>
      <c r="BQ108" s="36"/>
      <c r="BR108" s="369"/>
      <c r="BS108" s="369"/>
      <c r="BT108" s="369"/>
      <c r="BU108" s="369"/>
      <c r="BV108" s="369"/>
      <c r="BW108" s="369"/>
      <c r="BX108" s="369"/>
      <c r="BY108" s="369"/>
      <c r="BZ108" s="369"/>
      <c r="CA108" s="369"/>
      <c r="CB108" s="369"/>
      <c r="CC108" s="369"/>
      <c r="CD108" s="369"/>
      <c r="CE108" s="369"/>
    </row>
    <row r="109" spans="1:83" ht="35.1" customHeight="1" x14ac:dyDescent="0.25">
      <c r="A109" s="25">
        <f t="shared" si="4"/>
        <v>98</v>
      </c>
      <c r="B109" s="370"/>
      <c r="C109" s="370"/>
      <c r="D109" s="371"/>
      <c r="E109" s="371"/>
      <c r="F109" s="371"/>
      <c r="G109" s="371"/>
      <c r="H109" s="371"/>
      <c r="I109" s="372"/>
      <c r="J109" s="372"/>
      <c r="K109" s="372"/>
      <c r="L109" s="372"/>
      <c r="M109" s="372"/>
      <c r="N109" s="372"/>
      <c r="O109" s="372"/>
      <c r="P109" s="372"/>
      <c r="Q109" s="373"/>
      <c r="R109" s="373"/>
      <c r="S109" s="373"/>
      <c r="T109" s="373"/>
      <c r="U109" s="373"/>
      <c r="V109" s="373"/>
      <c r="W109" s="373"/>
      <c r="X109" s="373"/>
      <c r="Y109" s="373"/>
      <c r="Z109" s="373"/>
      <c r="AA109" s="372"/>
      <c r="AB109" s="372"/>
      <c r="AC109" s="372"/>
      <c r="AD109" s="372"/>
      <c r="AE109" s="373"/>
      <c r="AF109" s="373"/>
      <c r="AG109" s="373"/>
      <c r="AH109" s="373"/>
      <c r="AI109" s="372"/>
      <c r="AJ109" s="372"/>
      <c r="AK109" s="372"/>
      <c r="AL109" s="372"/>
      <c r="AM109" s="372"/>
      <c r="AN109" s="372"/>
      <c r="AO109" s="374"/>
      <c r="AP109" s="374"/>
      <c r="AQ109" s="374"/>
      <c r="AR109" s="375"/>
      <c r="AS109" s="375"/>
      <c r="AT109" s="375"/>
      <c r="AU109" s="367"/>
      <c r="AV109" s="367"/>
      <c r="AW109" s="367"/>
      <c r="AX109" s="368"/>
      <c r="AY109" s="368"/>
      <c r="AZ109" s="38"/>
      <c r="BA109" s="39"/>
      <c r="BB109" s="38"/>
      <c r="BC109" s="39"/>
      <c r="BD109" s="38"/>
      <c r="BE109" s="39"/>
      <c r="BF109" s="38"/>
      <c r="BG109" s="39"/>
      <c r="BH109" s="38"/>
      <c r="BI109" s="36"/>
      <c r="BJ109" s="37"/>
      <c r="BK109" s="36"/>
      <c r="BL109" s="37"/>
      <c r="BM109" s="36"/>
      <c r="BN109" s="37"/>
      <c r="BO109" s="36"/>
      <c r="BP109" s="37"/>
      <c r="BQ109" s="36"/>
      <c r="BR109" s="369"/>
      <c r="BS109" s="369"/>
      <c r="BT109" s="369"/>
      <c r="BU109" s="369"/>
      <c r="BV109" s="369"/>
      <c r="BW109" s="369"/>
      <c r="BX109" s="369"/>
      <c r="BY109" s="369"/>
      <c r="BZ109" s="369"/>
      <c r="CA109" s="369"/>
      <c r="CB109" s="369"/>
      <c r="CC109" s="369"/>
      <c r="CD109" s="369"/>
      <c r="CE109" s="369"/>
    </row>
    <row r="110" spans="1:83" ht="35.1" customHeight="1" x14ac:dyDescent="0.25">
      <c r="A110" s="25">
        <f t="shared" si="4"/>
        <v>99</v>
      </c>
      <c r="B110" s="370"/>
      <c r="C110" s="370"/>
      <c r="D110" s="371"/>
      <c r="E110" s="371"/>
      <c r="F110" s="371"/>
      <c r="G110" s="371"/>
      <c r="H110" s="371"/>
      <c r="I110" s="372"/>
      <c r="J110" s="372"/>
      <c r="K110" s="372"/>
      <c r="L110" s="372"/>
      <c r="M110" s="372"/>
      <c r="N110" s="372"/>
      <c r="O110" s="372"/>
      <c r="P110" s="372"/>
      <c r="Q110" s="373"/>
      <c r="R110" s="373"/>
      <c r="S110" s="373"/>
      <c r="T110" s="373"/>
      <c r="U110" s="373"/>
      <c r="V110" s="373"/>
      <c r="W110" s="373"/>
      <c r="X110" s="373"/>
      <c r="Y110" s="373"/>
      <c r="Z110" s="373"/>
      <c r="AA110" s="372"/>
      <c r="AB110" s="372"/>
      <c r="AC110" s="372"/>
      <c r="AD110" s="372"/>
      <c r="AE110" s="373"/>
      <c r="AF110" s="373"/>
      <c r="AG110" s="373"/>
      <c r="AH110" s="373"/>
      <c r="AI110" s="372"/>
      <c r="AJ110" s="372"/>
      <c r="AK110" s="372"/>
      <c r="AL110" s="372"/>
      <c r="AM110" s="372"/>
      <c r="AN110" s="372"/>
      <c r="AO110" s="374"/>
      <c r="AP110" s="374"/>
      <c r="AQ110" s="374"/>
      <c r="AR110" s="375"/>
      <c r="AS110" s="375"/>
      <c r="AT110" s="375"/>
      <c r="AU110" s="367"/>
      <c r="AV110" s="367"/>
      <c r="AW110" s="367"/>
      <c r="AX110" s="368"/>
      <c r="AY110" s="368"/>
      <c r="AZ110" s="38"/>
      <c r="BA110" s="39"/>
      <c r="BB110" s="38"/>
      <c r="BC110" s="39"/>
      <c r="BD110" s="38"/>
      <c r="BE110" s="39"/>
      <c r="BF110" s="38"/>
      <c r="BG110" s="39"/>
      <c r="BH110" s="38"/>
      <c r="BI110" s="36"/>
      <c r="BJ110" s="37"/>
      <c r="BK110" s="36"/>
      <c r="BL110" s="37"/>
      <c r="BM110" s="36"/>
      <c r="BN110" s="37"/>
      <c r="BO110" s="36"/>
      <c r="BP110" s="37"/>
      <c r="BQ110" s="36"/>
      <c r="BR110" s="369"/>
      <c r="BS110" s="369"/>
      <c r="BT110" s="369"/>
      <c r="BU110" s="369"/>
      <c r="BV110" s="369"/>
      <c r="BW110" s="369"/>
      <c r="BX110" s="369"/>
      <c r="BY110" s="369"/>
      <c r="BZ110" s="369"/>
      <c r="CA110" s="369"/>
      <c r="CB110" s="369"/>
      <c r="CC110" s="369"/>
      <c r="CD110" s="369"/>
      <c r="CE110" s="369"/>
    </row>
    <row r="111" spans="1:83" ht="35.1" customHeight="1" x14ac:dyDescent="0.25">
      <c r="A111" s="25">
        <f>ROW(A100)</f>
        <v>100</v>
      </c>
      <c r="B111" s="370"/>
      <c r="C111" s="370"/>
      <c r="D111" s="371"/>
      <c r="E111" s="371"/>
      <c r="F111" s="371"/>
      <c r="G111" s="371"/>
      <c r="H111" s="371"/>
      <c r="I111" s="372"/>
      <c r="J111" s="372"/>
      <c r="K111" s="372"/>
      <c r="L111" s="372"/>
      <c r="M111" s="372"/>
      <c r="N111" s="372"/>
      <c r="O111" s="372"/>
      <c r="P111" s="372"/>
      <c r="Q111" s="373"/>
      <c r="R111" s="373"/>
      <c r="S111" s="373"/>
      <c r="T111" s="373"/>
      <c r="U111" s="373"/>
      <c r="V111" s="373"/>
      <c r="W111" s="373"/>
      <c r="X111" s="373"/>
      <c r="Y111" s="373"/>
      <c r="Z111" s="373"/>
      <c r="AA111" s="372"/>
      <c r="AB111" s="372"/>
      <c r="AC111" s="372"/>
      <c r="AD111" s="372"/>
      <c r="AE111" s="373"/>
      <c r="AF111" s="373"/>
      <c r="AG111" s="373"/>
      <c r="AH111" s="373"/>
      <c r="AI111" s="372"/>
      <c r="AJ111" s="372"/>
      <c r="AK111" s="372"/>
      <c r="AL111" s="372"/>
      <c r="AM111" s="372"/>
      <c r="AN111" s="372"/>
      <c r="AO111" s="374"/>
      <c r="AP111" s="374"/>
      <c r="AQ111" s="374"/>
      <c r="AR111" s="375"/>
      <c r="AS111" s="375"/>
      <c r="AT111" s="375"/>
      <c r="AU111" s="367"/>
      <c r="AV111" s="367"/>
      <c r="AW111" s="367"/>
      <c r="AX111" s="368"/>
      <c r="AY111" s="368"/>
      <c r="AZ111" s="38"/>
      <c r="BA111" s="39"/>
      <c r="BB111" s="38"/>
      <c r="BC111" s="39"/>
      <c r="BD111" s="38"/>
      <c r="BE111" s="39"/>
      <c r="BF111" s="38"/>
      <c r="BG111" s="39"/>
      <c r="BH111" s="38"/>
      <c r="BI111" s="36"/>
      <c r="BJ111" s="37"/>
      <c r="BK111" s="36"/>
      <c r="BL111" s="37"/>
      <c r="BM111" s="36"/>
      <c r="BN111" s="37"/>
      <c r="BO111" s="36"/>
      <c r="BP111" s="37"/>
      <c r="BQ111" s="36"/>
      <c r="BR111" s="369"/>
      <c r="BS111" s="369"/>
      <c r="BT111" s="369"/>
      <c r="BU111" s="369"/>
      <c r="BV111" s="369"/>
      <c r="BW111" s="369"/>
      <c r="BX111" s="369"/>
      <c r="BY111" s="369"/>
      <c r="BZ111" s="369"/>
      <c r="CA111" s="369"/>
      <c r="CB111" s="369"/>
      <c r="CC111" s="369"/>
      <c r="CD111" s="369"/>
      <c r="CE111" s="369"/>
    </row>
    <row r="112" spans="1:83" ht="35.1" customHeight="1" x14ac:dyDescent="0.25">
      <c r="A112" s="25">
        <f t="shared" ref="A112:A175" si="5">ROW(A101)</f>
        <v>101</v>
      </c>
      <c r="B112" s="370"/>
      <c r="C112" s="370"/>
      <c r="D112" s="371"/>
      <c r="E112" s="371"/>
      <c r="F112" s="371"/>
      <c r="G112" s="371"/>
      <c r="H112" s="371"/>
      <c r="I112" s="372"/>
      <c r="J112" s="372"/>
      <c r="K112" s="372"/>
      <c r="L112" s="372"/>
      <c r="M112" s="372"/>
      <c r="N112" s="372"/>
      <c r="O112" s="372"/>
      <c r="P112" s="372"/>
      <c r="Q112" s="373"/>
      <c r="R112" s="373"/>
      <c r="S112" s="373"/>
      <c r="T112" s="373"/>
      <c r="U112" s="373"/>
      <c r="V112" s="373"/>
      <c r="W112" s="373"/>
      <c r="X112" s="373"/>
      <c r="Y112" s="373"/>
      <c r="Z112" s="373"/>
      <c r="AA112" s="372"/>
      <c r="AB112" s="372"/>
      <c r="AC112" s="372"/>
      <c r="AD112" s="372"/>
      <c r="AE112" s="373"/>
      <c r="AF112" s="373"/>
      <c r="AG112" s="373"/>
      <c r="AH112" s="373"/>
      <c r="AI112" s="372"/>
      <c r="AJ112" s="372"/>
      <c r="AK112" s="372"/>
      <c r="AL112" s="372"/>
      <c r="AM112" s="372"/>
      <c r="AN112" s="372"/>
      <c r="AO112" s="374"/>
      <c r="AP112" s="374"/>
      <c r="AQ112" s="374"/>
      <c r="AR112" s="375"/>
      <c r="AS112" s="375"/>
      <c r="AT112" s="375"/>
      <c r="AU112" s="367"/>
      <c r="AV112" s="367"/>
      <c r="AW112" s="367"/>
      <c r="AX112" s="368"/>
      <c r="AY112" s="368"/>
      <c r="AZ112" s="38"/>
      <c r="BA112" s="39"/>
      <c r="BB112" s="38"/>
      <c r="BC112" s="39"/>
      <c r="BD112" s="38"/>
      <c r="BE112" s="39"/>
      <c r="BF112" s="38"/>
      <c r="BG112" s="39"/>
      <c r="BH112" s="38"/>
      <c r="BI112" s="36"/>
      <c r="BJ112" s="37"/>
      <c r="BK112" s="36"/>
      <c r="BL112" s="37"/>
      <c r="BM112" s="36"/>
      <c r="BN112" s="37"/>
      <c r="BO112" s="36"/>
      <c r="BP112" s="37"/>
      <c r="BQ112" s="36"/>
      <c r="BR112" s="369"/>
      <c r="BS112" s="369"/>
      <c r="BT112" s="369"/>
      <c r="BU112" s="369"/>
      <c r="BV112" s="369"/>
      <c r="BW112" s="369"/>
      <c r="BX112" s="369"/>
      <c r="BY112" s="369"/>
      <c r="BZ112" s="369"/>
      <c r="CA112" s="369"/>
      <c r="CB112" s="369"/>
      <c r="CC112" s="369"/>
      <c r="CD112" s="369"/>
      <c r="CE112" s="369"/>
    </row>
    <row r="113" spans="1:83" ht="35.1" customHeight="1" x14ac:dyDescent="0.25">
      <c r="A113" s="25">
        <f t="shared" si="5"/>
        <v>102</v>
      </c>
      <c r="B113" s="370"/>
      <c r="C113" s="370"/>
      <c r="D113" s="371"/>
      <c r="E113" s="371"/>
      <c r="F113" s="371"/>
      <c r="G113" s="371"/>
      <c r="H113" s="371"/>
      <c r="I113" s="372"/>
      <c r="J113" s="372"/>
      <c r="K113" s="372"/>
      <c r="L113" s="372"/>
      <c r="M113" s="372"/>
      <c r="N113" s="372"/>
      <c r="O113" s="372"/>
      <c r="P113" s="372"/>
      <c r="Q113" s="373"/>
      <c r="R113" s="373"/>
      <c r="S113" s="373"/>
      <c r="T113" s="373"/>
      <c r="U113" s="373"/>
      <c r="V113" s="373"/>
      <c r="W113" s="373"/>
      <c r="X113" s="373"/>
      <c r="Y113" s="373"/>
      <c r="Z113" s="373"/>
      <c r="AA113" s="372"/>
      <c r="AB113" s="372"/>
      <c r="AC113" s="372"/>
      <c r="AD113" s="372"/>
      <c r="AE113" s="373"/>
      <c r="AF113" s="373"/>
      <c r="AG113" s="373"/>
      <c r="AH113" s="373"/>
      <c r="AI113" s="372"/>
      <c r="AJ113" s="372"/>
      <c r="AK113" s="372"/>
      <c r="AL113" s="372"/>
      <c r="AM113" s="372"/>
      <c r="AN113" s="372"/>
      <c r="AO113" s="374"/>
      <c r="AP113" s="374"/>
      <c r="AQ113" s="374"/>
      <c r="AR113" s="375"/>
      <c r="AS113" s="375"/>
      <c r="AT113" s="375"/>
      <c r="AU113" s="367"/>
      <c r="AV113" s="367"/>
      <c r="AW113" s="367"/>
      <c r="AX113" s="368"/>
      <c r="AY113" s="368"/>
      <c r="AZ113" s="38"/>
      <c r="BA113" s="39"/>
      <c r="BB113" s="38"/>
      <c r="BC113" s="39"/>
      <c r="BD113" s="38"/>
      <c r="BE113" s="39"/>
      <c r="BF113" s="38"/>
      <c r="BG113" s="39"/>
      <c r="BH113" s="38"/>
      <c r="BI113" s="36"/>
      <c r="BJ113" s="37"/>
      <c r="BK113" s="36"/>
      <c r="BL113" s="37"/>
      <c r="BM113" s="36"/>
      <c r="BN113" s="37"/>
      <c r="BO113" s="36"/>
      <c r="BP113" s="37"/>
      <c r="BQ113" s="36"/>
      <c r="BR113" s="369"/>
      <c r="BS113" s="369"/>
      <c r="BT113" s="369"/>
      <c r="BU113" s="369"/>
      <c r="BV113" s="369"/>
      <c r="BW113" s="369"/>
      <c r="BX113" s="369"/>
      <c r="BY113" s="369"/>
      <c r="BZ113" s="369"/>
      <c r="CA113" s="369"/>
      <c r="CB113" s="369"/>
      <c r="CC113" s="369"/>
      <c r="CD113" s="369"/>
      <c r="CE113" s="369"/>
    </row>
    <row r="114" spans="1:83" ht="35.1" customHeight="1" x14ac:dyDescent="0.25">
      <c r="A114" s="25">
        <f t="shared" si="5"/>
        <v>103</v>
      </c>
      <c r="B114" s="370"/>
      <c r="C114" s="370"/>
      <c r="D114" s="371"/>
      <c r="E114" s="371"/>
      <c r="F114" s="371"/>
      <c r="G114" s="371"/>
      <c r="H114" s="371"/>
      <c r="I114" s="372"/>
      <c r="J114" s="372"/>
      <c r="K114" s="372"/>
      <c r="L114" s="372"/>
      <c r="M114" s="372"/>
      <c r="N114" s="372"/>
      <c r="O114" s="372"/>
      <c r="P114" s="372"/>
      <c r="Q114" s="373"/>
      <c r="R114" s="373"/>
      <c r="S114" s="373"/>
      <c r="T114" s="373"/>
      <c r="U114" s="373"/>
      <c r="V114" s="373"/>
      <c r="W114" s="373"/>
      <c r="X114" s="373"/>
      <c r="Y114" s="373"/>
      <c r="Z114" s="373"/>
      <c r="AA114" s="372"/>
      <c r="AB114" s="372"/>
      <c r="AC114" s="372"/>
      <c r="AD114" s="372"/>
      <c r="AE114" s="373"/>
      <c r="AF114" s="373"/>
      <c r="AG114" s="373"/>
      <c r="AH114" s="373"/>
      <c r="AI114" s="372"/>
      <c r="AJ114" s="372"/>
      <c r="AK114" s="372"/>
      <c r="AL114" s="372"/>
      <c r="AM114" s="372"/>
      <c r="AN114" s="372"/>
      <c r="AO114" s="374"/>
      <c r="AP114" s="374"/>
      <c r="AQ114" s="374"/>
      <c r="AR114" s="375"/>
      <c r="AS114" s="375"/>
      <c r="AT114" s="375"/>
      <c r="AU114" s="367"/>
      <c r="AV114" s="367"/>
      <c r="AW114" s="367"/>
      <c r="AX114" s="368"/>
      <c r="AY114" s="368"/>
      <c r="AZ114" s="38"/>
      <c r="BA114" s="39"/>
      <c r="BB114" s="38"/>
      <c r="BC114" s="39"/>
      <c r="BD114" s="38"/>
      <c r="BE114" s="39"/>
      <c r="BF114" s="38"/>
      <c r="BG114" s="39"/>
      <c r="BH114" s="38"/>
      <c r="BI114" s="36"/>
      <c r="BJ114" s="37"/>
      <c r="BK114" s="36"/>
      <c r="BL114" s="37"/>
      <c r="BM114" s="36"/>
      <c r="BN114" s="37"/>
      <c r="BO114" s="36"/>
      <c r="BP114" s="37"/>
      <c r="BQ114" s="36"/>
      <c r="BR114" s="369"/>
      <c r="BS114" s="369"/>
      <c r="BT114" s="369"/>
      <c r="BU114" s="369"/>
      <c r="BV114" s="369"/>
      <c r="BW114" s="369"/>
      <c r="BX114" s="369"/>
      <c r="BY114" s="369"/>
      <c r="BZ114" s="369"/>
      <c r="CA114" s="369"/>
      <c r="CB114" s="369"/>
      <c r="CC114" s="369"/>
      <c r="CD114" s="369"/>
      <c r="CE114" s="369"/>
    </row>
    <row r="115" spans="1:83" ht="35.1" customHeight="1" x14ac:dyDescent="0.25">
      <c r="A115" s="25">
        <f t="shared" si="5"/>
        <v>104</v>
      </c>
      <c r="B115" s="370"/>
      <c r="C115" s="370"/>
      <c r="D115" s="371"/>
      <c r="E115" s="371"/>
      <c r="F115" s="371"/>
      <c r="G115" s="371"/>
      <c r="H115" s="371"/>
      <c r="I115" s="372"/>
      <c r="J115" s="372"/>
      <c r="K115" s="372"/>
      <c r="L115" s="372"/>
      <c r="M115" s="372"/>
      <c r="N115" s="372"/>
      <c r="O115" s="372"/>
      <c r="P115" s="372"/>
      <c r="Q115" s="373"/>
      <c r="R115" s="373"/>
      <c r="S115" s="373"/>
      <c r="T115" s="373"/>
      <c r="U115" s="373"/>
      <c r="V115" s="373"/>
      <c r="W115" s="373"/>
      <c r="X115" s="373"/>
      <c r="Y115" s="373"/>
      <c r="Z115" s="373"/>
      <c r="AA115" s="372"/>
      <c r="AB115" s="372"/>
      <c r="AC115" s="372"/>
      <c r="AD115" s="372"/>
      <c r="AE115" s="373"/>
      <c r="AF115" s="373"/>
      <c r="AG115" s="373"/>
      <c r="AH115" s="373"/>
      <c r="AI115" s="372"/>
      <c r="AJ115" s="372"/>
      <c r="AK115" s="372"/>
      <c r="AL115" s="372"/>
      <c r="AM115" s="372"/>
      <c r="AN115" s="372"/>
      <c r="AO115" s="374"/>
      <c r="AP115" s="374"/>
      <c r="AQ115" s="374"/>
      <c r="AR115" s="375"/>
      <c r="AS115" s="375"/>
      <c r="AT115" s="375"/>
      <c r="AU115" s="367"/>
      <c r="AV115" s="367"/>
      <c r="AW115" s="367"/>
      <c r="AX115" s="368"/>
      <c r="AY115" s="368"/>
      <c r="AZ115" s="38"/>
      <c r="BA115" s="39"/>
      <c r="BB115" s="38"/>
      <c r="BC115" s="39"/>
      <c r="BD115" s="38"/>
      <c r="BE115" s="39"/>
      <c r="BF115" s="38"/>
      <c r="BG115" s="39"/>
      <c r="BH115" s="38"/>
      <c r="BI115" s="36"/>
      <c r="BJ115" s="37"/>
      <c r="BK115" s="36"/>
      <c r="BL115" s="37"/>
      <c r="BM115" s="36"/>
      <c r="BN115" s="37"/>
      <c r="BO115" s="36"/>
      <c r="BP115" s="37"/>
      <c r="BQ115" s="36"/>
      <c r="BR115" s="369"/>
      <c r="BS115" s="369"/>
      <c r="BT115" s="369"/>
      <c r="BU115" s="369"/>
      <c r="BV115" s="369"/>
      <c r="BW115" s="369"/>
      <c r="BX115" s="369"/>
      <c r="BY115" s="369"/>
      <c r="BZ115" s="369"/>
      <c r="CA115" s="369"/>
      <c r="CB115" s="369"/>
      <c r="CC115" s="369"/>
      <c r="CD115" s="369"/>
      <c r="CE115" s="369"/>
    </row>
    <row r="116" spans="1:83" ht="35.1" customHeight="1" x14ac:dyDescent="0.25">
      <c r="A116" s="25">
        <f t="shared" si="5"/>
        <v>105</v>
      </c>
      <c r="B116" s="370"/>
      <c r="C116" s="370"/>
      <c r="D116" s="371"/>
      <c r="E116" s="371"/>
      <c r="F116" s="371"/>
      <c r="G116" s="371"/>
      <c r="H116" s="371"/>
      <c r="I116" s="372"/>
      <c r="J116" s="372"/>
      <c r="K116" s="372"/>
      <c r="L116" s="372"/>
      <c r="M116" s="372"/>
      <c r="N116" s="372"/>
      <c r="O116" s="372"/>
      <c r="P116" s="372"/>
      <c r="Q116" s="373"/>
      <c r="R116" s="373"/>
      <c r="S116" s="373"/>
      <c r="T116" s="373"/>
      <c r="U116" s="373"/>
      <c r="V116" s="373"/>
      <c r="W116" s="373"/>
      <c r="X116" s="373"/>
      <c r="Y116" s="373"/>
      <c r="Z116" s="373"/>
      <c r="AA116" s="372"/>
      <c r="AB116" s="372"/>
      <c r="AC116" s="372"/>
      <c r="AD116" s="372"/>
      <c r="AE116" s="373"/>
      <c r="AF116" s="373"/>
      <c r="AG116" s="373"/>
      <c r="AH116" s="373"/>
      <c r="AI116" s="372"/>
      <c r="AJ116" s="372"/>
      <c r="AK116" s="372"/>
      <c r="AL116" s="372"/>
      <c r="AM116" s="372"/>
      <c r="AN116" s="372"/>
      <c r="AO116" s="374"/>
      <c r="AP116" s="374"/>
      <c r="AQ116" s="374"/>
      <c r="AR116" s="375"/>
      <c r="AS116" s="375"/>
      <c r="AT116" s="375"/>
      <c r="AU116" s="367"/>
      <c r="AV116" s="367"/>
      <c r="AW116" s="367"/>
      <c r="AX116" s="368"/>
      <c r="AY116" s="368"/>
      <c r="AZ116" s="38"/>
      <c r="BA116" s="39"/>
      <c r="BB116" s="38"/>
      <c r="BC116" s="39"/>
      <c r="BD116" s="38"/>
      <c r="BE116" s="39"/>
      <c r="BF116" s="38"/>
      <c r="BG116" s="39"/>
      <c r="BH116" s="38"/>
      <c r="BI116" s="36"/>
      <c r="BJ116" s="37"/>
      <c r="BK116" s="36"/>
      <c r="BL116" s="37"/>
      <c r="BM116" s="36"/>
      <c r="BN116" s="37"/>
      <c r="BO116" s="36"/>
      <c r="BP116" s="37"/>
      <c r="BQ116" s="36"/>
      <c r="BR116" s="369"/>
      <c r="BS116" s="369"/>
      <c r="BT116" s="369"/>
      <c r="BU116" s="369"/>
      <c r="BV116" s="369"/>
      <c r="BW116" s="369"/>
      <c r="BX116" s="369"/>
      <c r="BY116" s="369"/>
      <c r="BZ116" s="369"/>
      <c r="CA116" s="369"/>
      <c r="CB116" s="369"/>
      <c r="CC116" s="369"/>
      <c r="CD116" s="369"/>
      <c r="CE116" s="369"/>
    </row>
    <row r="117" spans="1:83" ht="35.1" customHeight="1" x14ac:dyDescent="0.25">
      <c r="A117" s="25">
        <f t="shared" si="5"/>
        <v>106</v>
      </c>
      <c r="B117" s="370"/>
      <c r="C117" s="370"/>
      <c r="D117" s="371"/>
      <c r="E117" s="371"/>
      <c r="F117" s="371"/>
      <c r="G117" s="371"/>
      <c r="H117" s="371"/>
      <c r="I117" s="372"/>
      <c r="J117" s="372"/>
      <c r="K117" s="372"/>
      <c r="L117" s="372"/>
      <c r="M117" s="372"/>
      <c r="N117" s="372"/>
      <c r="O117" s="372"/>
      <c r="P117" s="372"/>
      <c r="Q117" s="373"/>
      <c r="R117" s="373"/>
      <c r="S117" s="373"/>
      <c r="T117" s="373"/>
      <c r="U117" s="373"/>
      <c r="V117" s="373"/>
      <c r="W117" s="373"/>
      <c r="X117" s="373"/>
      <c r="Y117" s="373"/>
      <c r="Z117" s="373"/>
      <c r="AA117" s="372"/>
      <c r="AB117" s="372"/>
      <c r="AC117" s="372"/>
      <c r="AD117" s="372"/>
      <c r="AE117" s="373"/>
      <c r="AF117" s="373"/>
      <c r="AG117" s="373"/>
      <c r="AH117" s="373"/>
      <c r="AI117" s="372"/>
      <c r="AJ117" s="372"/>
      <c r="AK117" s="372"/>
      <c r="AL117" s="372"/>
      <c r="AM117" s="372"/>
      <c r="AN117" s="372"/>
      <c r="AO117" s="374"/>
      <c r="AP117" s="374"/>
      <c r="AQ117" s="374"/>
      <c r="AR117" s="375"/>
      <c r="AS117" s="375"/>
      <c r="AT117" s="375"/>
      <c r="AU117" s="367"/>
      <c r="AV117" s="367"/>
      <c r="AW117" s="367"/>
      <c r="AX117" s="368"/>
      <c r="AY117" s="368"/>
      <c r="AZ117" s="38"/>
      <c r="BA117" s="39"/>
      <c r="BB117" s="38"/>
      <c r="BC117" s="39"/>
      <c r="BD117" s="38"/>
      <c r="BE117" s="39"/>
      <c r="BF117" s="38"/>
      <c r="BG117" s="39"/>
      <c r="BH117" s="38"/>
      <c r="BI117" s="36"/>
      <c r="BJ117" s="37"/>
      <c r="BK117" s="36"/>
      <c r="BL117" s="37"/>
      <c r="BM117" s="36"/>
      <c r="BN117" s="37"/>
      <c r="BO117" s="36"/>
      <c r="BP117" s="37"/>
      <c r="BQ117" s="36"/>
      <c r="BR117" s="369"/>
      <c r="BS117" s="369"/>
      <c r="BT117" s="369"/>
      <c r="BU117" s="369"/>
      <c r="BV117" s="369"/>
      <c r="BW117" s="369"/>
      <c r="BX117" s="369"/>
      <c r="BY117" s="369"/>
      <c r="BZ117" s="369"/>
      <c r="CA117" s="369"/>
      <c r="CB117" s="369"/>
      <c r="CC117" s="369"/>
      <c r="CD117" s="369"/>
      <c r="CE117" s="369"/>
    </row>
    <row r="118" spans="1:83" ht="35.1" customHeight="1" x14ac:dyDescent="0.25">
      <c r="A118" s="25">
        <f t="shared" si="5"/>
        <v>107</v>
      </c>
      <c r="B118" s="370"/>
      <c r="C118" s="370"/>
      <c r="D118" s="371"/>
      <c r="E118" s="371"/>
      <c r="F118" s="371"/>
      <c r="G118" s="371"/>
      <c r="H118" s="371"/>
      <c r="I118" s="372"/>
      <c r="J118" s="372"/>
      <c r="K118" s="372"/>
      <c r="L118" s="372"/>
      <c r="M118" s="372"/>
      <c r="N118" s="372"/>
      <c r="O118" s="372"/>
      <c r="P118" s="372"/>
      <c r="Q118" s="373"/>
      <c r="R118" s="373"/>
      <c r="S118" s="373"/>
      <c r="T118" s="373"/>
      <c r="U118" s="373"/>
      <c r="V118" s="373"/>
      <c r="W118" s="373"/>
      <c r="X118" s="373"/>
      <c r="Y118" s="373"/>
      <c r="Z118" s="373"/>
      <c r="AA118" s="372"/>
      <c r="AB118" s="372"/>
      <c r="AC118" s="372"/>
      <c r="AD118" s="372"/>
      <c r="AE118" s="373"/>
      <c r="AF118" s="373"/>
      <c r="AG118" s="373"/>
      <c r="AH118" s="373"/>
      <c r="AI118" s="372"/>
      <c r="AJ118" s="372"/>
      <c r="AK118" s="372"/>
      <c r="AL118" s="372"/>
      <c r="AM118" s="372"/>
      <c r="AN118" s="372"/>
      <c r="AO118" s="374"/>
      <c r="AP118" s="374"/>
      <c r="AQ118" s="374"/>
      <c r="AR118" s="375"/>
      <c r="AS118" s="375"/>
      <c r="AT118" s="375"/>
      <c r="AU118" s="367"/>
      <c r="AV118" s="367"/>
      <c r="AW118" s="367"/>
      <c r="AX118" s="368"/>
      <c r="AY118" s="368"/>
      <c r="AZ118" s="38"/>
      <c r="BA118" s="39"/>
      <c r="BB118" s="38"/>
      <c r="BC118" s="39"/>
      <c r="BD118" s="38"/>
      <c r="BE118" s="39"/>
      <c r="BF118" s="38"/>
      <c r="BG118" s="39"/>
      <c r="BH118" s="38"/>
      <c r="BI118" s="36"/>
      <c r="BJ118" s="37"/>
      <c r="BK118" s="36"/>
      <c r="BL118" s="37"/>
      <c r="BM118" s="36"/>
      <c r="BN118" s="37"/>
      <c r="BO118" s="36"/>
      <c r="BP118" s="37"/>
      <c r="BQ118" s="36"/>
      <c r="BR118" s="369"/>
      <c r="BS118" s="369"/>
      <c r="BT118" s="369"/>
      <c r="BU118" s="369"/>
      <c r="BV118" s="369"/>
      <c r="BW118" s="369"/>
      <c r="BX118" s="369"/>
      <c r="BY118" s="369"/>
      <c r="BZ118" s="369"/>
      <c r="CA118" s="369"/>
      <c r="CB118" s="369"/>
      <c r="CC118" s="369"/>
      <c r="CD118" s="369"/>
      <c r="CE118" s="369"/>
    </row>
    <row r="119" spans="1:83" ht="35.1" customHeight="1" x14ac:dyDescent="0.25">
      <c r="A119" s="25">
        <f t="shared" si="5"/>
        <v>108</v>
      </c>
      <c r="B119" s="370"/>
      <c r="C119" s="370"/>
      <c r="D119" s="371"/>
      <c r="E119" s="371"/>
      <c r="F119" s="371"/>
      <c r="G119" s="371"/>
      <c r="H119" s="371"/>
      <c r="I119" s="372"/>
      <c r="J119" s="372"/>
      <c r="K119" s="372"/>
      <c r="L119" s="372"/>
      <c r="M119" s="372"/>
      <c r="N119" s="372"/>
      <c r="O119" s="372"/>
      <c r="P119" s="372"/>
      <c r="Q119" s="373"/>
      <c r="R119" s="373"/>
      <c r="S119" s="373"/>
      <c r="T119" s="373"/>
      <c r="U119" s="373"/>
      <c r="V119" s="373"/>
      <c r="W119" s="373"/>
      <c r="X119" s="373"/>
      <c r="Y119" s="373"/>
      <c r="Z119" s="373"/>
      <c r="AA119" s="372"/>
      <c r="AB119" s="372"/>
      <c r="AC119" s="372"/>
      <c r="AD119" s="372"/>
      <c r="AE119" s="373"/>
      <c r="AF119" s="373"/>
      <c r="AG119" s="373"/>
      <c r="AH119" s="373"/>
      <c r="AI119" s="372"/>
      <c r="AJ119" s="372"/>
      <c r="AK119" s="372"/>
      <c r="AL119" s="372"/>
      <c r="AM119" s="372"/>
      <c r="AN119" s="372"/>
      <c r="AO119" s="374"/>
      <c r="AP119" s="374"/>
      <c r="AQ119" s="374"/>
      <c r="AR119" s="375"/>
      <c r="AS119" s="375"/>
      <c r="AT119" s="375"/>
      <c r="AU119" s="367"/>
      <c r="AV119" s="367"/>
      <c r="AW119" s="367"/>
      <c r="AX119" s="368"/>
      <c r="AY119" s="368"/>
      <c r="AZ119" s="38"/>
      <c r="BA119" s="39"/>
      <c r="BB119" s="38"/>
      <c r="BC119" s="39"/>
      <c r="BD119" s="38"/>
      <c r="BE119" s="39"/>
      <c r="BF119" s="38"/>
      <c r="BG119" s="39"/>
      <c r="BH119" s="38"/>
      <c r="BI119" s="36"/>
      <c r="BJ119" s="37"/>
      <c r="BK119" s="36"/>
      <c r="BL119" s="37"/>
      <c r="BM119" s="36"/>
      <c r="BN119" s="37"/>
      <c r="BO119" s="36"/>
      <c r="BP119" s="37"/>
      <c r="BQ119" s="36"/>
      <c r="BR119" s="369"/>
      <c r="BS119" s="369"/>
      <c r="BT119" s="369"/>
      <c r="BU119" s="369"/>
      <c r="BV119" s="369"/>
      <c r="BW119" s="369"/>
      <c r="BX119" s="369"/>
      <c r="BY119" s="369"/>
      <c r="BZ119" s="369"/>
      <c r="CA119" s="369"/>
      <c r="CB119" s="369"/>
      <c r="CC119" s="369"/>
      <c r="CD119" s="369"/>
      <c r="CE119" s="369"/>
    </row>
    <row r="120" spans="1:83" ht="35.1" customHeight="1" x14ac:dyDescent="0.25">
      <c r="A120" s="25">
        <f t="shared" si="5"/>
        <v>109</v>
      </c>
      <c r="B120" s="370"/>
      <c r="C120" s="370"/>
      <c r="D120" s="371"/>
      <c r="E120" s="371"/>
      <c r="F120" s="371"/>
      <c r="G120" s="371"/>
      <c r="H120" s="371"/>
      <c r="I120" s="372"/>
      <c r="J120" s="372"/>
      <c r="K120" s="372"/>
      <c r="L120" s="372"/>
      <c r="M120" s="372"/>
      <c r="N120" s="372"/>
      <c r="O120" s="372"/>
      <c r="P120" s="372"/>
      <c r="Q120" s="373"/>
      <c r="R120" s="373"/>
      <c r="S120" s="373"/>
      <c r="T120" s="373"/>
      <c r="U120" s="373"/>
      <c r="V120" s="373"/>
      <c r="W120" s="373"/>
      <c r="X120" s="373"/>
      <c r="Y120" s="373"/>
      <c r="Z120" s="373"/>
      <c r="AA120" s="372"/>
      <c r="AB120" s="372"/>
      <c r="AC120" s="372"/>
      <c r="AD120" s="372"/>
      <c r="AE120" s="373"/>
      <c r="AF120" s="373"/>
      <c r="AG120" s="373"/>
      <c r="AH120" s="373"/>
      <c r="AI120" s="372"/>
      <c r="AJ120" s="372"/>
      <c r="AK120" s="372"/>
      <c r="AL120" s="372"/>
      <c r="AM120" s="372"/>
      <c r="AN120" s="372"/>
      <c r="AO120" s="374"/>
      <c r="AP120" s="374"/>
      <c r="AQ120" s="374"/>
      <c r="AR120" s="375"/>
      <c r="AS120" s="375"/>
      <c r="AT120" s="375"/>
      <c r="AU120" s="367"/>
      <c r="AV120" s="367"/>
      <c r="AW120" s="367"/>
      <c r="AX120" s="368"/>
      <c r="AY120" s="368"/>
      <c r="AZ120" s="38"/>
      <c r="BA120" s="39"/>
      <c r="BB120" s="38"/>
      <c r="BC120" s="39"/>
      <c r="BD120" s="38"/>
      <c r="BE120" s="39"/>
      <c r="BF120" s="38"/>
      <c r="BG120" s="39"/>
      <c r="BH120" s="38"/>
      <c r="BI120" s="36"/>
      <c r="BJ120" s="37"/>
      <c r="BK120" s="36"/>
      <c r="BL120" s="37"/>
      <c r="BM120" s="36"/>
      <c r="BN120" s="37"/>
      <c r="BO120" s="36"/>
      <c r="BP120" s="37"/>
      <c r="BQ120" s="36"/>
      <c r="BR120" s="369"/>
      <c r="BS120" s="369"/>
      <c r="BT120" s="369"/>
      <c r="BU120" s="369"/>
      <c r="BV120" s="369"/>
      <c r="BW120" s="369"/>
      <c r="BX120" s="369"/>
      <c r="BY120" s="369"/>
      <c r="BZ120" s="369"/>
      <c r="CA120" s="369"/>
      <c r="CB120" s="369"/>
      <c r="CC120" s="369"/>
      <c r="CD120" s="369"/>
      <c r="CE120" s="369"/>
    </row>
    <row r="121" spans="1:83" ht="35.1" customHeight="1" x14ac:dyDescent="0.25">
      <c r="A121" s="25">
        <f>ROW(A110)</f>
        <v>110</v>
      </c>
      <c r="B121" s="370"/>
      <c r="C121" s="370"/>
      <c r="D121" s="371"/>
      <c r="E121" s="371"/>
      <c r="F121" s="371"/>
      <c r="G121" s="371"/>
      <c r="H121" s="371"/>
      <c r="I121" s="372"/>
      <c r="J121" s="372"/>
      <c r="K121" s="372"/>
      <c r="L121" s="372"/>
      <c r="M121" s="372"/>
      <c r="N121" s="372"/>
      <c r="O121" s="372"/>
      <c r="P121" s="372"/>
      <c r="Q121" s="373"/>
      <c r="R121" s="373"/>
      <c r="S121" s="373"/>
      <c r="T121" s="373"/>
      <c r="U121" s="373"/>
      <c r="V121" s="373"/>
      <c r="W121" s="373"/>
      <c r="X121" s="373"/>
      <c r="Y121" s="373"/>
      <c r="Z121" s="373"/>
      <c r="AA121" s="372"/>
      <c r="AB121" s="372"/>
      <c r="AC121" s="372"/>
      <c r="AD121" s="372"/>
      <c r="AE121" s="373"/>
      <c r="AF121" s="373"/>
      <c r="AG121" s="373"/>
      <c r="AH121" s="373"/>
      <c r="AI121" s="372"/>
      <c r="AJ121" s="372"/>
      <c r="AK121" s="372"/>
      <c r="AL121" s="372"/>
      <c r="AM121" s="372"/>
      <c r="AN121" s="372"/>
      <c r="AO121" s="374"/>
      <c r="AP121" s="374"/>
      <c r="AQ121" s="374"/>
      <c r="AR121" s="375"/>
      <c r="AS121" s="375"/>
      <c r="AT121" s="375"/>
      <c r="AU121" s="367"/>
      <c r="AV121" s="367"/>
      <c r="AW121" s="367"/>
      <c r="AX121" s="368"/>
      <c r="AY121" s="368"/>
      <c r="AZ121" s="38"/>
      <c r="BA121" s="39"/>
      <c r="BB121" s="38"/>
      <c r="BC121" s="39"/>
      <c r="BD121" s="38"/>
      <c r="BE121" s="39"/>
      <c r="BF121" s="38"/>
      <c r="BG121" s="39"/>
      <c r="BH121" s="38"/>
      <c r="BI121" s="36"/>
      <c r="BJ121" s="37"/>
      <c r="BK121" s="36"/>
      <c r="BL121" s="37"/>
      <c r="BM121" s="36"/>
      <c r="BN121" s="37"/>
      <c r="BO121" s="36"/>
      <c r="BP121" s="37"/>
      <c r="BQ121" s="36"/>
      <c r="BR121" s="369"/>
      <c r="BS121" s="369"/>
      <c r="BT121" s="369"/>
      <c r="BU121" s="369"/>
      <c r="BV121" s="369"/>
      <c r="BW121" s="369"/>
      <c r="BX121" s="369"/>
      <c r="BY121" s="369"/>
      <c r="BZ121" s="369"/>
      <c r="CA121" s="369"/>
      <c r="CB121" s="369"/>
      <c r="CC121" s="369"/>
      <c r="CD121" s="369"/>
      <c r="CE121" s="369"/>
    </row>
    <row r="122" spans="1:83" ht="35.1" customHeight="1" x14ac:dyDescent="0.25">
      <c r="A122" s="25">
        <f t="shared" si="5"/>
        <v>111</v>
      </c>
      <c r="B122" s="370"/>
      <c r="C122" s="370"/>
      <c r="D122" s="371"/>
      <c r="E122" s="371"/>
      <c r="F122" s="371"/>
      <c r="G122" s="371"/>
      <c r="H122" s="371"/>
      <c r="I122" s="372"/>
      <c r="J122" s="372"/>
      <c r="K122" s="372"/>
      <c r="L122" s="372"/>
      <c r="M122" s="372"/>
      <c r="N122" s="372"/>
      <c r="O122" s="372"/>
      <c r="P122" s="372"/>
      <c r="Q122" s="373"/>
      <c r="R122" s="373"/>
      <c r="S122" s="373"/>
      <c r="T122" s="373"/>
      <c r="U122" s="373"/>
      <c r="V122" s="373"/>
      <c r="W122" s="373"/>
      <c r="X122" s="373"/>
      <c r="Y122" s="373"/>
      <c r="Z122" s="373"/>
      <c r="AA122" s="372"/>
      <c r="AB122" s="372"/>
      <c r="AC122" s="372"/>
      <c r="AD122" s="372"/>
      <c r="AE122" s="373"/>
      <c r="AF122" s="373"/>
      <c r="AG122" s="373"/>
      <c r="AH122" s="373"/>
      <c r="AI122" s="372"/>
      <c r="AJ122" s="372"/>
      <c r="AK122" s="372"/>
      <c r="AL122" s="372"/>
      <c r="AM122" s="372"/>
      <c r="AN122" s="372"/>
      <c r="AO122" s="374"/>
      <c r="AP122" s="374"/>
      <c r="AQ122" s="374"/>
      <c r="AR122" s="375"/>
      <c r="AS122" s="375"/>
      <c r="AT122" s="375"/>
      <c r="AU122" s="367"/>
      <c r="AV122" s="367"/>
      <c r="AW122" s="367"/>
      <c r="AX122" s="368"/>
      <c r="AY122" s="368"/>
      <c r="AZ122" s="38"/>
      <c r="BA122" s="39"/>
      <c r="BB122" s="38"/>
      <c r="BC122" s="39"/>
      <c r="BD122" s="38"/>
      <c r="BE122" s="39"/>
      <c r="BF122" s="38"/>
      <c r="BG122" s="39"/>
      <c r="BH122" s="38"/>
      <c r="BI122" s="36"/>
      <c r="BJ122" s="37"/>
      <c r="BK122" s="36"/>
      <c r="BL122" s="37"/>
      <c r="BM122" s="36"/>
      <c r="BN122" s="37"/>
      <c r="BO122" s="36"/>
      <c r="BP122" s="37"/>
      <c r="BQ122" s="36"/>
      <c r="BR122" s="369"/>
      <c r="BS122" s="369"/>
      <c r="BT122" s="369"/>
      <c r="BU122" s="369"/>
      <c r="BV122" s="369"/>
      <c r="BW122" s="369"/>
      <c r="BX122" s="369"/>
      <c r="BY122" s="369"/>
      <c r="BZ122" s="369"/>
      <c r="CA122" s="369"/>
      <c r="CB122" s="369"/>
      <c r="CC122" s="369"/>
      <c r="CD122" s="369"/>
      <c r="CE122" s="369"/>
    </row>
    <row r="123" spans="1:83" ht="35.1" customHeight="1" x14ac:dyDescent="0.25">
      <c r="A123" s="25">
        <f t="shared" si="5"/>
        <v>112</v>
      </c>
      <c r="B123" s="370"/>
      <c r="C123" s="370"/>
      <c r="D123" s="371"/>
      <c r="E123" s="371"/>
      <c r="F123" s="371"/>
      <c r="G123" s="371"/>
      <c r="H123" s="371"/>
      <c r="I123" s="372"/>
      <c r="J123" s="372"/>
      <c r="K123" s="372"/>
      <c r="L123" s="372"/>
      <c r="M123" s="372"/>
      <c r="N123" s="372"/>
      <c r="O123" s="372"/>
      <c r="P123" s="372"/>
      <c r="Q123" s="373"/>
      <c r="R123" s="373"/>
      <c r="S123" s="373"/>
      <c r="T123" s="373"/>
      <c r="U123" s="373"/>
      <c r="V123" s="373"/>
      <c r="W123" s="373"/>
      <c r="X123" s="373"/>
      <c r="Y123" s="373"/>
      <c r="Z123" s="373"/>
      <c r="AA123" s="372"/>
      <c r="AB123" s="372"/>
      <c r="AC123" s="372"/>
      <c r="AD123" s="372"/>
      <c r="AE123" s="373"/>
      <c r="AF123" s="373"/>
      <c r="AG123" s="373"/>
      <c r="AH123" s="373"/>
      <c r="AI123" s="372"/>
      <c r="AJ123" s="372"/>
      <c r="AK123" s="372"/>
      <c r="AL123" s="372"/>
      <c r="AM123" s="372"/>
      <c r="AN123" s="372"/>
      <c r="AO123" s="374"/>
      <c r="AP123" s="374"/>
      <c r="AQ123" s="374"/>
      <c r="AR123" s="375"/>
      <c r="AS123" s="375"/>
      <c r="AT123" s="375"/>
      <c r="AU123" s="367"/>
      <c r="AV123" s="367"/>
      <c r="AW123" s="367"/>
      <c r="AX123" s="368"/>
      <c r="AY123" s="368"/>
      <c r="AZ123" s="38"/>
      <c r="BA123" s="39"/>
      <c r="BB123" s="38"/>
      <c r="BC123" s="39"/>
      <c r="BD123" s="38"/>
      <c r="BE123" s="39"/>
      <c r="BF123" s="38"/>
      <c r="BG123" s="39"/>
      <c r="BH123" s="38"/>
      <c r="BI123" s="36"/>
      <c r="BJ123" s="37"/>
      <c r="BK123" s="36"/>
      <c r="BL123" s="37"/>
      <c r="BM123" s="36"/>
      <c r="BN123" s="37"/>
      <c r="BO123" s="36"/>
      <c r="BP123" s="37"/>
      <c r="BQ123" s="36"/>
      <c r="BR123" s="369"/>
      <c r="BS123" s="369"/>
      <c r="BT123" s="369"/>
      <c r="BU123" s="369"/>
      <c r="BV123" s="369"/>
      <c r="BW123" s="369"/>
      <c r="BX123" s="369"/>
      <c r="BY123" s="369"/>
      <c r="BZ123" s="369"/>
      <c r="CA123" s="369"/>
      <c r="CB123" s="369"/>
      <c r="CC123" s="369"/>
      <c r="CD123" s="369"/>
      <c r="CE123" s="369"/>
    </row>
    <row r="124" spans="1:83" ht="35.1" customHeight="1" x14ac:dyDescent="0.25">
      <c r="A124" s="25">
        <f t="shared" si="5"/>
        <v>113</v>
      </c>
      <c r="B124" s="370"/>
      <c r="C124" s="370"/>
      <c r="D124" s="371"/>
      <c r="E124" s="371"/>
      <c r="F124" s="371"/>
      <c r="G124" s="371"/>
      <c r="H124" s="371"/>
      <c r="I124" s="372"/>
      <c r="J124" s="372"/>
      <c r="K124" s="372"/>
      <c r="L124" s="372"/>
      <c r="M124" s="372"/>
      <c r="N124" s="372"/>
      <c r="O124" s="372"/>
      <c r="P124" s="372"/>
      <c r="Q124" s="373"/>
      <c r="R124" s="373"/>
      <c r="S124" s="373"/>
      <c r="T124" s="373"/>
      <c r="U124" s="373"/>
      <c r="V124" s="373"/>
      <c r="W124" s="373"/>
      <c r="X124" s="373"/>
      <c r="Y124" s="373"/>
      <c r="Z124" s="373"/>
      <c r="AA124" s="372"/>
      <c r="AB124" s="372"/>
      <c r="AC124" s="372"/>
      <c r="AD124" s="372"/>
      <c r="AE124" s="373"/>
      <c r="AF124" s="373"/>
      <c r="AG124" s="373"/>
      <c r="AH124" s="373"/>
      <c r="AI124" s="372"/>
      <c r="AJ124" s="372"/>
      <c r="AK124" s="372"/>
      <c r="AL124" s="372"/>
      <c r="AM124" s="372"/>
      <c r="AN124" s="372"/>
      <c r="AO124" s="374"/>
      <c r="AP124" s="374"/>
      <c r="AQ124" s="374"/>
      <c r="AR124" s="375"/>
      <c r="AS124" s="375"/>
      <c r="AT124" s="375"/>
      <c r="AU124" s="367"/>
      <c r="AV124" s="367"/>
      <c r="AW124" s="367"/>
      <c r="AX124" s="368"/>
      <c r="AY124" s="368"/>
      <c r="AZ124" s="38"/>
      <c r="BA124" s="39"/>
      <c r="BB124" s="38"/>
      <c r="BC124" s="39"/>
      <c r="BD124" s="38"/>
      <c r="BE124" s="39"/>
      <c r="BF124" s="38"/>
      <c r="BG124" s="39"/>
      <c r="BH124" s="38"/>
      <c r="BI124" s="36"/>
      <c r="BJ124" s="37"/>
      <c r="BK124" s="36"/>
      <c r="BL124" s="37"/>
      <c r="BM124" s="36"/>
      <c r="BN124" s="37"/>
      <c r="BO124" s="36"/>
      <c r="BP124" s="37"/>
      <c r="BQ124" s="36"/>
      <c r="BR124" s="369"/>
      <c r="BS124" s="369"/>
      <c r="BT124" s="369"/>
      <c r="BU124" s="369"/>
      <c r="BV124" s="369"/>
      <c r="BW124" s="369"/>
      <c r="BX124" s="369"/>
      <c r="BY124" s="369"/>
      <c r="BZ124" s="369"/>
      <c r="CA124" s="369"/>
      <c r="CB124" s="369"/>
      <c r="CC124" s="369"/>
      <c r="CD124" s="369"/>
      <c r="CE124" s="369"/>
    </row>
    <row r="125" spans="1:83" ht="35.1" customHeight="1" x14ac:dyDescent="0.25">
      <c r="A125" s="25">
        <f t="shared" si="5"/>
        <v>114</v>
      </c>
      <c r="B125" s="370"/>
      <c r="C125" s="370"/>
      <c r="D125" s="371"/>
      <c r="E125" s="371"/>
      <c r="F125" s="371"/>
      <c r="G125" s="371"/>
      <c r="H125" s="371"/>
      <c r="I125" s="372"/>
      <c r="J125" s="372"/>
      <c r="K125" s="372"/>
      <c r="L125" s="372"/>
      <c r="M125" s="372"/>
      <c r="N125" s="372"/>
      <c r="O125" s="372"/>
      <c r="P125" s="372"/>
      <c r="Q125" s="373"/>
      <c r="R125" s="373"/>
      <c r="S125" s="373"/>
      <c r="T125" s="373"/>
      <c r="U125" s="373"/>
      <c r="V125" s="373"/>
      <c r="W125" s="373"/>
      <c r="X125" s="373"/>
      <c r="Y125" s="373"/>
      <c r="Z125" s="373"/>
      <c r="AA125" s="372"/>
      <c r="AB125" s="372"/>
      <c r="AC125" s="372"/>
      <c r="AD125" s="372"/>
      <c r="AE125" s="373"/>
      <c r="AF125" s="373"/>
      <c r="AG125" s="373"/>
      <c r="AH125" s="373"/>
      <c r="AI125" s="372"/>
      <c r="AJ125" s="372"/>
      <c r="AK125" s="372"/>
      <c r="AL125" s="372"/>
      <c r="AM125" s="372"/>
      <c r="AN125" s="372"/>
      <c r="AO125" s="374"/>
      <c r="AP125" s="374"/>
      <c r="AQ125" s="374"/>
      <c r="AR125" s="375"/>
      <c r="AS125" s="375"/>
      <c r="AT125" s="375"/>
      <c r="AU125" s="367"/>
      <c r="AV125" s="367"/>
      <c r="AW125" s="367"/>
      <c r="AX125" s="368"/>
      <c r="AY125" s="368"/>
      <c r="AZ125" s="38"/>
      <c r="BA125" s="39"/>
      <c r="BB125" s="38"/>
      <c r="BC125" s="39"/>
      <c r="BD125" s="38"/>
      <c r="BE125" s="39"/>
      <c r="BF125" s="38"/>
      <c r="BG125" s="39"/>
      <c r="BH125" s="38"/>
      <c r="BI125" s="36"/>
      <c r="BJ125" s="37"/>
      <c r="BK125" s="36"/>
      <c r="BL125" s="37"/>
      <c r="BM125" s="36"/>
      <c r="BN125" s="37"/>
      <c r="BO125" s="36"/>
      <c r="BP125" s="37"/>
      <c r="BQ125" s="36"/>
      <c r="BR125" s="369"/>
      <c r="BS125" s="369"/>
      <c r="BT125" s="369"/>
      <c r="BU125" s="369"/>
      <c r="BV125" s="369"/>
      <c r="BW125" s="369"/>
      <c r="BX125" s="369"/>
      <c r="BY125" s="369"/>
      <c r="BZ125" s="369"/>
      <c r="CA125" s="369"/>
      <c r="CB125" s="369"/>
      <c r="CC125" s="369"/>
      <c r="CD125" s="369"/>
      <c r="CE125" s="369"/>
    </row>
    <row r="126" spans="1:83" ht="35.1" customHeight="1" x14ac:dyDescent="0.25">
      <c r="A126" s="25">
        <f t="shared" si="5"/>
        <v>115</v>
      </c>
      <c r="B126" s="370"/>
      <c r="C126" s="370"/>
      <c r="D126" s="371"/>
      <c r="E126" s="371"/>
      <c r="F126" s="371"/>
      <c r="G126" s="371"/>
      <c r="H126" s="371"/>
      <c r="I126" s="372"/>
      <c r="J126" s="372"/>
      <c r="K126" s="372"/>
      <c r="L126" s="372"/>
      <c r="M126" s="372"/>
      <c r="N126" s="372"/>
      <c r="O126" s="372"/>
      <c r="P126" s="372"/>
      <c r="Q126" s="373"/>
      <c r="R126" s="373"/>
      <c r="S126" s="373"/>
      <c r="T126" s="373"/>
      <c r="U126" s="373"/>
      <c r="V126" s="373"/>
      <c r="W126" s="373"/>
      <c r="X126" s="373"/>
      <c r="Y126" s="373"/>
      <c r="Z126" s="373"/>
      <c r="AA126" s="372"/>
      <c r="AB126" s="372"/>
      <c r="AC126" s="372"/>
      <c r="AD126" s="372"/>
      <c r="AE126" s="373"/>
      <c r="AF126" s="373"/>
      <c r="AG126" s="373"/>
      <c r="AH126" s="373"/>
      <c r="AI126" s="372"/>
      <c r="AJ126" s="372"/>
      <c r="AK126" s="372"/>
      <c r="AL126" s="372"/>
      <c r="AM126" s="372"/>
      <c r="AN126" s="372"/>
      <c r="AO126" s="374"/>
      <c r="AP126" s="374"/>
      <c r="AQ126" s="374"/>
      <c r="AR126" s="375"/>
      <c r="AS126" s="375"/>
      <c r="AT126" s="375"/>
      <c r="AU126" s="367"/>
      <c r="AV126" s="367"/>
      <c r="AW126" s="367"/>
      <c r="AX126" s="368"/>
      <c r="AY126" s="368"/>
      <c r="AZ126" s="38"/>
      <c r="BA126" s="39"/>
      <c r="BB126" s="38"/>
      <c r="BC126" s="39"/>
      <c r="BD126" s="38"/>
      <c r="BE126" s="39"/>
      <c r="BF126" s="38"/>
      <c r="BG126" s="39"/>
      <c r="BH126" s="38"/>
      <c r="BI126" s="36"/>
      <c r="BJ126" s="37"/>
      <c r="BK126" s="36"/>
      <c r="BL126" s="37"/>
      <c r="BM126" s="36"/>
      <c r="BN126" s="37"/>
      <c r="BO126" s="36"/>
      <c r="BP126" s="37"/>
      <c r="BQ126" s="36"/>
      <c r="BR126" s="369"/>
      <c r="BS126" s="369"/>
      <c r="BT126" s="369"/>
      <c r="BU126" s="369"/>
      <c r="BV126" s="369"/>
      <c r="BW126" s="369"/>
      <c r="BX126" s="369"/>
      <c r="BY126" s="369"/>
      <c r="BZ126" s="369"/>
      <c r="CA126" s="369"/>
      <c r="CB126" s="369"/>
      <c r="CC126" s="369"/>
      <c r="CD126" s="369"/>
      <c r="CE126" s="369"/>
    </row>
    <row r="127" spans="1:83" ht="35.1" customHeight="1" x14ac:dyDescent="0.25">
      <c r="A127" s="25">
        <f t="shared" si="5"/>
        <v>116</v>
      </c>
      <c r="B127" s="370"/>
      <c r="C127" s="370"/>
      <c r="D127" s="371"/>
      <c r="E127" s="371"/>
      <c r="F127" s="371"/>
      <c r="G127" s="371"/>
      <c r="H127" s="371"/>
      <c r="I127" s="372"/>
      <c r="J127" s="372"/>
      <c r="K127" s="372"/>
      <c r="L127" s="372"/>
      <c r="M127" s="372"/>
      <c r="N127" s="372"/>
      <c r="O127" s="372"/>
      <c r="P127" s="372"/>
      <c r="Q127" s="373"/>
      <c r="R127" s="373"/>
      <c r="S127" s="373"/>
      <c r="T127" s="373"/>
      <c r="U127" s="373"/>
      <c r="V127" s="373"/>
      <c r="W127" s="373"/>
      <c r="X127" s="373"/>
      <c r="Y127" s="373"/>
      <c r="Z127" s="373"/>
      <c r="AA127" s="372"/>
      <c r="AB127" s="372"/>
      <c r="AC127" s="372"/>
      <c r="AD127" s="372"/>
      <c r="AE127" s="373"/>
      <c r="AF127" s="373"/>
      <c r="AG127" s="373"/>
      <c r="AH127" s="373"/>
      <c r="AI127" s="372"/>
      <c r="AJ127" s="372"/>
      <c r="AK127" s="372"/>
      <c r="AL127" s="372"/>
      <c r="AM127" s="372"/>
      <c r="AN127" s="372"/>
      <c r="AO127" s="374"/>
      <c r="AP127" s="374"/>
      <c r="AQ127" s="374"/>
      <c r="AR127" s="375"/>
      <c r="AS127" s="375"/>
      <c r="AT127" s="375"/>
      <c r="AU127" s="367"/>
      <c r="AV127" s="367"/>
      <c r="AW127" s="367"/>
      <c r="AX127" s="368"/>
      <c r="AY127" s="368"/>
      <c r="AZ127" s="38"/>
      <c r="BA127" s="39"/>
      <c r="BB127" s="38"/>
      <c r="BC127" s="39"/>
      <c r="BD127" s="38"/>
      <c r="BE127" s="39"/>
      <c r="BF127" s="38"/>
      <c r="BG127" s="39"/>
      <c r="BH127" s="38"/>
      <c r="BI127" s="36"/>
      <c r="BJ127" s="37"/>
      <c r="BK127" s="36"/>
      <c r="BL127" s="37"/>
      <c r="BM127" s="36"/>
      <c r="BN127" s="37"/>
      <c r="BO127" s="36"/>
      <c r="BP127" s="37"/>
      <c r="BQ127" s="36"/>
      <c r="BR127" s="369"/>
      <c r="BS127" s="369"/>
      <c r="BT127" s="369"/>
      <c r="BU127" s="369"/>
      <c r="BV127" s="369"/>
      <c r="BW127" s="369"/>
      <c r="BX127" s="369"/>
      <c r="BY127" s="369"/>
      <c r="BZ127" s="369"/>
      <c r="CA127" s="369"/>
      <c r="CB127" s="369"/>
      <c r="CC127" s="369"/>
      <c r="CD127" s="369"/>
      <c r="CE127" s="369"/>
    </row>
    <row r="128" spans="1:83" ht="35.1" customHeight="1" x14ac:dyDescent="0.25">
      <c r="A128" s="25">
        <f t="shared" si="5"/>
        <v>117</v>
      </c>
      <c r="B128" s="370"/>
      <c r="C128" s="370"/>
      <c r="D128" s="371"/>
      <c r="E128" s="371"/>
      <c r="F128" s="371"/>
      <c r="G128" s="371"/>
      <c r="H128" s="371"/>
      <c r="I128" s="372"/>
      <c r="J128" s="372"/>
      <c r="K128" s="372"/>
      <c r="L128" s="372"/>
      <c r="M128" s="372"/>
      <c r="N128" s="372"/>
      <c r="O128" s="372"/>
      <c r="P128" s="372"/>
      <c r="Q128" s="373"/>
      <c r="R128" s="373"/>
      <c r="S128" s="373"/>
      <c r="T128" s="373"/>
      <c r="U128" s="373"/>
      <c r="V128" s="373"/>
      <c r="W128" s="373"/>
      <c r="X128" s="373"/>
      <c r="Y128" s="373"/>
      <c r="Z128" s="373"/>
      <c r="AA128" s="372"/>
      <c r="AB128" s="372"/>
      <c r="AC128" s="372"/>
      <c r="AD128" s="372"/>
      <c r="AE128" s="373"/>
      <c r="AF128" s="373"/>
      <c r="AG128" s="373"/>
      <c r="AH128" s="373"/>
      <c r="AI128" s="372"/>
      <c r="AJ128" s="372"/>
      <c r="AK128" s="372"/>
      <c r="AL128" s="372"/>
      <c r="AM128" s="372"/>
      <c r="AN128" s="372"/>
      <c r="AO128" s="374"/>
      <c r="AP128" s="374"/>
      <c r="AQ128" s="374"/>
      <c r="AR128" s="375"/>
      <c r="AS128" s="375"/>
      <c r="AT128" s="375"/>
      <c r="AU128" s="367"/>
      <c r="AV128" s="367"/>
      <c r="AW128" s="367"/>
      <c r="AX128" s="368"/>
      <c r="AY128" s="368"/>
      <c r="AZ128" s="38"/>
      <c r="BA128" s="39"/>
      <c r="BB128" s="38"/>
      <c r="BC128" s="39"/>
      <c r="BD128" s="38"/>
      <c r="BE128" s="39"/>
      <c r="BF128" s="38"/>
      <c r="BG128" s="39"/>
      <c r="BH128" s="38"/>
      <c r="BI128" s="36"/>
      <c r="BJ128" s="37"/>
      <c r="BK128" s="36"/>
      <c r="BL128" s="37"/>
      <c r="BM128" s="36"/>
      <c r="BN128" s="37"/>
      <c r="BO128" s="36"/>
      <c r="BP128" s="37"/>
      <c r="BQ128" s="36"/>
      <c r="BR128" s="369"/>
      <c r="BS128" s="369"/>
      <c r="BT128" s="369"/>
      <c r="BU128" s="369"/>
      <c r="BV128" s="369"/>
      <c r="BW128" s="369"/>
      <c r="BX128" s="369"/>
      <c r="BY128" s="369"/>
      <c r="BZ128" s="369"/>
      <c r="CA128" s="369"/>
      <c r="CB128" s="369"/>
      <c r="CC128" s="369"/>
      <c r="CD128" s="369"/>
      <c r="CE128" s="369"/>
    </row>
    <row r="129" spans="1:83" ht="35.1" customHeight="1" x14ac:dyDescent="0.25">
      <c r="A129" s="25">
        <f t="shared" si="5"/>
        <v>118</v>
      </c>
      <c r="B129" s="370"/>
      <c r="C129" s="370"/>
      <c r="D129" s="371"/>
      <c r="E129" s="371"/>
      <c r="F129" s="371"/>
      <c r="G129" s="371"/>
      <c r="H129" s="371"/>
      <c r="I129" s="372"/>
      <c r="J129" s="372"/>
      <c r="K129" s="372"/>
      <c r="L129" s="372"/>
      <c r="M129" s="372"/>
      <c r="N129" s="372"/>
      <c r="O129" s="372"/>
      <c r="P129" s="372"/>
      <c r="Q129" s="373"/>
      <c r="R129" s="373"/>
      <c r="S129" s="373"/>
      <c r="T129" s="373"/>
      <c r="U129" s="373"/>
      <c r="V129" s="373"/>
      <c r="W129" s="373"/>
      <c r="X129" s="373"/>
      <c r="Y129" s="373"/>
      <c r="Z129" s="373"/>
      <c r="AA129" s="372"/>
      <c r="AB129" s="372"/>
      <c r="AC129" s="372"/>
      <c r="AD129" s="372"/>
      <c r="AE129" s="373"/>
      <c r="AF129" s="373"/>
      <c r="AG129" s="373"/>
      <c r="AH129" s="373"/>
      <c r="AI129" s="372"/>
      <c r="AJ129" s="372"/>
      <c r="AK129" s="372"/>
      <c r="AL129" s="372"/>
      <c r="AM129" s="372"/>
      <c r="AN129" s="372"/>
      <c r="AO129" s="374"/>
      <c r="AP129" s="374"/>
      <c r="AQ129" s="374"/>
      <c r="AR129" s="375"/>
      <c r="AS129" s="375"/>
      <c r="AT129" s="375"/>
      <c r="AU129" s="367"/>
      <c r="AV129" s="367"/>
      <c r="AW129" s="367"/>
      <c r="AX129" s="368"/>
      <c r="AY129" s="368"/>
      <c r="AZ129" s="38"/>
      <c r="BA129" s="39"/>
      <c r="BB129" s="38"/>
      <c r="BC129" s="39"/>
      <c r="BD129" s="38"/>
      <c r="BE129" s="39"/>
      <c r="BF129" s="38"/>
      <c r="BG129" s="39"/>
      <c r="BH129" s="38"/>
      <c r="BI129" s="36"/>
      <c r="BJ129" s="37"/>
      <c r="BK129" s="36"/>
      <c r="BL129" s="37"/>
      <c r="BM129" s="36"/>
      <c r="BN129" s="37"/>
      <c r="BO129" s="36"/>
      <c r="BP129" s="37"/>
      <c r="BQ129" s="36"/>
      <c r="BR129" s="369"/>
      <c r="BS129" s="369"/>
      <c r="BT129" s="369"/>
      <c r="BU129" s="369"/>
      <c r="BV129" s="369"/>
      <c r="BW129" s="369"/>
      <c r="BX129" s="369"/>
      <c r="BY129" s="369"/>
      <c r="BZ129" s="369"/>
      <c r="CA129" s="369"/>
      <c r="CB129" s="369"/>
      <c r="CC129" s="369"/>
      <c r="CD129" s="369"/>
      <c r="CE129" s="369"/>
    </row>
    <row r="130" spans="1:83" ht="35.1" customHeight="1" x14ac:dyDescent="0.25">
      <c r="A130" s="25">
        <f t="shared" si="5"/>
        <v>119</v>
      </c>
      <c r="B130" s="370"/>
      <c r="C130" s="370"/>
      <c r="D130" s="371"/>
      <c r="E130" s="371"/>
      <c r="F130" s="371"/>
      <c r="G130" s="371"/>
      <c r="H130" s="371"/>
      <c r="I130" s="372"/>
      <c r="J130" s="372"/>
      <c r="K130" s="372"/>
      <c r="L130" s="372"/>
      <c r="M130" s="372"/>
      <c r="N130" s="372"/>
      <c r="O130" s="372"/>
      <c r="P130" s="372"/>
      <c r="Q130" s="373"/>
      <c r="R130" s="373"/>
      <c r="S130" s="373"/>
      <c r="T130" s="373"/>
      <c r="U130" s="373"/>
      <c r="V130" s="373"/>
      <c r="W130" s="373"/>
      <c r="X130" s="373"/>
      <c r="Y130" s="373"/>
      <c r="Z130" s="373"/>
      <c r="AA130" s="372"/>
      <c r="AB130" s="372"/>
      <c r="AC130" s="372"/>
      <c r="AD130" s="372"/>
      <c r="AE130" s="373"/>
      <c r="AF130" s="373"/>
      <c r="AG130" s="373"/>
      <c r="AH130" s="373"/>
      <c r="AI130" s="372"/>
      <c r="AJ130" s="372"/>
      <c r="AK130" s="372"/>
      <c r="AL130" s="372"/>
      <c r="AM130" s="372"/>
      <c r="AN130" s="372"/>
      <c r="AO130" s="374"/>
      <c r="AP130" s="374"/>
      <c r="AQ130" s="374"/>
      <c r="AR130" s="375"/>
      <c r="AS130" s="375"/>
      <c r="AT130" s="375"/>
      <c r="AU130" s="367"/>
      <c r="AV130" s="367"/>
      <c r="AW130" s="367"/>
      <c r="AX130" s="368"/>
      <c r="AY130" s="368"/>
      <c r="AZ130" s="38"/>
      <c r="BA130" s="39"/>
      <c r="BB130" s="38"/>
      <c r="BC130" s="39"/>
      <c r="BD130" s="38"/>
      <c r="BE130" s="39"/>
      <c r="BF130" s="38"/>
      <c r="BG130" s="39"/>
      <c r="BH130" s="38"/>
      <c r="BI130" s="36"/>
      <c r="BJ130" s="37"/>
      <c r="BK130" s="36"/>
      <c r="BL130" s="37"/>
      <c r="BM130" s="36"/>
      <c r="BN130" s="37"/>
      <c r="BO130" s="36"/>
      <c r="BP130" s="37"/>
      <c r="BQ130" s="36"/>
      <c r="BR130" s="369"/>
      <c r="BS130" s="369"/>
      <c r="BT130" s="369"/>
      <c r="BU130" s="369"/>
      <c r="BV130" s="369"/>
      <c r="BW130" s="369"/>
      <c r="BX130" s="369"/>
      <c r="BY130" s="369"/>
      <c r="BZ130" s="369"/>
      <c r="CA130" s="369"/>
      <c r="CB130" s="369"/>
      <c r="CC130" s="369"/>
      <c r="CD130" s="369"/>
      <c r="CE130" s="369"/>
    </row>
    <row r="131" spans="1:83" ht="35.1" customHeight="1" x14ac:dyDescent="0.25">
      <c r="A131" s="25">
        <f>ROW(A120)</f>
        <v>120</v>
      </c>
      <c r="B131" s="370"/>
      <c r="C131" s="370"/>
      <c r="D131" s="371"/>
      <c r="E131" s="371"/>
      <c r="F131" s="371"/>
      <c r="G131" s="371"/>
      <c r="H131" s="371"/>
      <c r="I131" s="372"/>
      <c r="J131" s="372"/>
      <c r="K131" s="372"/>
      <c r="L131" s="372"/>
      <c r="M131" s="372"/>
      <c r="N131" s="372"/>
      <c r="O131" s="372"/>
      <c r="P131" s="372"/>
      <c r="Q131" s="373"/>
      <c r="R131" s="373"/>
      <c r="S131" s="373"/>
      <c r="T131" s="373"/>
      <c r="U131" s="373"/>
      <c r="V131" s="373"/>
      <c r="W131" s="373"/>
      <c r="X131" s="373"/>
      <c r="Y131" s="373"/>
      <c r="Z131" s="373"/>
      <c r="AA131" s="372"/>
      <c r="AB131" s="372"/>
      <c r="AC131" s="372"/>
      <c r="AD131" s="372"/>
      <c r="AE131" s="373"/>
      <c r="AF131" s="373"/>
      <c r="AG131" s="373"/>
      <c r="AH131" s="373"/>
      <c r="AI131" s="372"/>
      <c r="AJ131" s="372"/>
      <c r="AK131" s="372"/>
      <c r="AL131" s="372"/>
      <c r="AM131" s="372"/>
      <c r="AN131" s="372"/>
      <c r="AO131" s="374"/>
      <c r="AP131" s="374"/>
      <c r="AQ131" s="374"/>
      <c r="AR131" s="375"/>
      <c r="AS131" s="375"/>
      <c r="AT131" s="375"/>
      <c r="AU131" s="367"/>
      <c r="AV131" s="367"/>
      <c r="AW131" s="367"/>
      <c r="AX131" s="368"/>
      <c r="AY131" s="368"/>
      <c r="AZ131" s="38"/>
      <c r="BA131" s="39"/>
      <c r="BB131" s="38"/>
      <c r="BC131" s="39"/>
      <c r="BD131" s="38"/>
      <c r="BE131" s="39"/>
      <c r="BF131" s="38"/>
      <c r="BG131" s="39"/>
      <c r="BH131" s="38"/>
      <c r="BI131" s="36"/>
      <c r="BJ131" s="37"/>
      <c r="BK131" s="36"/>
      <c r="BL131" s="37"/>
      <c r="BM131" s="36"/>
      <c r="BN131" s="37"/>
      <c r="BO131" s="36"/>
      <c r="BP131" s="37"/>
      <c r="BQ131" s="36"/>
      <c r="BR131" s="369"/>
      <c r="BS131" s="369"/>
      <c r="BT131" s="369"/>
      <c r="BU131" s="369"/>
      <c r="BV131" s="369"/>
      <c r="BW131" s="369"/>
      <c r="BX131" s="369"/>
      <c r="BY131" s="369"/>
      <c r="BZ131" s="369"/>
      <c r="CA131" s="369"/>
      <c r="CB131" s="369"/>
      <c r="CC131" s="369"/>
      <c r="CD131" s="369"/>
      <c r="CE131" s="369"/>
    </row>
    <row r="132" spans="1:83" ht="35.1" customHeight="1" x14ac:dyDescent="0.25">
      <c r="A132" s="25">
        <f t="shared" si="5"/>
        <v>121</v>
      </c>
      <c r="B132" s="370"/>
      <c r="C132" s="370"/>
      <c r="D132" s="371"/>
      <c r="E132" s="371"/>
      <c r="F132" s="371"/>
      <c r="G132" s="371"/>
      <c r="H132" s="371"/>
      <c r="I132" s="372"/>
      <c r="J132" s="372"/>
      <c r="K132" s="372"/>
      <c r="L132" s="372"/>
      <c r="M132" s="372"/>
      <c r="N132" s="372"/>
      <c r="O132" s="372"/>
      <c r="P132" s="372"/>
      <c r="Q132" s="373"/>
      <c r="R132" s="373"/>
      <c r="S132" s="373"/>
      <c r="T132" s="373"/>
      <c r="U132" s="373"/>
      <c r="V132" s="373"/>
      <c r="W132" s="373"/>
      <c r="X132" s="373"/>
      <c r="Y132" s="373"/>
      <c r="Z132" s="373"/>
      <c r="AA132" s="372"/>
      <c r="AB132" s="372"/>
      <c r="AC132" s="372"/>
      <c r="AD132" s="372"/>
      <c r="AE132" s="373"/>
      <c r="AF132" s="373"/>
      <c r="AG132" s="373"/>
      <c r="AH132" s="373"/>
      <c r="AI132" s="372"/>
      <c r="AJ132" s="372"/>
      <c r="AK132" s="372"/>
      <c r="AL132" s="372"/>
      <c r="AM132" s="372"/>
      <c r="AN132" s="372"/>
      <c r="AO132" s="374"/>
      <c r="AP132" s="374"/>
      <c r="AQ132" s="374"/>
      <c r="AR132" s="375"/>
      <c r="AS132" s="375"/>
      <c r="AT132" s="375"/>
      <c r="AU132" s="367"/>
      <c r="AV132" s="367"/>
      <c r="AW132" s="367"/>
      <c r="AX132" s="368"/>
      <c r="AY132" s="368"/>
      <c r="AZ132" s="38"/>
      <c r="BA132" s="39"/>
      <c r="BB132" s="38"/>
      <c r="BC132" s="39"/>
      <c r="BD132" s="38"/>
      <c r="BE132" s="39"/>
      <c r="BF132" s="38"/>
      <c r="BG132" s="39"/>
      <c r="BH132" s="38"/>
      <c r="BI132" s="36"/>
      <c r="BJ132" s="37"/>
      <c r="BK132" s="36"/>
      <c r="BL132" s="37"/>
      <c r="BM132" s="36"/>
      <c r="BN132" s="37"/>
      <c r="BO132" s="36"/>
      <c r="BP132" s="37"/>
      <c r="BQ132" s="36"/>
      <c r="BR132" s="369"/>
      <c r="BS132" s="369"/>
      <c r="BT132" s="369"/>
      <c r="BU132" s="369"/>
      <c r="BV132" s="369"/>
      <c r="BW132" s="369"/>
      <c r="BX132" s="369"/>
      <c r="BY132" s="369"/>
      <c r="BZ132" s="369"/>
      <c r="CA132" s="369"/>
      <c r="CB132" s="369"/>
      <c r="CC132" s="369"/>
      <c r="CD132" s="369"/>
      <c r="CE132" s="369"/>
    </row>
    <row r="133" spans="1:83" ht="35.1" customHeight="1" x14ac:dyDescent="0.25">
      <c r="A133" s="25">
        <f t="shared" si="5"/>
        <v>122</v>
      </c>
      <c r="B133" s="370"/>
      <c r="C133" s="370"/>
      <c r="D133" s="371"/>
      <c r="E133" s="371"/>
      <c r="F133" s="371"/>
      <c r="G133" s="371"/>
      <c r="H133" s="371"/>
      <c r="I133" s="372"/>
      <c r="J133" s="372"/>
      <c r="K133" s="372"/>
      <c r="L133" s="372"/>
      <c r="M133" s="372"/>
      <c r="N133" s="372"/>
      <c r="O133" s="372"/>
      <c r="P133" s="372"/>
      <c r="Q133" s="373"/>
      <c r="R133" s="373"/>
      <c r="S133" s="373"/>
      <c r="T133" s="373"/>
      <c r="U133" s="373"/>
      <c r="V133" s="373"/>
      <c r="W133" s="373"/>
      <c r="X133" s="373"/>
      <c r="Y133" s="373"/>
      <c r="Z133" s="373"/>
      <c r="AA133" s="372"/>
      <c r="AB133" s="372"/>
      <c r="AC133" s="372"/>
      <c r="AD133" s="372"/>
      <c r="AE133" s="373"/>
      <c r="AF133" s="373"/>
      <c r="AG133" s="373"/>
      <c r="AH133" s="373"/>
      <c r="AI133" s="372"/>
      <c r="AJ133" s="372"/>
      <c r="AK133" s="372"/>
      <c r="AL133" s="372"/>
      <c r="AM133" s="372"/>
      <c r="AN133" s="372"/>
      <c r="AO133" s="374"/>
      <c r="AP133" s="374"/>
      <c r="AQ133" s="374"/>
      <c r="AR133" s="375"/>
      <c r="AS133" s="375"/>
      <c r="AT133" s="375"/>
      <c r="AU133" s="367"/>
      <c r="AV133" s="367"/>
      <c r="AW133" s="367"/>
      <c r="AX133" s="368"/>
      <c r="AY133" s="368"/>
      <c r="AZ133" s="38"/>
      <c r="BA133" s="39"/>
      <c r="BB133" s="38"/>
      <c r="BC133" s="39"/>
      <c r="BD133" s="38"/>
      <c r="BE133" s="39"/>
      <c r="BF133" s="38"/>
      <c r="BG133" s="39"/>
      <c r="BH133" s="38"/>
      <c r="BI133" s="36"/>
      <c r="BJ133" s="37"/>
      <c r="BK133" s="36"/>
      <c r="BL133" s="37"/>
      <c r="BM133" s="36"/>
      <c r="BN133" s="37"/>
      <c r="BO133" s="36"/>
      <c r="BP133" s="37"/>
      <c r="BQ133" s="36"/>
      <c r="BR133" s="369"/>
      <c r="BS133" s="369"/>
      <c r="BT133" s="369"/>
      <c r="BU133" s="369"/>
      <c r="BV133" s="369"/>
      <c r="BW133" s="369"/>
      <c r="BX133" s="369"/>
      <c r="BY133" s="369"/>
      <c r="BZ133" s="369"/>
      <c r="CA133" s="369"/>
      <c r="CB133" s="369"/>
      <c r="CC133" s="369"/>
      <c r="CD133" s="369"/>
      <c r="CE133" s="369"/>
    </row>
    <row r="134" spans="1:83" ht="35.1" customHeight="1" x14ac:dyDescent="0.25">
      <c r="A134" s="25">
        <f t="shared" si="5"/>
        <v>123</v>
      </c>
      <c r="B134" s="370"/>
      <c r="C134" s="370"/>
      <c r="D134" s="371"/>
      <c r="E134" s="371"/>
      <c r="F134" s="371"/>
      <c r="G134" s="371"/>
      <c r="H134" s="371"/>
      <c r="I134" s="372"/>
      <c r="J134" s="372"/>
      <c r="K134" s="372"/>
      <c r="L134" s="372"/>
      <c r="M134" s="372"/>
      <c r="N134" s="372"/>
      <c r="O134" s="372"/>
      <c r="P134" s="372"/>
      <c r="Q134" s="373"/>
      <c r="R134" s="373"/>
      <c r="S134" s="373"/>
      <c r="T134" s="373"/>
      <c r="U134" s="373"/>
      <c r="V134" s="373"/>
      <c r="W134" s="373"/>
      <c r="X134" s="373"/>
      <c r="Y134" s="373"/>
      <c r="Z134" s="373"/>
      <c r="AA134" s="372"/>
      <c r="AB134" s="372"/>
      <c r="AC134" s="372"/>
      <c r="AD134" s="372"/>
      <c r="AE134" s="373"/>
      <c r="AF134" s="373"/>
      <c r="AG134" s="373"/>
      <c r="AH134" s="373"/>
      <c r="AI134" s="372"/>
      <c r="AJ134" s="372"/>
      <c r="AK134" s="372"/>
      <c r="AL134" s="372"/>
      <c r="AM134" s="372"/>
      <c r="AN134" s="372"/>
      <c r="AO134" s="374"/>
      <c r="AP134" s="374"/>
      <c r="AQ134" s="374"/>
      <c r="AR134" s="375"/>
      <c r="AS134" s="375"/>
      <c r="AT134" s="375"/>
      <c r="AU134" s="367"/>
      <c r="AV134" s="367"/>
      <c r="AW134" s="367"/>
      <c r="AX134" s="368"/>
      <c r="AY134" s="368"/>
      <c r="AZ134" s="38"/>
      <c r="BA134" s="39"/>
      <c r="BB134" s="38"/>
      <c r="BC134" s="39"/>
      <c r="BD134" s="38"/>
      <c r="BE134" s="39"/>
      <c r="BF134" s="38"/>
      <c r="BG134" s="39"/>
      <c r="BH134" s="38"/>
      <c r="BI134" s="36"/>
      <c r="BJ134" s="37"/>
      <c r="BK134" s="36"/>
      <c r="BL134" s="37"/>
      <c r="BM134" s="36"/>
      <c r="BN134" s="37"/>
      <c r="BO134" s="36"/>
      <c r="BP134" s="37"/>
      <c r="BQ134" s="36"/>
      <c r="BR134" s="369"/>
      <c r="BS134" s="369"/>
      <c r="BT134" s="369"/>
      <c r="BU134" s="369"/>
      <c r="BV134" s="369"/>
      <c r="BW134" s="369"/>
      <c r="BX134" s="369"/>
      <c r="BY134" s="369"/>
      <c r="BZ134" s="369"/>
      <c r="CA134" s="369"/>
      <c r="CB134" s="369"/>
      <c r="CC134" s="369"/>
      <c r="CD134" s="369"/>
      <c r="CE134" s="369"/>
    </row>
    <row r="135" spans="1:83" ht="35.1" customHeight="1" x14ac:dyDescent="0.25">
      <c r="A135" s="25">
        <f t="shared" si="5"/>
        <v>124</v>
      </c>
      <c r="B135" s="370"/>
      <c r="C135" s="370"/>
      <c r="D135" s="371"/>
      <c r="E135" s="371"/>
      <c r="F135" s="371"/>
      <c r="G135" s="371"/>
      <c r="H135" s="371"/>
      <c r="I135" s="372"/>
      <c r="J135" s="372"/>
      <c r="K135" s="372"/>
      <c r="L135" s="372"/>
      <c r="M135" s="372"/>
      <c r="N135" s="372"/>
      <c r="O135" s="372"/>
      <c r="P135" s="372"/>
      <c r="Q135" s="373"/>
      <c r="R135" s="373"/>
      <c r="S135" s="373"/>
      <c r="T135" s="373"/>
      <c r="U135" s="373"/>
      <c r="V135" s="373"/>
      <c r="W135" s="373"/>
      <c r="X135" s="373"/>
      <c r="Y135" s="373"/>
      <c r="Z135" s="373"/>
      <c r="AA135" s="372"/>
      <c r="AB135" s="372"/>
      <c r="AC135" s="372"/>
      <c r="AD135" s="372"/>
      <c r="AE135" s="373"/>
      <c r="AF135" s="373"/>
      <c r="AG135" s="373"/>
      <c r="AH135" s="373"/>
      <c r="AI135" s="372"/>
      <c r="AJ135" s="372"/>
      <c r="AK135" s="372"/>
      <c r="AL135" s="372"/>
      <c r="AM135" s="372"/>
      <c r="AN135" s="372"/>
      <c r="AO135" s="374"/>
      <c r="AP135" s="374"/>
      <c r="AQ135" s="374"/>
      <c r="AR135" s="375"/>
      <c r="AS135" s="375"/>
      <c r="AT135" s="375"/>
      <c r="AU135" s="367"/>
      <c r="AV135" s="367"/>
      <c r="AW135" s="367"/>
      <c r="AX135" s="368"/>
      <c r="AY135" s="368"/>
      <c r="AZ135" s="38"/>
      <c r="BA135" s="39"/>
      <c r="BB135" s="38"/>
      <c r="BC135" s="39"/>
      <c r="BD135" s="38"/>
      <c r="BE135" s="39"/>
      <c r="BF135" s="38"/>
      <c r="BG135" s="39"/>
      <c r="BH135" s="38"/>
      <c r="BI135" s="36"/>
      <c r="BJ135" s="37"/>
      <c r="BK135" s="36"/>
      <c r="BL135" s="37"/>
      <c r="BM135" s="36"/>
      <c r="BN135" s="37"/>
      <c r="BO135" s="36"/>
      <c r="BP135" s="37"/>
      <c r="BQ135" s="36"/>
      <c r="BR135" s="369"/>
      <c r="BS135" s="369"/>
      <c r="BT135" s="369"/>
      <c r="BU135" s="369"/>
      <c r="BV135" s="369"/>
      <c r="BW135" s="369"/>
      <c r="BX135" s="369"/>
      <c r="BY135" s="369"/>
      <c r="BZ135" s="369"/>
      <c r="CA135" s="369"/>
      <c r="CB135" s="369"/>
      <c r="CC135" s="369"/>
      <c r="CD135" s="369"/>
      <c r="CE135" s="369"/>
    </row>
    <row r="136" spans="1:83" ht="35.1" customHeight="1" x14ac:dyDescent="0.25">
      <c r="A136" s="25">
        <f t="shared" si="5"/>
        <v>125</v>
      </c>
      <c r="B136" s="370"/>
      <c r="C136" s="370"/>
      <c r="D136" s="371"/>
      <c r="E136" s="371"/>
      <c r="F136" s="371"/>
      <c r="G136" s="371"/>
      <c r="H136" s="371"/>
      <c r="I136" s="372"/>
      <c r="J136" s="372"/>
      <c r="K136" s="372"/>
      <c r="L136" s="372"/>
      <c r="M136" s="372"/>
      <c r="N136" s="372"/>
      <c r="O136" s="372"/>
      <c r="P136" s="372"/>
      <c r="Q136" s="373"/>
      <c r="R136" s="373"/>
      <c r="S136" s="373"/>
      <c r="T136" s="373"/>
      <c r="U136" s="373"/>
      <c r="V136" s="373"/>
      <c r="W136" s="373"/>
      <c r="X136" s="373"/>
      <c r="Y136" s="373"/>
      <c r="Z136" s="373"/>
      <c r="AA136" s="372"/>
      <c r="AB136" s="372"/>
      <c r="AC136" s="372"/>
      <c r="AD136" s="372"/>
      <c r="AE136" s="373"/>
      <c r="AF136" s="373"/>
      <c r="AG136" s="373"/>
      <c r="AH136" s="373"/>
      <c r="AI136" s="372"/>
      <c r="AJ136" s="372"/>
      <c r="AK136" s="372"/>
      <c r="AL136" s="372"/>
      <c r="AM136" s="372"/>
      <c r="AN136" s="372"/>
      <c r="AO136" s="374"/>
      <c r="AP136" s="374"/>
      <c r="AQ136" s="374"/>
      <c r="AR136" s="375"/>
      <c r="AS136" s="375"/>
      <c r="AT136" s="375"/>
      <c r="AU136" s="367"/>
      <c r="AV136" s="367"/>
      <c r="AW136" s="367"/>
      <c r="AX136" s="368"/>
      <c r="AY136" s="368"/>
      <c r="AZ136" s="38"/>
      <c r="BA136" s="39"/>
      <c r="BB136" s="38"/>
      <c r="BC136" s="39"/>
      <c r="BD136" s="38"/>
      <c r="BE136" s="39"/>
      <c r="BF136" s="38"/>
      <c r="BG136" s="39"/>
      <c r="BH136" s="38"/>
      <c r="BI136" s="36"/>
      <c r="BJ136" s="37"/>
      <c r="BK136" s="36"/>
      <c r="BL136" s="37"/>
      <c r="BM136" s="36"/>
      <c r="BN136" s="37"/>
      <c r="BO136" s="36"/>
      <c r="BP136" s="37"/>
      <c r="BQ136" s="36"/>
      <c r="BR136" s="369"/>
      <c r="BS136" s="369"/>
      <c r="BT136" s="369"/>
      <c r="BU136" s="369"/>
      <c r="BV136" s="369"/>
      <c r="BW136" s="369"/>
      <c r="BX136" s="369"/>
      <c r="BY136" s="369"/>
      <c r="BZ136" s="369"/>
      <c r="CA136" s="369"/>
      <c r="CB136" s="369"/>
      <c r="CC136" s="369"/>
      <c r="CD136" s="369"/>
      <c r="CE136" s="369"/>
    </row>
    <row r="137" spans="1:83" ht="35.1" customHeight="1" x14ac:dyDescent="0.25">
      <c r="A137" s="25">
        <f t="shared" si="5"/>
        <v>126</v>
      </c>
      <c r="B137" s="370"/>
      <c r="C137" s="370"/>
      <c r="D137" s="371"/>
      <c r="E137" s="371"/>
      <c r="F137" s="371"/>
      <c r="G137" s="371"/>
      <c r="H137" s="371"/>
      <c r="I137" s="372"/>
      <c r="J137" s="372"/>
      <c r="K137" s="372"/>
      <c r="L137" s="372"/>
      <c r="M137" s="372"/>
      <c r="N137" s="372"/>
      <c r="O137" s="372"/>
      <c r="P137" s="372"/>
      <c r="Q137" s="373"/>
      <c r="R137" s="373"/>
      <c r="S137" s="373"/>
      <c r="T137" s="373"/>
      <c r="U137" s="373"/>
      <c r="V137" s="373"/>
      <c r="W137" s="373"/>
      <c r="X137" s="373"/>
      <c r="Y137" s="373"/>
      <c r="Z137" s="373"/>
      <c r="AA137" s="372"/>
      <c r="AB137" s="372"/>
      <c r="AC137" s="372"/>
      <c r="AD137" s="372"/>
      <c r="AE137" s="373"/>
      <c r="AF137" s="373"/>
      <c r="AG137" s="373"/>
      <c r="AH137" s="373"/>
      <c r="AI137" s="372"/>
      <c r="AJ137" s="372"/>
      <c r="AK137" s="372"/>
      <c r="AL137" s="372"/>
      <c r="AM137" s="372"/>
      <c r="AN137" s="372"/>
      <c r="AO137" s="374"/>
      <c r="AP137" s="374"/>
      <c r="AQ137" s="374"/>
      <c r="AR137" s="375"/>
      <c r="AS137" s="375"/>
      <c r="AT137" s="375"/>
      <c r="AU137" s="367"/>
      <c r="AV137" s="367"/>
      <c r="AW137" s="367"/>
      <c r="AX137" s="368"/>
      <c r="AY137" s="368"/>
      <c r="AZ137" s="38"/>
      <c r="BA137" s="39"/>
      <c r="BB137" s="38"/>
      <c r="BC137" s="39"/>
      <c r="BD137" s="38"/>
      <c r="BE137" s="39"/>
      <c r="BF137" s="38"/>
      <c r="BG137" s="39"/>
      <c r="BH137" s="38"/>
      <c r="BI137" s="36"/>
      <c r="BJ137" s="37"/>
      <c r="BK137" s="36"/>
      <c r="BL137" s="37"/>
      <c r="BM137" s="36"/>
      <c r="BN137" s="37"/>
      <c r="BO137" s="36"/>
      <c r="BP137" s="37"/>
      <c r="BQ137" s="36"/>
      <c r="BR137" s="369"/>
      <c r="BS137" s="369"/>
      <c r="BT137" s="369"/>
      <c r="BU137" s="369"/>
      <c r="BV137" s="369"/>
      <c r="BW137" s="369"/>
      <c r="BX137" s="369"/>
      <c r="BY137" s="369"/>
      <c r="BZ137" s="369"/>
      <c r="CA137" s="369"/>
      <c r="CB137" s="369"/>
      <c r="CC137" s="369"/>
      <c r="CD137" s="369"/>
      <c r="CE137" s="369"/>
    </row>
    <row r="138" spans="1:83" ht="35.1" customHeight="1" x14ac:dyDescent="0.25">
      <c r="A138" s="25">
        <f t="shared" si="5"/>
        <v>127</v>
      </c>
      <c r="B138" s="370"/>
      <c r="C138" s="370"/>
      <c r="D138" s="371"/>
      <c r="E138" s="371"/>
      <c r="F138" s="371"/>
      <c r="G138" s="371"/>
      <c r="H138" s="371"/>
      <c r="I138" s="372"/>
      <c r="J138" s="372"/>
      <c r="K138" s="372"/>
      <c r="L138" s="372"/>
      <c r="M138" s="372"/>
      <c r="N138" s="372"/>
      <c r="O138" s="372"/>
      <c r="P138" s="372"/>
      <c r="Q138" s="373"/>
      <c r="R138" s="373"/>
      <c r="S138" s="373"/>
      <c r="T138" s="373"/>
      <c r="U138" s="373"/>
      <c r="V138" s="373"/>
      <c r="W138" s="373"/>
      <c r="X138" s="373"/>
      <c r="Y138" s="373"/>
      <c r="Z138" s="373"/>
      <c r="AA138" s="372"/>
      <c r="AB138" s="372"/>
      <c r="AC138" s="372"/>
      <c r="AD138" s="372"/>
      <c r="AE138" s="373"/>
      <c r="AF138" s="373"/>
      <c r="AG138" s="373"/>
      <c r="AH138" s="373"/>
      <c r="AI138" s="372"/>
      <c r="AJ138" s="372"/>
      <c r="AK138" s="372"/>
      <c r="AL138" s="372"/>
      <c r="AM138" s="372"/>
      <c r="AN138" s="372"/>
      <c r="AO138" s="374"/>
      <c r="AP138" s="374"/>
      <c r="AQ138" s="374"/>
      <c r="AR138" s="375"/>
      <c r="AS138" s="375"/>
      <c r="AT138" s="375"/>
      <c r="AU138" s="367"/>
      <c r="AV138" s="367"/>
      <c r="AW138" s="367"/>
      <c r="AX138" s="368"/>
      <c r="AY138" s="368"/>
      <c r="AZ138" s="38"/>
      <c r="BA138" s="39"/>
      <c r="BB138" s="38"/>
      <c r="BC138" s="39"/>
      <c r="BD138" s="38"/>
      <c r="BE138" s="39"/>
      <c r="BF138" s="38"/>
      <c r="BG138" s="39"/>
      <c r="BH138" s="38"/>
      <c r="BI138" s="36"/>
      <c r="BJ138" s="37"/>
      <c r="BK138" s="36"/>
      <c r="BL138" s="37"/>
      <c r="BM138" s="36"/>
      <c r="BN138" s="37"/>
      <c r="BO138" s="36"/>
      <c r="BP138" s="37"/>
      <c r="BQ138" s="36"/>
      <c r="BR138" s="369"/>
      <c r="BS138" s="369"/>
      <c r="BT138" s="369"/>
      <c r="BU138" s="369"/>
      <c r="BV138" s="369"/>
      <c r="BW138" s="369"/>
      <c r="BX138" s="369"/>
      <c r="BY138" s="369"/>
      <c r="BZ138" s="369"/>
      <c r="CA138" s="369"/>
      <c r="CB138" s="369"/>
      <c r="CC138" s="369"/>
      <c r="CD138" s="369"/>
      <c r="CE138" s="369"/>
    </row>
    <row r="139" spans="1:83" ht="35.1" customHeight="1" x14ac:dyDescent="0.25">
      <c r="A139" s="25">
        <f t="shared" si="5"/>
        <v>128</v>
      </c>
      <c r="B139" s="370"/>
      <c r="C139" s="370"/>
      <c r="D139" s="371"/>
      <c r="E139" s="371"/>
      <c r="F139" s="371"/>
      <c r="G139" s="371"/>
      <c r="H139" s="371"/>
      <c r="I139" s="372"/>
      <c r="J139" s="372"/>
      <c r="K139" s="372"/>
      <c r="L139" s="372"/>
      <c r="M139" s="372"/>
      <c r="N139" s="372"/>
      <c r="O139" s="372"/>
      <c r="P139" s="372"/>
      <c r="Q139" s="373"/>
      <c r="R139" s="373"/>
      <c r="S139" s="373"/>
      <c r="T139" s="373"/>
      <c r="U139" s="373"/>
      <c r="V139" s="373"/>
      <c r="W139" s="373"/>
      <c r="X139" s="373"/>
      <c r="Y139" s="373"/>
      <c r="Z139" s="373"/>
      <c r="AA139" s="372"/>
      <c r="AB139" s="372"/>
      <c r="AC139" s="372"/>
      <c r="AD139" s="372"/>
      <c r="AE139" s="373"/>
      <c r="AF139" s="373"/>
      <c r="AG139" s="373"/>
      <c r="AH139" s="373"/>
      <c r="AI139" s="372"/>
      <c r="AJ139" s="372"/>
      <c r="AK139" s="372"/>
      <c r="AL139" s="372"/>
      <c r="AM139" s="372"/>
      <c r="AN139" s="372"/>
      <c r="AO139" s="374"/>
      <c r="AP139" s="374"/>
      <c r="AQ139" s="374"/>
      <c r="AR139" s="375"/>
      <c r="AS139" s="375"/>
      <c r="AT139" s="375"/>
      <c r="AU139" s="367"/>
      <c r="AV139" s="367"/>
      <c r="AW139" s="367"/>
      <c r="AX139" s="368"/>
      <c r="AY139" s="368"/>
      <c r="AZ139" s="38"/>
      <c r="BA139" s="39"/>
      <c r="BB139" s="38"/>
      <c r="BC139" s="39"/>
      <c r="BD139" s="38"/>
      <c r="BE139" s="39"/>
      <c r="BF139" s="38"/>
      <c r="BG139" s="39"/>
      <c r="BH139" s="38"/>
      <c r="BI139" s="36"/>
      <c r="BJ139" s="37"/>
      <c r="BK139" s="36"/>
      <c r="BL139" s="37"/>
      <c r="BM139" s="36"/>
      <c r="BN139" s="37"/>
      <c r="BO139" s="36"/>
      <c r="BP139" s="37"/>
      <c r="BQ139" s="36"/>
      <c r="BR139" s="369"/>
      <c r="BS139" s="369"/>
      <c r="BT139" s="369"/>
      <c r="BU139" s="369"/>
      <c r="BV139" s="369"/>
      <c r="BW139" s="369"/>
      <c r="BX139" s="369"/>
      <c r="BY139" s="369"/>
      <c r="BZ139" s="369"/>
      <c r="CA139" s="369"/>
      <c r="CB139" s="369"/>
      <c r="CC139" s="369"/>
      <c r="CD139" s="369"/>
      <c r="CE139" s="369"/>
    </row>
    <row r="140" spans="1:83" ht="35.1" customHeight="1" x14ac:dyDescent="0.25">
      <c r="A140" s="25">
        <f t="shared" si="5"/>
        <v>129</v>
      </c>
      <c r="B140" s="370"/>
      <c r="C140" s="370"/>
      <c r="D140" s="371"/>
      <c r="E140" s="371"/>
      <c r="F140" s="371"/>
      <c r="G140" s="371"/>
      <c r="H140" s="371"/>
      <c r="I140" s="372"/>
      <c r="J140" s="372"/>
      <c r="K140" s="372"/>
      <c r="L140" s="372"/>
      <c r="M140" s="372"/>
      <c r="N140" s="372"/>
      <c r="O140" s="372"/>
      <c r="P140" s="372"/>
      <c r="Q140" s="373"/>
      <c r="R140" s="373"/>
      <c r="S140" s="373"/>
      <c r="T140" s="373"/>
      <c r="U140" s="373"/>
      <c r="V140" s="373"/>
      <c r="W140" s="373"/>
      <c r="X140" s="373"/>
      <c r="Y140" s="373"/>
      <c r="Z140" s="373"/>
      <c r="AA140" s="372"/>
      <c r="AB140" s="372"/>
      <c r="AC140" s="372"/>
      <c r="AD140" s="372"/>
      <c r="AE140" s="373"/>
      <c r="AF140" s="373"/>
      <c r="AG140" s="373"/>
      <c r="AH140" s="373"/>
      <c r="AI140" s="372"/>
      <c r="AJ140" s="372"/>
      <c r="AK140" s="372"/>
      <c r="AL140" s="372"/>
      <c r="AM140" s="372"/>
      <c r="AN140" s="372"/>
      <c r="AO140" s="374"/>
      <c r="AP140" s="374"/>
      <c r="AQ140" s="374"/>
      <c r="AR140" s="375"/>
      <c r="AS140" s="375"/>
      <c r="AT140" s="375"/>
      <c r="AU140" s="367"/>
      <c r="AV140" s="367"/>
      <c r="AW140" s="367"/>
      <c r="AX140" s="368"/>
      <c r="AY140" s="368"/>
      <c r="AZ140" s="38"/>
      <c r="BA140" s="39"/>
      <c r="BB140" s="38"/>
      <c r="BC140" s="39"/>
      <c r="BD140" s="38"/>
      <c r="BE140" s="39"/>
      <c r="BF140" s="38"/>
      <c r="BG140" s="39"/>
      <c r="BH140" s="38"/>
      <c r="BI140" s="36"/>
      <c r="BJ140" s="37"/>
      <c r="BK140" s="36"/>
      <c r="BL140" s="37"/>
      <c r="BM140" s="36"/>
      <c r="BN140" s="37"/>
      <c r="BO140" s="36"/>
      <c r="BP140" s="37"/>
      <c r="BQ140" s="36"/>
      <c r="BR140" s="369"/>
      <c r="BS140" s="369"/>
      <c r="BT140" s="369"/>
      <c r="BU140" s="369"/>
      <c r="BV140" s="369"/>
      <c r="BW140" s="369"/>
      <c r="BX140" s="369"/>
      <c r="BY140" s="369"/>
      <c r="BZ140" s="369"/>
      <c r="CA140" s="369"/>
      <c r="CB140" s="369"/>
      <c r="CC140" s="369"/>
      <c r="CD140" s="369"/>
      <c r="CE140" s="369"/>
    </row>
    <row r="141" spans="1:83" ht="35.1" customHeight="1" x14ac:dyDescent="0.25">
      <c r="A141" s="25">
        <f>ROW(A130)</f>
        <v>130</v>
      </c>
      <c r="B141" s="370"/>
      <c r="C141" s="370"/>
      <c r="D141" s="371"/>
      <c r="E141" s="371"/>
      <c r="F141" s="371"/>
      <c r="G141" s="371"/>
      <c r="H141" s="371"/>
      <c r="I141" s="372"/>
      <c r="J141" s="372"/>
      <c r="K141" s="372"/>
      <c r="L141" s="372"/>
      <c r="M141" s="372"/>
      <c r="N141" s="372"/>
      <c r="O141" s="372"/>
      <c r="P141" s="372"/>
      <c r="Q141" s="373"/>
      <c r="R141" s="373"/>
      <c r="S141" s="373"/>
      <c r="T141" s="373"/>
      <c r="U141" s="373"/>
      <c r="V141" s="373"/>
      <c r="W141" s="373"/>
      <c r="X141" s="373"/>
      <c r="Y141" s="373"/>
      <c r="Z141" s="373"/>
      <c r="AA141" s="372"/>
      <c r="AB141" s="372"/>
      <c r="AC141" s="372"/>
      <c r="AD141" s="372"/>
      <c r="AE141" s="373"/>
      <c r="AF141" s="373"/>
      <c r="AG141" s="373"/>
      <c r="AH141" s="373"/>
      <c r="AI141" s="372"/>
      <c r="AJ141" s="372"/>
      <c r="AK141" s="372"/>
      <c r="AL141" s="372"/>
      <c r="AM141" s="372"/>
      <c r="AN141" s="372"/>
      <c r="AO141" s="374"/>
      <c r="AP141" s="374"/>
      <c r="AQ141" s="374"/>
      <c r="AR141" s="375"/>
      <c r="AS141" s="375"/>
      <c r="AT141" s="375"/>
      <c r="AU141" s="367"/>
      <c r="AV141" s="367"/>
      <c r="AW141" s="367"/>
      <c r="AX141" s="368"/>
      <c r="AY141" s="368"/>
      <c r="AZ141" s="38"/>
      <c r="BA141" s="39"/>
      <c r="BB141" s="38"/>
      <c r="BC141" s="39"/>
      <c r="BD141" s="38"/>
      <c r="BE141" s="39"/>
      <c r="BF141" s="38"/>
      <c r="BG141" s="39"/>
      <c r="BH141" s="38"/>
      <c r="BI141" s="36"/>
      <c r="BJ141" s="37"/>
      <c r="BK141" s="36"/>
      <c r="BL141" s="37"/>
      <c r="BM141" s="36"/>
      <c r="BN141" s="37"/>
      <c r="BO141" s="36"/>
      <c r="BP141" s="37"/>
      <c r="BQ141" s="36"/>
      <c r="BR141" s="369"/>
      <c r="BS141" s="369"/>
      <c r="BT141" s="369"/>
      <c r="BU141" s="369"/>
      <c r="BV141" s="369"/>
      <c r="BW141" s="369"/>
      <c r="BX141" s="369"/>
      <c r="BY141" s="369"/>
      <c r="BZ141" s="369"/>
      <c r="CA141" s="369"/>
      <c r="CB141" s="369"/>
      <c r="CC141" s="369"/>
      <c r="CD141" s="369"/>
      <c r="CE141" s="369"/>
    </row>
    <row r="142" spans="1:83" ht="35.1" customHeight="1" x14ac:dyDescent="0.25">
      <c r="A142" s="25">
        <f t="shared" si="5"/>
        <v>131</v>
      </c>
      <c r="B142" s="370"/>
      <c r="C142" s="370"/>
      <c r="D142" s="371"/>
      <c r="E142" s="371"/>
      <c r="F142" s="371"/>
      <c r="G142" s="371"/>
      <c r="H142" s="371"/>
      <c r="I142" s="372"/>
      <c r="J142" s="372"/>
      <c r="K142" s="372"/>
      <c r="L142" s="372"/>
      <c r="M142" s="372"/>
      <c r="N142" s="372"/>
      <c r="O142" s="372"/>
      <c r="P142" s="372"/>
      <c r="Q142" s="373"/>
      <c r="R142" s="373"/>
      <c r="S142" s="373"/>
      <c r="T142" s="373"/>
      <c r="U142" s="373"/>
      <c r="V142" s="373"/>
      <c r="W142" s="373"/>
      <c r="X142" s="373"/>
      <c r="Y142" s="373"/>
      <c r="Z142" s="373"/>
      <c r="AA142" s="372"/>
      <c r="AB142" s="372"/>
      <c r="AC142" s="372"/>
      <c r="AD142" s="372"/>
      <c r="AE142" s="373"/>
      <c r="AF142" s="373"/>
      <c r="AG142" s="373"/>
      <c r="AH142" s="373"/>
      <c r="AI142" s="372"/>
      <c r="AJ142" s="372"/>
      <c r="AK142" s="372"/>
      <c r="AL142" s="372"/>
      <c r="AM142" s="372"/>
      <c r="AN142" s="372"/>
      <c r="AO142" s="374"/>
      <c r="AP142" s="374"/>
      <c r="AQ142" s="374"/>
      <c r="AR142" s="375"/>
      <c r="AS142" s="375"/>
      <c r="AT142" s="375"/>
      <c r="AU142" s="367"/>
      <c r="AV142" s="367"/>
      <c r="AW142" s="367"/>
      <c r="AX142" s="368"/>
      <c r="AY142" s="368"/>
      <c r="AZ142" s="38"/>
      <c r="BA142" s="39"/>
      <c r="BB142" s="38"/>
      <c r="BC142" s="39"/>
      <c r="BD142" s="38"/>
      <c r="BE142" s="39"/>
      <c r="BF142" s="38"/>
      <c r="BG142" s="39"/>
      <c r="BH142" s="38"/>
      <c r="BI142" s="36"/>
      <c r="BJ142" s="37"/>
      <c r="BK142" s="36"/>
      <c r="BL142" s="37"/>
      <c r="BM142" s="36"/>
      <c r="BN142" s="37"/>
      <c r="BO142" s="36"/>
      <c r="BP142" s="37"/>
      <c r="BQ142" s="36"/>
      <c r="BR142" s="369"/>
      <c r="BS142" s="369"/>
      <c r="BT142" s="369"/>
      <c r="BU142" s="369"/>
      <c r="BV142" s="369"/>
      <c r="BW142" s="369"/>
      <c r="BX142" s="369"/>
      <c r="BY142" s="369"/>
      <c r="BZ142" s="369"/>
      <c r="CA142" s="369"/>
      <c r="CB142" s="369"/>
      <c r="CC142" s="369"/>
      <c r="CD142" s="369"/>
      <c r="CE142" s="369"/>
    </row>
    <row r="143" spans="1:83" ht="35.1" customHeight="1" x14ac:dyDescent="0.25">
      <c r="A143" s="25">
        <f t="shared" si="5"/>
        <v>132</v>
      </c>
      <c r="B143" s="370"/>
      <c r="C143" s="370"/>
      <c r="D143" s="371"/>
      <c r="E143" s="371"/>
      <c r="F143" s="371"/>
      <c r="G143" s="371"/>
      <c r="H143" s="371"/>
      <c r="I143" s="372"/>
      <c r="J143" s="372"/>
      <c r="K143" s="372"/>
      <c r="L143" s="372"/>
      <c r="M143" s="372"/>
      <c r="N143" s="372"/>
      <c r="O143" s="372"/>
      <c r="P143" s="372"/>
      <c r="Q143" s="373"/>
      <c r="R143" s="373"/>
      <c r="S143" s="373"/>
      <c r="T143" s="373"/>
      <c r="U143" s="373"/>
      <c r="V143" s="373"/>
      <c r="W143" s="373"/>
      <c r="X143" s="373"/>
      <c r="Y143" s="373"/>
      <c r="Z143" s="373"/>
      <c r="AA143" s="372"/>
      <c r="AB143" s="372"/>
      <c r="AC143" s="372"/>
      <c r="AD143" s="372"/>
      <c r="AE143" s="373"/>
      <c r="AF143" s="373"/>
      <c r="AG143" s="373"/>
      <c r="AH143" s="373"/>
      <c r="AI143" s="372"/>
      <c r="AJ143" s="372"/>
      <c r="AK143" s="372"/>
      <c r="AL143" s="372"/>
      <c r="AM143" s="372"/>
      <c r="AN143" s="372"/>
      <c r="AO143" s="374"/>
      <c r="AP143" s="374"/>
      <c r="AQ143" s="374"/>
      <c r="AR143" s="375"/>
      <c r="AS143" s="375"/>
      <c r="AT143" s="375"/>
      <c r="AU143" s="367"/>
      <c r="AV143" s="367"/>
      <c r="AW143" s="367"/>
      <c r="AX143" s="368"/>
      <c r="AY143" s="368"/>
      <c r="AZ143" s="38"/>
      <c r="BA143" s="39"/>
      <c r="BB143" s="38"/>
      <c r="BC143" s="39"/>
      <c r="BD143" s="38"/>
      <c r="BE143" s="39"/>
      <c r="BF143" s="38"/>
      <c r="BG143" s="39"/>
      <c r="BH143" s="38"/>
      <c r="BI143" s="36"/>
      <c r="BJ143" s="37"/>
      <c r="BK143" s="36"/>
      <c r="BL143" s="37"/>
      <c r="BM143" s="36"/>
      <c r="BN143" s="37"/>
      <c r="BO143" s="36"/>
      <c r="BP143" s="37"/>
      <c r="BQ143" s="36"/>
      <c r="BR143" s="369"/>
      <c r="BS143" s="369"/>
      <c r="BT143" s="369"/>
      <c r="BU143" s="369"/>
      <c r="BV143" s="369"/>
      <c r="BW143" s="369"/>
      <c r="BX143" s="369"/>
      <c r="BY143" s="369"/>
      <c r="BZ143" s="369"/>
      <c r="CA143" s="369"/>
      <c r="CB143" s="369"/>
      <c r="CC143" s="369"/>
      <c r="CD143" s="369"/>
      <c r="CE143" s="369"/>
    </row>
    <row r="144" spans="1:83" ht="35.1" customHeight="1" x14ac:dyDescent="0.25">
      <c r="A144" s="25">
        <f t="shared" si="5"/>
        <v>133</v>
      </c>
      <c r="B144" s="370"/>
      <c r="C144" s="370"/>
      <c r="D144" s="371"/>
      <c r="E144" s="371"/>
      <c r="F144" s="371"/>
      <c r="G144" s="371"/>
      <c r="H144" s="371"/>
      <c r="I144" s="372"/>
      <c r="J144" s="372"/>
      <c r="K144" s="372"/>
      <c r="L144" s="372"/>
      <c r="M144" s="372"/>
      <c r="N144" s="372"/>
      <c r="O144" s="372"/>
      <c r="P144" s="372"/>
      <c r="Q144" s="373"/>
      <c r="R144" s="373"/>
      <c r="S144" s="373"/>
      <c r="T144" s="373"/>
      <c r="U144" s="373"/>
      <c r="V144" s="373"/>
      <c r="W144" s="373"/>
      <c r="X144" s="373"/>
      <c r="Y144" s="373"/>
      <c r="Z144" s="373"/>
      <c r="AA144" s="372"/>
      <c r="AB144" s="372"/>
      <c r="AC144" s="372"/>
      <c r="AD144" s="372"/>
      <c r="AE144" s="373"/>
      <c r="AF144" s="373"/>
      <c r="AG144" s="373"/>
      <c r="AH144" s="373"/>
      <c r="AI144" s="372"/>
      <c r="AJ144" s="372"/>
      <c r="AK144" s="372"/>
      <c r="AL144" s="372"/>
      <c r="AM144" s="372"/>
      <c r="AN144" s="372"/>
      <c r="AO144" s="374"/>
      <c r="AP144" s="374"/>
      <c r="AQ144" s="374"/>
      <c r="AR144" s="375"/>
      <c r="AS144" s="375"/>
      <c r="AT144" s="375"/>
      <c r="AU144" s="367"/>
      <c r="AV144" s="367"/>
      <c r="AW144" s="367"/>
      <c r="AX144" s="368"/>
      <c r="AY144" s="368"/>
      <c r="AZ144" s="38"/>
      <c r="BA144" s="39"/>
      <c r="BB144" s="38"/>
      <c r="BC144" s="39"/>
      <c r="BD144" s="38"/>
      <c r="BE144" s="39"/>
      <c r="BF144" s="38"/>
      <c r="BG144" s="39"/>
      <c r="BH144" s="38"/>
      <c r="BI144" s="36"/>
      <c r="BJ144" s="37"/>
      <c r="BK144" s="36"/>
      <c r="BL144" s="37"/>
      <c r="BM144" s="36"/>
      <c r="BN144" s="37"/>
      <c r="BO144" s="36"/>
      <c r="BP144" s="37"/>
      <c r="BQ144" s="36"/>
      <c r="BR144" s="369"/>
      <c r="BS144" s="369"/>
      <c r="BT144" s="369"/>
      <c r="BU144" s="369"/>
      <c r="BV144" s="369"/>
      <c r="BW144" s="369"/>
      <c r="BX144" s="369"/>
      <c r="BY144" s="369"/>
      <c r="BZ144" s="369"/>
      <c r="CA144" s="369"/>
      <c r="CB144" s="369"/>
      <c r="CC144" s="369"/>
      <c r="CD144" s="369"/>
      <c r="CE144" s="369"/>
    </row>
    <row r="145" spans="1:83" ht="35.1" customHeight="1" x14ac:dyDescent="0.25">
      <c r="A145" s="25">
        <f t="shared" si="5"/>
        <v>134</v>
      </c>
      <c r="B145" s="370"/>
      <c r="C145" s="370"/>
      <c r="D145" s="371"/>
      <c r="E145" s="371"/>
      <c r="F145" s="371"/>
      <c r="G145" s="371"/>
      <c r="H145" s="371"/>
      <c r="I145" s="372"/>
      <c r="J145" s="372"/>
      <c r="K145" s="372"/>
      <c r="L145" s="372"/>
      <c r="M145" s="372"/>
      <c r="N145" s="372"/>
      <c r="O145" s="372"/>
      <c r="P145" s="372"/>
      <c r="Q145" s="373"/>
      <c r="R145" s="373"/>
      <c r="S145" s="373"/>
      <c r="T145" s="373"/>
      <c r="U145" s="373"/>
      <c r="V145" s="373"/>
      <c r="W145" s="373"/>
      <c r="X145" s="373"/>
      <c r="Y145" s="373"/>
      <c r="Z145" s="373"/>
      <c r="AA145" s="372"/>
      <c r="AB145" s="372"/>
      <c r="AC145" s="372"/>
      <c r="AD145" s="372"/>
      <c r="AE145" s="373"/>
      <c r="AF145" s="373"/>
      <c r="AG145" s="373"/>
      <c r="AH145" s="373"/>
      <c r="AI145" s="372"/>
      <c r="AJ145" s="372"/>
      <c r="AK145" s="372"/>
      <c r="AL145" s="372"/>
      <c r="AM145" s="372"/>
      <c r="AN145" s="372"/>
      <c r="AO145" s="374"/>
      <c r="AP145" s="374"/>
      <c r="AQ145" s="374"/>
      <c r="AR145" s="375"/>
      <c r="AS145" s="375"/>
      <c r="AT145" s="375"/>
      <c r="AU145" s="367"/>
      <c r="AV145" s="367"/>
      <c r="AW145" s="367"/>
      <c r="AX145" s="368"/>
      <c r="AY145" s="368"/>
      <c r="AZ145" s="38"/>
      <c r="BA145" s="39"/>
      <c r="BB145" s="38"/>
      <c r="BC145" s="39"/>
      <c r="BD145" s="38"/>
      <c r="BE145" s="39"/>
      <c r="BF145" s="38"/>
      <c r="BG145" s="39"/>
      <c r="BH145" s="38"/>
      <c r="BI145" s="36"/>
      <c r="BJ145" s="37"/>
      <c r="BK145" s="36"/>
      <c r="BL145" s="37"/>
      <c r="BM145" s="36"/>
      <c r="BN145" s="37"/>
      <c r="BO145" s="36"/>
      <c r="BP145" s="37"/>
      <c r="BQ145" s="36"/>
      <c r="BR145" s="369"/>
      <c r="BS145" s="369"/>
      <c r="BT145" s="369"/>
      <c r="BU145" s="369"/>
      <c r="BV145" s="369"/>
      <c r="BW145" s="369"/>
      <c r="BX145" s="369"/>
      <c r="BY145" s="369"/>
      <c r="BZ145" s="369"/>
      <c r="CA145" s="369"/>
      <c r="CB145" s="369"/>
      <c r="CC145" s="369"/>
      <c r="CD145" s="369"/>
      <c r="CE145" s="369"/>
    </row>
    <row r="146" spans="1:83" ht="35.1" customHeight="1" x14ac:dyDescent="0.25">
      <c r="A146" s="25">
        <f t="shared" si="5"/>
        <v>135</v>
      </c>
      <c r="B146" s="370"/>
      <c r="C146" s="370"/>
      <c r="D146" s="371"/>
      <c r="E146" s="371"/>
      <c r="F146" s="371"/>
      <c r="G146" s="371"/>
      <c r="H146" s="371"/>
      <c r="I146" s="372"/>
      <c r="J146" s="372"/>
      <c r="K146" s="372"/>
      <c r="L146" s="372"/>
      <c r="M146" s="372"/>
      <c r="N146" s="372"/>
      <c r="O146" s="372"/>
      <c r="P146" s="372"/>
      <c r="Q146" s="373"/>
      <c r="R146" s="373"/>
      <c r="S146" s="373"/>
      <c r="T146" s="373"/>
      <c r="U146" s="373"/>
      <c r="V146" s="373"/>
      <c r="W146" s="373"/>
      <c r="X146" s="373"/>
      <c r="Y146" s="373"/>
      <c r="Z146" s="373"/>
      <c r="AA146" s="372"/>
      <c r="AB146" s="372"/>
      <c r="AC146" s="372"/>
      <c r="AD146" s="372"/>
      <c r="AE146" s="373"/>
      <c r="AF146" s="373"/>
      <c r="AG146" s="373"/>
      <c r="AH146" s="373"/>
      <c r="AI146" s="372"/>
      <c r="AJ146" s="372"/>
      <c r="AK146" s="372"/>
      <c r="AL146" s="372"/>
      <c r="AM146" s="372"/>
      <c r="AN146" s="372"/>
      <c r="AO146" s="374"/>
      <c r="AP146" s="374"/>
      <c r="AQ146" s="374"/>
      <c r="AR146" s="375"/>
      <c r="AS146" s="375"/>
      <c r="AT146" s="375"/>
      <c r="AU146" s="367"/>
      <c r="AV146" s="367"/>
      <c r="AW146" s="367"/>
      <c r="AX146" s="368"/>
      <c r="AY146" s="368"/>
      <c r="AZ146" s="38"/>
      <c r="BA146" s="39"/>
      <c r="BB146" s="38"/>
      <c r="BC146" s="39"/>
      <c r="BD146" s="38"/>
      <c r="BE146" s="39"/>
      <c r="BF146" s="38"/>
      <c r="BG146" s="39"/>
      <c r="BH146" s="38"/>
      <c r="BI146" s="36"/>
      <c r="BJ146" s="37"/>
      <c r="BK146" s="36"/>
      <c r="BL146" s="37"/>
      <c r="BM146" s="36"/>
      <c r="BN146" s="37"/>
      <c r="BO146" s="36"/>
      <c r="BP146" s="37"/>
      <c r="BQ146" s="36"/>
      <c r="BR146" s="369"/>
      <c r="BS146" s="369"/>
      <c r="BT146" s="369"/>
      <c r="BU146" s="369"/>
      <c r="BV146" s="369"/>
      <c r="BW146" s="369"/>
      <c r="BX146" s="369"/>
      <c r="BY146" s="369"/>
      <c r="BZ146" s="369"/>
      <c r="CA146" s="369"/>
      <c r="CB146" s="369"/>
      <c r="CC146" s="369"/>
      <c r="CD146" s="369"/>
      <c r="CE146" s="369"/>
    </row>
    <row r="147" spans="1:83" ht="35.1" customHeight="1" x14ac:dyDescent="0.25">
      <c r="A147" s="25">
        <f t="shared" si="5"/>
        <v>136</v>
      </c>
      <c r="B147" s="370"/>
      <c r="C147" s="370"/>
      <c r="D147" s="371"/>
      <c r="E147" s="371"/>
      <c r="F147" s="371"/>
      <c r="G147" s="371"/>
      <c r="H147" s="371"/>
      <c r="I147" s="372"/>
      <c r="J147" s="372"/>
      <c r="K147" s="372"/>
      <c r="L147" s="372"/>
      <c r="M147" s="372"/>
      <c r="N147" s="372"/>
      <c r="O147" s="372"/>
      <c r="P147" s="372"/>
      <c r="Q147" s="373"/>
      <c r="R147" s="373"/>
      <c r="S147" s="373"/>
      <c r="T147" s="373"/>
      <c r="U147" s="373"/>
      <c r="V147" s="373"/>
      <c r="W147" s="373"/>
      <c r="X147" s="373"/>
      <c r="Y147" s="373"/>
      <c r="Z147" s="373"/>
      <c r="AA147" s="372"/>
      <c r="AB147" s="372"/>
      <c r="AC147" s="372"/>
      <c r="AD147" s="372"/>
      <c r="AE147" s="373"/>
      <c r="AF147" s="373"/>
      <c r="AG147" s="373"/>
      <c r="AH147" s="373"/>
      <c r="AI147" s="372"/>
      <c r="AJ147" s="372"/>
      <c r="AK147" s="372"/>
      <c r="AL147" s="372"/>
      <c r="AM147" s="372"/>
      <c r="AN147" s="372"/>
      <c r="AO147" s="374"/>
      <c r="AP147" s="374"/>
      <c r="AQ147" s="374"/>
      <c r="AR147" s="375"/>
      <c r="AS147" s="375"/>
      <c r="AT147" s="375"/>
      <c r="AU147" s="367"/>
      <c r="AV147" s="367"/>
      <c r="AW147" s="367"/>
      <c r="AX147" s="368"/>
      <c r="AY147" s="368"/>
      <c r="AZ147" s="38"/>
      <c r="BA147" s="39"/>
      <c r="BB147" s="38"/>
      <c r="BC147" s="39"/>
      <c r="BD147" s="38"/>
      <c r="BE147" s="39"/>
      <c r="BF147" s="38"/>
      <c r="BG147" s="39"/>
      <c r="BH147" s="38"/>
      <c r="BI147" s="36"/>
      <c r="BJ147" s="37"/>
      <c r="BK147" s="36"/>
      <c r="BL147" s="37"/>
      <c r="BM147" s="36"/>
      <c r="BN147" s="37"/>
      <c r="BO147" s="36"/>
      <c r="BP147" s="37"/>
      <c r="BQ147" s="36"/>
      <c r="BR147" s="369"/>
      <c r="BS147" s="369"/>
      <c r="BT147" s="369"/>
      <c r="BU147" s="369"/>
      <c r="BV147" s="369"/>
      <c r="BW147" s="369"/>
      <c r="BX147" s="369"/>
      <c r="BY147" s="369"/>
      <c r="BZ147" s="369"/>
      <c r="CA147" s="369"/>
      <c r="CB147" s="369"/>
      <c r="CC147" s="369"/>
      <c r="CD147" s="369"/>
      <c r="CE147" s="369"/>
    </row>
    <row r="148" spans="1:83" ht="35.1" customHeight="1" x14ac:dyDescent="0.25">
      <c r="A148" s="25">
        <f t="shared" si="5"/>
        <v>137</v>
      </c>
      <c r="B148" s="370"/>
      <c r="C148" s="370"/>
      <c r="D148" s="371"/>
      <c r="E148" s="371"/>
      <c r="F148" s="371"/>
      <c r="G148" s="371"/>
      <c r="H148" s="371"/>
      <c r="I148" s="372"/>
      <c r="J148" s="372"/>
      <c r="K148" s="372"/>
      <c r="L148" s="372"/>
      <c r="M148" s="372"/>
      <c r="N148" s="372"/>
      <c r="O148" s="372"/>
      <c r="P148" s="372"/>
      <c r="Q148" s="373"/>
      <c r="R148" s="373"/>
      <c r="S148" s="373"/>
      <c r="T148" s="373"/>
      <c r="U148" s="373"/>
      <c r="V148" s="373"/>
      <c r="W148" s="373"/>
      <c r="X148" s="373"/>
      <c r="Y148" s="373"/>
      <c r="Z148" s="373"/>
      <c r="AA148" s="372"/>
      <c r="AB148" s="372"/>
      <c r="AC148" s="372"/>
      <c r="AD148" s="372"/>
      <c r="AE148" s="373"/>
      <c r="AF148" s="373"/>
      <c r="AG148" s="373"/>
      <c r="AH148" s="373"/>
      <c r="AI148" s="372"/>
      <c r="AJ148" s="372"/>
      <c r="AK148" s="372"/>
      <c r="AL148" s="372"/>
      <c r="AM148" s="372"/>
      <c r="AN148" s="372"/>
      <c r="AO148" s="374"/>
      <c r="AP148" s="374"/>
      <c r="AQ148" s="374"/>
      <c r="AR148" s="375"/>
      <c r="AS148" s="375"/>
      <c r="AT148" s="375"/>
      <c r="AU148" s="367"/>
      <c r="AV148" s="367"/>
      <c r="AW148" s="367"/>
      <c r="AX148" s="368"/>
      <c r="AY148" s="368"/>
      <c r="AZ148" s="38"/>
      <c r="BA148" s="39"/>
      <c r="BB148" s="38"/>
      <c r="BC148" s="39"/>
      <c r="BD148" s="38"/>
      <c r="BE148" s="39"/>
      <c r="BF148" s="38"/>
      <c r="BG148" s="39"/>
      <c r="BH148" s="38"/>
      <c r="BI148" s="36"/>
      <c r="BJ148" s="37"/>
      <c r="BK148" s="36"/>
      <c r="BL148" s="37"/>
      <c r="BM148" s="36"/>
      <c r="BN148" s="37"/>
      <c r="BO148" s="36"/>
      <c r="BP148" s="37"/>
      <c r="BQ148" s="36"/>
      <c r="BR148" s="369"/>
      <c r="BS148" s="369"/>
      <c r="BT148" s="369"/>
      <c r="BU148" s="369"/>
      <c r="BV148" s="369"/>
      <c r="BW148" s="369"/>
      <c r="BX148" s="369"/>
      <c r="BY148" s="369"/>
      <c r="BZ148" s="369"/>
      <c r="CA148" s="369"/>
      <c r="CB148" s="369"/>
      <c r="CC148" s="369"/>
      <c r="CD148" s="369"/>
      <c r="CE148" s="369"/>
    </row>
    <row r="149" spans="1:83" ht="35.1" customHeight="1" x14ac:dyDescent="0.25">
      <c r="A149" s="25">
        <f t="shared" si="5"/>
        <v>138</v>
      </c>
      <c r="B149" s="370"/>
      <c r="C149" s="370"/>
      <c r="D149" s="371"/>
      <c r="E149" s="371"/>
      <c r="F149" s="371"/>
      <c r="G149" s="371"/>
      <c r="H149" s="371"/>
      <c r="I149" s="372"/>
      <c r="J149" s="372"/>
      <c r="K149" s="372"/>
      <c r="L149" s="372"/>
      <c r="M149" s="372"/>
      <c r="N149" s="372"/>
      <c r="O149" s="372"/>
      <c r="P149" s="372"/>
      <c r="Q149" s="373"/>
      <c r="R149" s="373"/>
      <c r="S149" s="373"/>
      <c r="T149" s="373"/>
      <c r="U149" s="373"/>
      <c r="V149" s="373"/>
      <c r="W149" s="373"/>
      <c r="X149" s="373"/>
      <c r="Y149" s="373"/>
      <c r="Z149" s="373"/>
      <c r="AA149" s="372"/>
      <c r="AB149" s="372"/>
      <c r="AC149" s="372"/>
      <c r="AD149" s="372"/>
      <c r="AE149" s="373"/>
      <c r="AF149" s="373"/>
      <c r="AG149" s="373"/>
      <c r="AH149" s="373"/>
      <c r="AI149" s="372"/>
      <c r="AJ149" s="372"/>
      <c r="AK149" s="372"/>
      <c r="AL149" s="372"/>
      <c r="AM149" s="372"/>
      <c r="AN149" s="372"/>
      <c r="AO149" s="374"/>
      <c r="AP149" s="374"/>
      <c r="AQ149" s="374"/>
      <c r="AR149" s="375"/>
      <c r="AS149" s="375"/>
      <c r="AT149" s="375"/>
      <c r="AU149" s="367"/>
      <c r="AV149" s="367"/>
      <c r="AW149" s="367"/>
      <c r="AX149" s="368"/>
      <c r="AY149" s="368"/>
      <c r="AZ149" s="38"/>
      <c r="BA149" s="39"/>
      <c r="BB149" s="38"/>
      <c r="BC149" s="39"/>
      <c r="BD149" s="38"/>
      <c r="BE149" s="39"/>
      <c r="BF149" s="38"/>
      <c r="BG149" s="39"/>
      <c r="BH149" s="38"/>
      <c r="BI149" s="36"/>
      <c r="BJ149" s="37"/>
      <c r="BK149" s="36"/>
      <c r="BL149" s="37"/>
      <c r="BM149" s="36"/>
      <c r="BN149" s="37"/>
      <c r="BO149" s="36"/>
      <c r="BP149" s="37"/>
      <c r="BQ149" s="36"/>
      <c r="BR149" s="369"/>
      <c r="BS149" s="369"/>
      <c r="BT149" s="369"/>
      <c r="BU149" s="369"/>
      <c r="BV149" s="369"/>
      <c r="BW149" s="369"/>
      <c r="BX149" s="369"/>
      <c r="BY149" s="369"/>
      <c r="BZ149" s="369"/>
      <c r="CA149" s="369"/>
      <c r="CB149" s="369"/>
      <c r="CC149" s="369"/>
      <c r="CD149" s="369"/>
      <c r="CE149" s="369"/>
    </row>
    <row r="150" spans="1:83" ht="35.1" customHeight="1" x14ac:dyDescent="0.25">
      <c r="A150" s="25">
        <f t="shared" si="5"/>
        <v>139</v>
      </c>
      <c r="B150" s="370"/>
      <c r="C150" s="370"/>
      <c r="D150" s="371"/>
      <c r="E150" s="371"/>
      <c r="F150" s="371"/>
      <c r="G150" s="371"/>
      <c r="H150" s="371"/>
      <c r="I150" s="372"/>
      <c r="J150" s="372"/>
      <c r="K150" s="372"/>
      <c r="L150" s="372"/>
      <c r="M150" s="372"/>
      <c r="N150" s="372"/>
      <c r="O150" s="372"/>
      <c r="P150" s="372"/>
      <c r="Q150" s="373"/>
      <c r="R150" s="373"/>
      <c r="S150" s="373"/>
      <c r="T150" s="373"/>
      <c r="U150" s="373"/>
      <c r="V150" s="373"/>
      <c r="W150" s="373"/>
      <c r="X150" s="373"/>
      <c r="Y150" s="373"/>
      <c r="Z150" s="373"/>
      <c r="AA150" s="372"/>
      <c r="AB150" s="372"/>
      <c r="AC150" s="372"/>
      <c r="AD150" s="372"/>
      <c r="AE150" s="373"/>
      <c r="AF150" s="373"/>
      <c r="AG150" s="373"/>
      <c r="AH150" s="373"/>
      <c r="AI150" s="372"/>
      <c r="AJ150" s="372"/>
      <c r="AK150" s="372"/>
      <c r="AL150" s="372"/>
      <c r="AM150" s="372"/>
      <c r="AN150" s="372"/>
      <c r="AO150" s="374"/>
      <c r="AP150" s="374"/>
      <c r="AQ150" s="374"/>
      <c r="AR150" s="375"/>
      <c r="AS150" s="375"/>
      <c r="AT150" s="375"/>
      <c r="AU150" s="367"/>
      <c r="AV150" s="367"/>
      <c r="AW150" s="367"/>
      <c r="AX150" s="368"/>
      <c r="AY150" s="368"/>
      <c r="AZ150" s="38"/>
      <c r="BA150" s="39"/>
      <c r="BB150" s="38"/>
      <c r="BC150" s="39"/>
      <c r="BD150" s="38"/>
      <c r="BE150" s="39"/>
      <c r="BF150" s="38"/>
      <c r="BG150" s="39"/>
      <c r="BH150" s="38"/>
      <c r="BI150" s="36"/>
      <c r="BJ150" s="37"/>
      <c r="BK150" s="36"/>
      <c r="BL150" s="37"/>
      <c r="BM150" s="36"/>
      <c r="BN150" s="37"/>
      <c r="BO150" s="36"/>
      <c r="BP150" s="37"/>
      <c r="BQ150" s="36"/>
      <c r="BR150" s="369"/>
      <c r="BS150" s="369"/>
      <c r="BT150" s="369"/>
      <c r="BU150" s="369"/>
      <c r="BV150" s="369"/>
      <c r="BW150" s="369"/>
      <c r="BX150" s="369"/>
      <c r="BY150" s="369"/>
      <c r="BZ150" s="369"/>
      <c r="CA150" s="369"/>
      <c r="CB150" s="369"/>
      <c r="CC150" s="369"/>
      <c r="CD150" s="369"/>
      <c r="CE150" s="369"/>
    </row>
    <row r="151" spans="1:83" ht="35.1" customHeight="1" x14ac:dyDescent="0.25">
      <c r="A151" s="25">
        <f>ROW(A140)</f>
        <v>140</v>
      </c>
      <c r="B151" s="370"/>
      <c r="C151" s="370"/>
      <c r="D151" s="371"/>
      <c r="E151" s="371"/>
      <c r="F151" s="371"/>
      <c r="G151" s="371"/>
      <c r="H151" s="371"/>
      <c r="I151" s="372"/>
      <c r="J151" s="372"/>
      <c r="K151" s="372"/>
      <c r="L151" s="372"/>
      <c r="M151" s="372"/>
      <c r="N151" s="372"/>
      <c r="O151" s="372"/>
      <c r="P151" s="372"/>
      <c r="Q151" s="373"/>
      <c r="R151" s="373"/>
      <c r="S151" s="373"/>
      <c r="T151" s="373"/>
      <c r="U151" s="373"/>
      <c r="V151" s="373"/>
      <c r="W151" s="373"/>
      <c r="X151" s="373"/>
      <c r="Y151" s="373"/>
      <c r="Z151" s="373"/>
      <c r="AA151" s="372"/>
      <c r="AB151" s="372"/>
      <c r="AC151" s="372"/>
      <c r="AD151" s="372"/>
      <c r="AE151" s="373"/>
      <c r="AF151" s="373"/>
      <c r="AG151" s="373"/>
      <c r="AH151" s="373"/>
      <c r="AI151" s="372"/>
      <c r="AJ151" s="372"/>
      <c r="AK151" s="372"/>
      <c r="AL151" s="372"/>
      <c r="AM151" s="372"/>
      <c r="AN151" s="372"/>
      <c r="AO151" s="374"/>
      <c r="AP151" s="374"/>
      <c r="AQ151" s="374"/>
      <c r="AR151" s="375"/>
      <c r="AS151" s="375"/>
      <c r="AT151" s="375"/>
      <c r="AU151" s="367"/>
      <c r="AV151" s="367"/>
      <c r="AW151" s="367"/>
      <c r="AX151" s="368"/>
      <c r="AY151" s="368"/>
      <c r="AZ151" s="38"/>
      <c r="BA151" s="39"/>
      <c r="BB151" s="38"/>
      <c r="BC151" s="39"/>
      <c r="BD151" s="38"/>
      <c r="BE151" s="39"/>
      <c r="BF151" s="38"/>
      <c r="BG151" s="39"/>
      <c r="BH151" s="38"/>
      <c r="BI151" s="36"/>
      <c r="BJ151" s="37"/>
      <c r="BK151" s="36"/>
      <c r="BL151" s="37"/>
      <c r="BM151" s="36"/>
      <c r="BN151" s="37"/>
      <c r="BO151" s="36"/>
      <c r="BP151" s="37"/>
      <c r="BQ151" s="36"/>
      <c r="BR151" s="369"/>
      <c r="BS151" s="369"/>
      <c r="BT151" s="369"/>
      <c r="BU151" s="369"/>
      <c r="BV151" s="369"/>
      <c r="BW151" s="369"/>
      <c r="BX151" s="369"/>
      <c r="BY151" s="369"/>
      <c r="BZ151" s="369"/>
      <c r="CA151" s="369"/>
      <c r="CB151" s="369"/>
      <c r="CC151" s="369"/>
      <c r="CD151" s="369"/>
      <c r="CE151" s="369"/>
    </row>
    <row r="152" spans="1:83" ht="35.1" customHeight="1" x14ac:dyDescent="0.25">
      <c r="A152" s="25">
        <f t="shared" si="5"/>
        <v>141</v>
      </c>
      <c r="B152" s="370"/>
      <c r="C152" s="370"/>
      <c r="D152" s="371"/>
      <c r="E152" s="371"/>
      <c r="F152" s="371"/>
      <c r="G152" s="371"/>
      <c r="H152" s="371"/>
      <c r="I152" s="372"/>
      <c r="J152" s="372"/>
      <c r="K152" s="372"/>
      <c r="L152" s="372"/>
      <c r="M152" s="372"/>
      <c r="N152" s="372"/>
      <c r="O152" s="372"/>
      <c r="P152" s="372"/>
      <c r="Q152" s="373"/>
      <c r="R152" s="373"/>
      <c r="S152" s="373"/>
      <c r="T152" s="373"/>
      <c r="U152" s="373"/>
      <c r="V152" s="373"/>
      <c r="W152" s="373"/>
      <c r="X152" s="373"/>
      <c r="Y152" s="373"/>
      <c r="Z152" s="373"/>
      <c r="AA152" s="372"/>
      <c r="AB152" s="372"/>
      <c r="AC152" s="372"/>
      <c r="AD152" s="372"/>
      <c r="AE152" s="373"/>
      <c r="AF152" s="373"/>
      <c r="AG152" s="373"/>
      <c r="AH152" s="373"/>
      <c r="AI152" s="372"/>
      <c r="AJ152" s="372"/>
      <c r="AK152" s="372"/>
      <c r="AL152" s="372"/>
      <c r="AM152" s="372"/>
      <c r="AN152" s="372"/>
      <c r="AO152" s="374"/>
      <c r="AP152" s="374"/>
      <c r="AQ152" s="374"/>
      <c r="AR152" s="375"/>
      <c r="AS152" s="375"/>
      <c r="AT152" s="375"/>
      <c r="AU152" s="367"/>
      <c r="AV152" s="367"/>
      <c r="AW152" s="367"/>
      <c r="AX152" s="368"/>
      <c r="AY152" s="368"/>
      <c r="AZ152" s="38"/>
      <c r="BA152" s="39"/>
      <c r="BB152" s="38"/>
      <c r="BC152" s="39"/>
      <c r="BD152" s="38"/>
      <c r="BE152" s="39"/>
      <c r="BF152" s="38"/>
      <c r="BG152" s="39"/>
      <c r="BH152" s="38"/>
      <c r="BI152" s="36"/>
      <c r="BJ152" s="37"/>
      <c r="BK152" s="36"/>
      <c r="BL152" s="37"/>
      <c r="BM152" s="36"/>
      <c r="BN152" s="37"/>
      <c r="BO152" s="36"/>
      <c r="BP152" s="37"/>
      <c r="BQ152" s="36"/>
      <c r="BR152" s="369"/>
      <c r="BS152" s="369"/>
      <c r="BT152" s="369"/>
      <c r="BU152" s="369"/>
      <c r="BV152" s="369"/>
      <c r="BW152" s="369"/>
      <c r="BX152" s="369"/>
      <c r="BY152" s="369"/>
      <c r="BZ152" s="369"/>
      <c r="CA152" s="369"/>
      <c r="CB152" s="369"/>
      <c r="CC152" s="369"/>
      <c r="CD152" s="369"/>
      <c r="CE152" s="369"/>
    </row>
    <row r="153" spans="1:83" ht="35.1" customHeight="1" x14ac:dyDescent="0.25">
      <c r="A153" s="25">
        <f t="shared" si="5"/>
        <v>142</v>
      </c>
      <c r="B153" s="370"/>
      <c r="C153" s="370"/>
      <c r="D153" s="371"/>
      <c r="E153" s="371"/>
      <c r="F153" s="371"/>
      <c r="G153" s="371"/>
      <c r="H153" s="371"/>
      <c r="I153" s="372"/>
      <c r="J153" s="372"/>
      <c r="K153" s="372"/>
      <c r="L153" s="372"/>
      <c r="M153" s="372"/>
      <c r="N153" s="372"/>
      <c r="O153" s="372"/>
      <c r="P153" s="372"/>
      <c r="Q153" s="373"/>
      <c r="R153" s="373"/>
      <c r="S153" s="373"/>
      <c r="T153" s="373"/>
      <c r="U153" s="373"/>
      <c r="V153" s="373"/>
      <c r="W153" s="373"/>
      <c r="X153" s="373"/>
      <c r="Y153" s="373"/>
      <c r="Z153" s="373"/>
      <c r="AA153" s="372"/>
      <c r="AB153" s="372"/>
      <c r="AC153" s="372"/>
      <c r="AD153" s="372"/>
      <c r="AE153" s="373"/>
      <c r="AF153" s="373"/>
      <c r="AG153" s="373"/>
      <c r="AH153" s="373"/>
      <c r="AI153" s="372"/>
      <c r="AJ153" s="372"/>
      <c r="AK153" s="372"/>
      <c r="AL153" s="372"/>
      <c r="AM153" s="372"/>
      <c r="AN153" s="372"/>
      <c r="AO153" s="374"/>
      <c r="AP153" s="374"/>
      <c r="AQ153" s="374"/>
      <c r="AR153" s="375"/>
      <c r="AS153" s="375"/>
      <c r="AT153" s="375"/>
      <c r="AU153" s="367"/>
      <c r="AV153" s="367"/>
      <c r="AW153" s="367"/>
      <c r="AX153" s="368"/>
      <c r="AY153" s="368"/>
      <c r="AZ153" s="38"/>
      <c r="BA153" s="39"/>
      <c r="BB153" s="38"/>
      <c r="BC153" s="39"/>
      <c r="BD153" s="38"/>
      <c r="BE153" s="39"/>
      <c r="BF153" s="38"/>
      <c r="BG153" s="39"/>
      <c r="BH153" s="38"/>
      <c r="BI153" s="36"/>
      <c r="BJ153" s="37"/>
      <c r="BK153" s="36"/>
      <c r="BL153" s="37"/>
      <c r="BM153" s="36"/>
      <c r="BN153" s="37"/>
      <c r="BO153" s="36"/>
      <c r="BP153" s="37"/>
      <c r="BQ153" s="36"/>
      <c r="BR153" s="369"/>
      <c r="BS153" s="369"/>
      <c r="BT153" s="369"/>
      <c r="BU153" s="369"/>
      <c r="BV153" s="369"/>
      <c r="BW153" s="369"/>
      <c r="BX153" s="369"/>
      <c r="BY153" s="369"/>
      <c r="BZ153" s="369"/>
      <c r="CA153" s="369"/>
      <c r="CB153" s="369"/>
      <c r="CC153" s="369"/>
      <c r="CD153" s="369"/>
      <c r="CE153" s="369"/>
    </row>
    <row r="154" spans="1:83" ht="35.1" customHeight="1" x14ac:dyDescent="0.25">
      <c r="A154" s="25">
        <f t="shared" si="5"/>
        <v>143</v>
      </c>
      <c r="B154" s="370"/>
      <c r="C154" s="370"/>
      <c r="D154" s="371"/>
      <c r="E154" s="371"/>
      <c r="F154" s="371"/>
      <c r="G154" s="371"/>
      <c r="H154" s="371"/>
      <c r="I154" s="372"/>
      <c r="J154" s="372"/>
      <c r="K154" s="372"/>
      <c r="L154" s="372"/>
      <c r="M154" s="372"/>
      <c r="N154" s="372"/>
      <c r="O154" s="372"/>
      <c r="P154" s="372"/>
      <c r="Q154" s="373"/>
      <c r="R154" s="373"/>
      <c r="S154" s="373"/>
      <c r="T154" s="373"/>
      <c r="U154" s="373"/>
      <c r="V154" s="373"/>
      <c r="W154" s="373"/>
      <c r="X154" s="373"/>
      <c r="Y154" s="373"/>
      <c r="Z154" s="373"/>
      <c r="AA154" s="372"/>
      <c r="AB154" s="372"/>
      <c r="AC154" s="372"/>
      <c r="AD154" s="372"/>
      <c r="AE154" s="373"/>
      <c r="AF154" s="373"/>
      <c r="AG154" s="373"/>
      <c r="AH154" s="373"/>
      <c r="AI154" s="372"/>
      <c r="AJ154" s="372"/>
      <c r="AK154" s="372"/>
      <c r="AL154" s="372"/>
      <c r="AM154" s="372"/>
      <c r="AN154" s="372"/>
      <c r="AO154" s="374"/>
      <c r="AP154" s="374"/>
      <c r="AQ154" s="374"/>
      <c r="AR154" s="375"/>
      <c r="AS154" s="375"/>
      <c r="AT154" s="375"/>
      <c r="AU154" s="367"/>
      <c r="AV154" s="367"/>
      <c r="AW154" s="367"/>
      <c r="AX154" s="368"/>
      <c r="AY154" s="368"/>
      <c r="AZ154" s="38"/>
      <c r="BA154" s="39"/>
      <c r="BB154" s="38"/>
      <c r="BC154" s="39"/>
      <c r="BD154" s="38"/>
      <c r="BE154" s="39"/>
      <c r="BF154" s="38"/>
      <c r="BG154" s="39"/>
      <c r="BH154" s="38"/>
      <c r="BI154" s="36"/>
      <c r="BJ154" s="37"/>
      <c r="BK154" s="36"/>
      <c r="BL154" s="37"/>
      <c r="BM154" s="36"/>
      <c r="BN154" s="37"/>
      <c r="BO154" s="36"/>
      <c r="BP154" s="37"/>
      <c r="BQ154" s="36"/>
      <c r="BR154" s="369"/>
      <c r="BS154" s="369"/>
      <c r="BT154" s="369"/>
      <c r="BU154" s="369"/>
      <c r="BV154" s="369"/>
      <c r="BW154" s="369"/>
      <c r="BX154" s="369"/>
      <c r="BY154" s="369"/>
      <c r="BZ154" s="369"/>
      <c r="CA154" s="369"/>
      <c r="CB154" s="369"/>
      <c r="CC154" s="369"/>
      <c r="CD154" s="369"/>
      <c r="CE154" s="369"/>
    </row>
    <row r="155" spans="1:83" ht="35.1" customHeight="1" x14ac:dyDescent="0.25">
      <c r="A155" s="25">
        <f t="shared" si="5"/>
        <v>144</v>
      </c>
      <c r="B155" s="370"/>
      <c r="C155" s="370"/>
      <c r="D155" s="371"/>
      <c r="E155" s="371"/>
      <c r="F155" s="371"/>
      <c r="G155" s="371"/>
      <c r="H155" s="371"/>
      <c r="I155" s="372"/>
      <c r="J155" s="372"/>
      <c r="K155" s="372"/>
      <c r="L155" s="372"/>
      <c r="M155" s="372"/>
      <c r="N155" s="372"/>
      <c r="O155" s="372"/>
      <c r="P155" s="372"/>
      <c r="Q155" s="373"/>
      <c r="R155" s="373"/>
      <c r="S155" s="373"/>
      <c r="T155" s="373"/>
      <c r="U155" s="373"/>
      <c r="V155" s="373"/>
      <c r="W155" s="373"/>
      <c r="X155" s="373"/>
      <c r="Y155" s="373"/>
      <c r="Z155" s="373"/>
      <c r="AA155" s="372"/>
      <c r="AB155" s="372"/>
      <c r="AC155" s="372"/>
      <c r="AD155" s="372"/>
      <c r="AE155" s="373"/>
      <c r="AF155" s="373"/>
      <c r="AG155" s="373"/>
      <c r="AH155" s="373"/>
      <c r="AI155" s="372"/>
      <c r="AJ155" s="372"/>
      <c r="AK155" s="372"/>
      <c r="AL155" s="372"/>
      <c r="AM155" s="372"/>
      <c r="AN155" s="372"/>
      <c r="AO155" s="374"/>
      <c r="AP155" s="374"/>
      <c r="AQ155" s="374"/>
      <c r="AR155" s="375"/>
      <c r="AS155" s="375"/>
      <c r="AT155" s="375"/>
      <c r="AU155" s="367"/>
      <c r="AV155" s="367"/>
      <c r="AW155" s="367"/>
      <c r="AX155" s="368"/>
      <c r="AY155" s="368"/>
      <c r="AZ155" s="38"/>
      <c r="BA155" s="39"/>
      <c r="BB155" s="38"/>
      <c r="BC155" s="39"/>
      <c r="BD155" s="38"/>
      <c r="BE155" s="39"/>
      <c r="BF155" s="38"/>
      <c r="BG155" s="39"/>
      <c r="BH155" s="38"/>
      <c r="BI155" s="36"/>
      <c r="BJ155" s="37"/>
      <c r="BK155" s="36"/>
      <c r="BL155" s="37"/>
      <c r="BM155" s="36"/>
      <c r="BN155" s="37"/>
      <c r="BO155" s="36"/>
      <c r="BP155" s="37"/>
      <c r="BQ155" s="36"/>
      <c r="BR155" s="369"/>
      <c r="BS155" s="369"/>
      <c r="BT155" s="369"/>
      <c r="BU155" s="369"/>
      <c r="BV155" s="369"/>
      <c r="BW155" s="369"/>
      <c r="BX155" s="369"/>
      <c r="BY155" s="369"/>
      <c r="BZ155" s="369"/>
      <c r="CA155" s="369"/>
      <c r="CB155" s="369"/>
      <c r="CC155" s="369"/>
      <c r="CD155" s="369"/>
      <c r="CE155" s="369"/>
    </row>
    <row r="156" spans="1:83" ht="35.1" customHeight="1" x14ac:dyDescent="0.25">
      <c r="A156" s="25">
        <f t="shared" si="5"/>
        <v>145</v>
      </c>
      <c r="B156" s="370"/>
      <c r="C156" s="370"/>
      <c r="D156" s="371"/>
      <c r="E156" s="371"/>
      <c r="F156" s="371"/>
      <c r="G156" s="371"/>
      <c r="H156" s="371"/>
      <c r="I156" s="372"/>
      <c r="J156" s="372"/>
      <c r="K156" s="372"/>
      <c r="L156" s="372"/>
      <c r="M156" s="372"/>
      <c r="N156" s="372"/>
      <c r="O156" s="372"/>
      <c r="P156" s="372"/>
      <c r="Q156" s="373"/>
      <c r="R156" s="373"/>
      <c r="S156" s="373"/>
      <c r="T156" s="373"/>
      <c r="U156" s="373"/>
      <c r="V156" s="373"/>
      <c r="W156" s="373"/>
      <c r="X156" s="373"/>
      <c r="Y156" s="373"/>
      <c r="Z156" s="373"/>
      <c r="AA156" s="372"/>
      <c r="AB156" s="372"/>
      <c r="AC156" s="372"/>
      <c r="AD156" s="372"/>
      <c r="AE156" s="373"/>
      <c r="AF156" s="373"/>
      <c r="AG156" s="373"/>
      <c r="AH156" s="373"/>
      <c r="AI156" s="372"/>
      <c r="AJ156" s="372"/>
      <c r="AK156" s="372"/>
      <c r="AL156" s="372"/>
      <c r="AM156" s="372"/>
      <c r="AN156" s="372"/>
      <c r="AO156" s="374"/>
      <c r="AP156" s="374"/>
      <c r="AQ156" s="374"/>
      <c r="AR156" s="375"/>
      <c r="AS156" s="375"/>
      <c r="AT156" s="375"/>
      <c r="AU156" s="367"/>
      <c r="AV156" s="367"/>
      <c r="AW156" s="367"/>
      <c r="AX156" s="368"/>
      <c r="AY156" s="368"/>
      <c r="AZ156" s="38"/>
      <c r="BA156" s="39"/>
      <c r="BB156" s="38"/>
      <c r="BC156" s="39"/>
      <c r="BD156" s="38"/>
      <c r="BE156" s="39"/>
      <c r="BF156" s="38"/>
      <c r="BG156" s="39"/>
      <c r="BH156" s="38"/>
      <c r="BI156" s="36"/>
      <c r="BJ156" s="37"/>
      <c r="BK156" s="36"/>
      <c r="BL156" s="37"/>
      <c r="BM156" s="36"/>
      <c r="BN156" s="37"/>
      <c r="BO156" s="36"/>
      <c r="BP156" s="37"/>
      <c r="BQ156" s="36"/>
      <c r="BR156" s="369"/>
      <c r="BS156" s="369"/>
      <c r="BT156" s="369"/>
      <c r="BU156" s="369"/>
      <c r="BV156" s="369"/>
      <c r="BW156" s="369"/>
      <c r="BX156" s="369"/>
      <c r="BY156" s="369"/>
      <c r="BZ156" s="369"/>
      <c r="CA156" s="369"/>
      <c r="CB156" s="369"/>
      <c r="CC156" s="369"/>
      <c r="CD156" s="369"/>
      <c r="CE156" s="369"/>
    </row>
    <row r="157" spans="1:83" ht="35.1" customHeight="1" x14ac:dyDescent="0.25">
      <c r="A157" s="25">
        <f t="shared" si="5"/>
        <v>146</v>
      </c>
      <c r="B157" s="370"/>
      <c r="C157" s="370"/>
      <c r="D157" s="371"/>
      <c r="E157" s="371"/>
      <c r="F157" s="371"/>
      <c r="G157" s="371"/>
      <c r="H157" s="371"/>
      <c r="I157" s="372"/>
      <c r="J157" s="372"/>
      <c r="K157" s="372"/>
      <c r="L157" s="372"/>
      <c r="M157" s="372"/>
      <c r="N157" s="372"/>
      <c r="O157" s="372"/>
      <c r="P157" s="372"/>
      <c r="Q157" s="373"/>
      <c r="R157" s="373"/>
      <c r="S157" s="373"/>
      <c r="T157" s="373"/>
      <c r="U157" s="373"/>
      <c r="V157" s="373"/>
      <c r="W157" s="373"/>
      <c r="X157" s="373"/>
      <c r="Y157" s="373"/>
      <c r="Z157" s="373"/>
      <c r="AA157" s="372"/>
      <c r="AB157" s="372"/>
      <c r="AC157" s="372"/>
      <c r="AD157" s="372"/>
      <c r="AE157" s="373"/>
      <c r="AF157" s="373"/>
      <c r="AG157" s="373"/>
      <c r="AH157" s="373"/>
      <c r="AI157" s="372"/>
      <c r="AJ157" s="372"/>
      <c r="AK157" s="372"/>
      <c r="AL157" s="372"/>
      <c r="AM157" s="372"/>
      <c r="AN157" s="372"/>
      <c r="AO157" s="374"/>
      <c r="AP157" s="374"/>
      <c r="AQ157" s="374"/>
      <c r="AR157" s="375"/>
      <c r="AS157" s="375"/>
      <c r="AT157" s="375"/>
      <c r="AU157" s="367"/>
      <c r="AV157" s="367"/>
      <c r="AW157" s="367"/>
      <c r="AX157" s="368"/>
      <c r="AY157" s="368"/>
      <c r="AZ157" s="38"/>
      <c r="BA157" s="39"/>
      <c r="BB157" s="38"/>
      <c r="BC157" s="39"/>
      <c r="BD157" s="38"/>
      <c r="BE157" s="39"/>
      <c r="BF157" s="38"/>
      <c r="BG157" s="39"/>
      <c r="BH157" s="38"/>
      <c r="BI157" s="36"/>
      <c r="BJ157" s="37"/>
      <c r="BK157" s="36"/>
      <c r="BL157" s="37"/>
      <c r="BM157" s="36"/>
      <c r="BN157" s="37"/>
      <c r="BO157" s="36"/>
      <c r="BP157" s="37"/>
      <c r="BQ157" s="36"/>
      <c r="BR157" s="369"/>
      <c r="BS157" s="369"/>
      <c r="BT157" s="369"/>
      <c r="BU157" s="369"/>
      <c r="BV157" s="369"/>
      <c r="BW157" s="369"/>
      <c r="BX157" s="369"/>
      <c r="BY157" s="369"/>
      <c r="BZ157" s="369"/>
      <c r="CA157" s="369"/>
      <c r="CB157" s="369"/>
      <c r="CC157" s="369"/>
      <c r="CD157" s="369"/>
      <c r="CE157" s="369"/>
    </row>
    <row r="158" spans="1:83" ht="35.1" customHeight="1" x14ac:dyDescent="0.25">
      <c r="A158" s="25">
        <f t="shared" si="5"/>
        <v>147</v>
      </c>
      <c r="B158" s="370"/>
      <c r="C158" s="370"/>
      <c r="D158" s="371"/>
      <c r="E158" s="371"/>
      <c r="F158" s="371"/>
      <c r="G158" s="371"/>
      <c r="H158" s="371"/>
      <c r="I158" s="372"/>
      <c r="J158" s="372"/>
      <c r="K158" s="372"/>
      <c r="L158" s="372"/>
      <c r="M158" s="372"/>
      <c r="N158" s="372"/>
      <c r="O158" s="372"/>
      <c r="P158" s="372"/>
      <c r="Q158" s="373"/>
      <c r="R158" s="373"/>
      <c r="S158" s="373"/>
      <c r="T158" s="373"/>
      <c r="U158" s="373"/>
      <c r="V158" s="373"/>
      <c r="W158" s="373"/>
      <c r="X158" s="373"/>
      <c r="Y158" s="373"/>
      <c r="Z158" s="373"/>
      <c r="AA158" s="372"/>
      <c r="AB158" s="372"/>
      <c r="AC158" s="372"/>
      <c r="AD158" s="372"/>
      <c r="AE158" s="373"/>
      <c r="AF158" s="373"/>
      <c r="AG158" s="373"/>
      <c r="AH158" s="373"/>
      <c r="AI158" s="372"/>
      <c r="AJ158" s="372"/>
      <c r="AK158" s="372"/>
      <c r="AL158" s="372"/>
      <c r="AM158" s="372"/>
      <c r="AN158" s="372"/>
      <c r="AO158" s="374"/>
      <c r="AP158" s="374"/>
      <c r="AQ158" s="374"/>
      <c r="AR158" s="375"/>
      <c r="AS158" s="375"/>
      <c r="AT158" s="375"/>
      <c r="AU158" s="367"/>
      <c r="AV158" s="367"/>
      <c r="AW158" s="367"/>
      <c r="AX158" s="368"/>
      <c r="AY158" s="368"/>
      <c r="AZ158" s="38"/>
      <c r="BA158" s="39"/>
      <c r="BB158" s="38"/>
      <c r="BC158" s="39"/>
      <c r="BD158" s="38"/>
      <c r="BE158" s="39"/>
      <c r="BF158" s="38"/>
      <c r="BG158" s="39"/>
      <c r="BH158" s="38"/>
      <c r="BI158" s="36"/>
      <c r="BJ158" s="37"/>
      <c r="BK158" s="36"/>
      <c r="BL158" s="37"/>
      <c r="BM158" s="36"/>
      <c r="BN158" s="37"/>
      <c r="BO158" s="36"/>
      <c r="BP158" s="37"/>
      <c r="BQ158" s="36"/>
      <c r="BR158" s="369"/>
      <c r="BS158" s="369"/>
      <c r="BT158" s="369"/>
      <c r="BU158" s="369"/>
      <c r="BV158" s="369"/>
      <c r="BW158" s="369"/>
      <c r="BX158" s="369"/>
      <c r="BY158" s="369"/>
      <c r="BZ158" s="369"/>
      <c r="CA158" s="369"/>
      <c r="CB158" s="369"/>
      <c r="CC158" s="369"/>
      <c r="CD158" s="369"/>
      <c r="CE158" s="369"/>
    </row>
    <row r="159" spans="1:83" ht="35.1" customHeight="1" x14ac:dyDescent="0.25">
      <c r="A159" s="25">
        <f t="shared" si="5"/>
        <v>148</v>
      </c>
      <c r="B159" s="370"/>
      <c r="C159" s="370"/>
      <c r="D159" s="371"/>
      <c r="E159" s="371"/>
      <c r="F159" s="371"/>
      <c r="G159" s="371"/>
      <c r="H159" s="371"/>
      <c r="I159" s="372"/>
      <c r="J159" s="372"/>
      <c r="K159" s="372"/>
      <c r="L159" s="372"/>
      <c r="M159" s="372"/>
      <c r="N159" s="372"/>
      <c r="O159" s="372"/>
      <c r="P159" s="372"/>
      <c r="Q159" s="373"/>
      <c r="R159" s="373"/>
      <c r="S159" s="373"/>
      <c r="T159" s="373"/>
      <c r="U159" s="373"/>
      <c r="V159" s="373"/>
      <c r="W159" s="373"/>
      <c r="X159" s="373"/>
      <c r="Y159" s="373"/>
      <c r="Z159" s="373"/>
      <c r="AA159" s="372"/>
      <c r="AB159" s="372"/>
      <c r="AC159" s="372"/>
      <c r="AD159" s="372"/>
      <c r="AE159" s="373"/>
      <c r="AF159" s="373"/>
      <c r="AG159" s="373"/>
      <c r="AH159" s="373"/>
      <c r="AI159" s="372"/>
      <c r="AJ159" s="372"/>
      <c r="AK159" s="372"/>
      <c r="AL159" s="372"/>
      <c r="AM159" s="372"/>
      <c r="AN159" s="372"/>
      <c r="AO159" s="374"/>
      <c r="AP159" s="374"/>
      <c r="AQ159" s="374"/>
      <c r="AR159" s="375"/>
      <c r="AS159" s="375"/>
      <c r="AT159" s="375"/>
      <c r="AU159" s="367"/>
      <c r="AV159" s="367"/>
      <c r="AW159" s="367"/>
      <c r="AX159" s="368"/>
      <c r="AY159" s="368"/>
      <c r="AZ159" s="38"/>
      <c r="BA159" s="39"/>
      <c r="BB159" s="38"/>
      <c r="BC159" s="39"/>
      <c r="BD159" s="38"/>
      <c r="BE159" s="39"/>
      <c r="BF159" s="38"/>
      <c r="BG159" s="39"/>
      <c r="BH159" s="38"/>
      <c r="BI159" s="36"/>
      <c r="BJ159" s="37"/>
      <c r="BK159" s="36"/>
      <c r="BL159" s="37"/>
      <c r="BM159" s="36"/>
      <c r="BN159" s="37"/>
      <c r="BO159" s="36"/>
      <c r="BP159" s="37"/>
      <c r="BQ159" s="36"/>
      <c r="BR159" s="369"/>
      <c r="BS159" s="369"/>
      <c r="BT159" s="369"/>
      <c r="BU159" s="369"/>
      <c r="BV159" s="369"/>
      <c r="BW159" s="369"/>
      <c r="BX159" s="369"/>
      <c r="BY159" s="369"/>
      <c r="BZ159" s="369"/>
      <c r="CA159" s="369"/>
      <c r="CB159" s="369"/>
      <c r="CC159" s="369"/>
      <c r="CD159" s="369"/>
      <c r="CE159" s="369"/>
    </row>
    <row r="160" spans="1:83" ht="35.1" customHeight="1" x14ac:dyDescent="0.25">
      <c r="A160" s="25">
        <f t="shared" si="5"/>
        <v>149</v>
      </c>
      <c r="B160" s="370"/>
      <c r="C160" s="370"/>
      <c r="D160" s="371"/>
      <c r="E160" s="371"/>
      <c r="F160" s="371"/>
      <c r="G160" s="371"/>
      <c r="H160" s="371"/>
      <c r="I160" s="372"/>
      <c r="J160" s="372"/>
      <c r="K160" s="372"/>
      <c r="L160" s="372"/>
      <c r="M160" s="372"/>
      <c r="N160" s="372"/>
      <c r="O160" s="372"/>
      <c r="P160" s="372"/>
      <c r="Q160" s="373"/>
      <c r="R160" s="373"/>
      <c r="S160" s="373"/>
      <c r="T160" s="373"/>
      <c r="U160" s="373"/>
      <c r="V160" s="373"/>
      <c r="W160" s="373"/>
      <c r="X160" s="373"/>
      <c r="Y160" s="373"/>
      <c r="Z160" s="373"/>
      <c r="AA160" s="372"/>
      <c r="AB160" s="372"/>
      <c r="AC160" s="372"/>
      <c r="AD160" s="372"/>
      <c r="AE160" s="373"/>
      <c r="AF160" s="373"/>
      <c r="AG160" s="373"/>
      <c r="AH160" s="373"/>
      <c r="AI160" s="372"/>
      <c r="AJ160" s="372"/>
      <c r="AK160" s="372"/>
      <c r="AL160" s="372"/>
      <c r="AM160" s="372"/>
      <c r="AN160" s="372"/>
      <c r="AO160" s="374"/>
      <c r="AP160" s="374"/>
      <c r="AQ160" s="374"/>
      <c r="AR160" s="375"/>
      <c r="AS160" s="375"/>
      <c r="AT160" s="375"/>
      <c r="AU160" s="367"/>
      <c r="AV160" s="367"/>
      <c r="AW160" s="367"/>
      <c r="AX160" s="368"/>
      <c r="AY160" s="368"/>
      <c r="AZ160" s="38"/>
      <c r="BA160" s="39"/>
      <c r="BB160" s="38"/>
      <c r="BC160" s="39"/>
      <c r="BD160" s="38"/>
      <c r="BE160" s="39"/>
      <c r="BF160" s="38"/>
      <c r="BG160" s="39"/>
      <c r="BH160" s="38"/>
      <c r="BI160" s="36"/>
      <c r="BJ160" s="37"/>
      <c r="BK160" s="36"/>
      <c r="BL160" s="37"/>
      <c r="BM160" s="36"/>
      <c r="BN160" s="37"/>
      <c r="BO160" s="36"/>
      <c r="BP160" s="37"/>
      <c r="BQ160" s="36"/>
      <c r="BR160" s="369"/>
      <c r="BS160" s="369"/>
      <c r="BT160" s="369"/>
      <c r="BU160" s="369"/>
      <c r="BV160" s="369"/>
      <c r="BW160" s="369"/>
      <c r="BX160" s="369"/>
      <c r="BY160" s="369"/>
      <c r="BZ160" s="369"/>
      <c r="CA160" s="369"/>
      <c r="CB160" s="369"/>
      <c r="CC160" s="369"/>
      <c r="CD160" s="369"/>
      <c r="CE160" s="369"/>
    </row>
    <row r="161" spans="1:83" ht="35.1" customHeight="1" x14ac:dyDescent="0.25">
      <c r="A161" s="25">
        <f>ROW(A150)</f>
        <v>150</v>
      </c>
      <c r="B161" s="370"/>
      <c r="C161" s="370"/>
      <c r="D161" s="371"/>
      <c r="E161" s="371"/>
      <c r="F161" s="371"/>
      <c r="G161" s="371"/>
      <c r="H161" s="371"/>
      <c r="I161" s="372"/>
      <c r="J161" s="372"/>
      <c r="K161" s="372"/>
      <c r="L161" s="372"/>
      <c r="M161" s="372"/>
      <c r="N161" s="372"/>
      <c r="O161" s="372"/>
      <c r="P161" s="372"/>
      <c r="Q161" s="373"/>
      <c r="R161" s="373"/>
      <c r="S161" s="373"/>
      <c r="T161" s="373"/>
      <c r="U161" s="373"/>
      <c r="V161" s="373"/>
      <c r="W161" s="373"/>
      <c r="X161" s="373"/>
      <c r="Y161" s="373"/>
      <c r="Z161" s="373"/>
      <c r="AA161" s="372"/>
      <c r="AB161" s="372"/>
      <c r="AC161" s="372"/>
      <c r="AD161" s="372"/>
      <c r="AE161" s="373"/>
      <c r="AF161" s="373"/>
      <c r="AG161" s="373"/>
      <c r="AH161" s="373"/>
      <c r="AI161" s="372"/>
      <c r="AJ161" s="372"/>
      <c r="AK161" s="372"/>
      <c r="AL161" s="372"/>
      <c r="AM161" s="372"/>
      <c r="AN161" s="372"/>
      <c r="AO161" s="374"/>
      <c r="AP161" s="374"/>
      <c r="AQ161" s="374"/>
      <c r="AR161" s="375"/>
      <c r="AS161" s="375"/>
      <c r="AT161" s="375"/>
      <c r="AU161" s="367"/>
      <c r="AV161" s="367"/>
      <c r="AW161" s="367"/>
      <c r="AX161" s="368"/>
      <c r="AY161" s="368"/>
      <c r="AZ161" s="38"/>
      <c r="BA161" s="39"/>
      <c r="BB161" s="38"/>
      <c r="BC161" s="39"/>
      <c r="BD161" s="38"/>
      <c r="BE161" s="39"/>
      <c r="BF161" s="38"/>
      <c r="BG161" s="39"/>
      <c r="BH161" s="38"/>
      <c r="BI161" s="36"/>
      <c r="BJ161" s="37"/>
      <c r="BK161" s="36"/>
      <c r="BL161" s="37"/>
      <c r="BM161" s="36"/>
      <c r="BN161" s="37"/>
      <c r="BO161" s="36"/>
      <c r="BP161" s="37"/>
      <c r="BQ161" s="36"/>
      <c r="BR161" s="369"/>
      <c r="BS161" s="369"/>
      <c r="BT161" s="369"/>
      <c r="BU161" s="369"/>
      <c r="BV161" s="369"/>
      <c r="BW161" s="369"/>
      <c r="BX161" s="369"/>
      <c r="BY161" s="369"/>
      <c r="BZ161" s="369"/>
      <c r="CA161" s="369"/>
      <c r="CB161" s="369"/>
      <c r="CC161" s="369"/>
      <c r="CD161" s="369"/>
      <c r="CE161" s="369"/>
    </row>
    <row r="162" spans="1:83" ht="35.1" customHeight="1" x14ac:dyDescent="0.25">
      <c r="A162" s="25">
        <f t="shared" si="5"/>
        <v>151</v>
      </c>
      <c r="B162" s="370"/>
      <c r="C162" s="370"/>
      <c r="D162" s="371"/>
      <c r="E162" s="371"/>
      <c r="F162" s="371"/>
      <c r="G162" s="371"/>
      <c r="H162" s="371"/>
      <c r="I162" s="372"/>
      <c r="J162" s="372"/>
      <c r="K162" s="372"/>
      <c r="L162" s="372"/>
      <c r="M162" s="372"/>
      <c r="N162" s="372"/>
      <c r="O162" s="372"/>
      <c r="P162" s="372"/>
      <c r="Q162" s="373"/>
      <c r="R162" s="373"/>
      <c r="S162" s="373"/>
      <c r="T162" s="373"/>
      <c r="U162" s="373"/>
      <c r="V162" s="373"/>
      <c r="W162" s="373"/>
      <c r="X162" s="373"/>
      <c r="Y162" s="373"/>
      <c r="Z162" s="373"/>
      <c r="AA162" s="372"/>
      <c r="AB162" s="372"/>
      <c r="AC162" s="372"/>
      <c r="AD162" s="372"/>
      <c r="AE162" s="373"/>
      <c r="AF162" s="373"/>
      <c r="AG162" s="373"/>
      <c r="AH162" s="373"/>
      <c r="AI162" s="372"/>
      <c r="AJ162" s="372"/>
      <c r="AK162" s="372"/>
      <c r="AL162" s="372"/>
      <c r="AM162" s="372"/>
      <c r="AN162" s="372"/>
      <c r="AO162" s="374"/>
      <c r="AP162" s="374"/>
      <c r="AQ162" s="374"/>
      <c r="AR162" s="375"/>
      <c r="AS162" s="375"/>
      <c r="AT162" s="375"/>
      <c r="AU162" s="367"/>
      <c r="AV162" s="367"/>
      <c r="AW162" s="367"/>
      <c r="AX162" s="368"/>
      <c r="AY162" s="368"/>
      <c r="AZ162" s="38"/>
      <c r="BA162" s="39"/>
      <c r="BB162" s="38"/>
      <c r="BC162" s="39"/>
      <c r="BD162" s="38"/>
      <c r="BE162" s="39"/>
      <c r="BF162" s="38"/>
      <c r="BG162" s="39"/>
      <c r="BH162" s="38"/>
      <c r="BI162" s="36"/>
      <c r="BJ162" s="37"/>
      <c r="BK162" s="36"/>
      <c r="BL162" s="37"/>
      <c r="BM162" s="36"/>
      <c r="BN162" s="37"/>
      <c r="BO162" s="36"/>
      <c r="BP162" s="37"/>
      <c r="BQ162" s="36"/>
      <c r="BR162" s="369"/>
      <c r="BS162" s="369"/>
      <c r="BT162" s="369"/>
      <c r="BU162" s="369"/>
      <c r="BV162" s="369"/>
      <c r="BW162" s="369"/>
      <c r="BX162" s="369"/>
      <c r="BY162" s="369"/>
      <c r="BZ162" s="369"/>
      <c r="CA162" s="369"/>
      <c r="CB162" s="369"/>
      <c r="CC162" s="369"/>
      <c r="CD162" s="369"/>
      <c r="CE162" s="369"/>
    </row>
    <row r="163" spans="1:83" ht="35.1" customHeight="1" x14ac:dyDescent="0.25">
      <c r="A163" s="25">
        <f t="shared" si="5"/>
        <v>152</v>
      </c>
      <c r="B163" s="370"/>
      <c r="C163" s="370"/>
      <c r="D163" s="371"/>
      <c r="E163" s="371"/>
      <c r="F163" s="371"/>
      <c r="G163" s="371"/>
      <c r="H163" s="371"/>
      <c r="I163" s="372"/>
      <c r="J163" s="372"/>
      <c r="K163" s="372"/>
      <c r="L163" s="372"/>
      <c r="M163" s="372"/>
      <c r="N163" s="372"/>
      <c r="O163" s="372"/>
      <c r="P163" s="372"/>
      <c r="Q163" s="373"/>
      <c r="R163" s="373"/>
      <c r="S163" s="373"/>
      <c r="T163" s="373"/>
      <c r="U163" s="373"/>
      <c r="V163" s="373"/>
      <c r="W163" s="373"/>
      <c r="X163" s="373"/>
      <c r="Y163" s="373"/>
      <c r="Z163" s="373"/>
      <c r="AA163" s="372"/>
      <c r="AB163" s="372"/>
      <c r="AC163" s="372"/>
      <c r="AD163" s="372"/>
      <c r="AE163" s="373"/>
      <c r="AF163" s="373"/>
      <c r="AG163" s="373"/>
      <c r="AH163" s="373"/>
      <c r="AI163" s="372"/>
      <c r="AJ163" s="372"/>
      <c r="AK163" s="372"/>
      <c r="AL163" s="372"/>
      <c r="AM163" s="372"/>
      <c r="AN163" s="372"/>
      <c r="AO163" s="374"/>
      <c r="AP163" s="374"/>
      <c r="AQ163" s="374"/>
      <c r="AR163" s="375"/>
      <c r="AS163" s="375"/>
      <c r="AT163" s="375"/>
      <c r="AU163" s="367"/>
      <c r="AV163" s="367"/>
      <c r="AW163" s="367"/>
      <c r="AX163" s="368"/>
      <c r="AY163" s="368"/>
      <c r="AZ163" s="38"/>
      <c r="BA163" s="39"/>
      <c r="BB163" s="38"/>
      <c r="BC163" s="39"/>
      <c r="BD163" s="38"/>
      <c r="BE163" s="39"/>
      <c r="BF163" s="38"/>
      <c r="BG163" s="39"/>
      <c r="BH163" s="38"/>
      <c r="BI163" s="36"/>
      <c r="BJ163" s="37"/>
      <c r="BK163" s="36"/>
      <c r="BL163" s="37"/>
      <c r="BM163" s="36"/>
      <c r="BN163" s="37"/>
      <c r="BO163" s="36"/>
      <c r="BP163" s="37"/>
      <c r="BQ163" s="36"/>
      <c r="BR163" s="369"/>
      <c r="BS163" s="369"/>
      <c r="BT163" s="369"/>
      <c r="BU163" s="369"/>
      <c r="BV163" s="369"/>
      <c r="BW163" s="369"/>
      <c r="BX163" s="369"/>
      <c r="BY163" s="369"/>
      <c r="BZ163" s="369"/>
      <c r="CA163" s="369"/>
      <c r="CB163" s="369"/>
      <c r="CC163" s="369"/>
      <c r="CD163" s="369"/>
      <c r="CE163" s="369"/>
    </row>
    <row r="164" spans="1:83" ht="35.1" customHeight="1" x14ac:dyDescent="0.25">
      <c r="A164" s="25">
        <f t="shared" si="5"/>
        <v>153</v>
      </c>
      <c r="B164" s="370"/>
      <c r="C164" s="370"/>
      <c r="D164" s="371"/>
      <c r="E164" s="371"/>
      <c r="F164" s="371"/>
      <c r="G164" s="371"/>
      <c r="H164" s="371"/>
      <c r="I164" s="372"/>
      <c r="J164" s="372"/>
      <c r="K164" s="372"/>
      <c r="L164" s="372"/>
      <c r="M164" s="372"/>
      <c r="N164" s="372"/>
      <c r="O164" s="372"/>
      <c r="P164" s="372"/>
      <c r="Q164" s="373"/>
      <c r="R164" s="373"/>
      <c r="S164" s="373"/>
      <c r="T164" s="373"/>
      <c r="U164" s="373"/>
      <c r="V164" s="373"/>
      <c r="W164" s="373"/>
      <c r="X164" s="373"/>
      <c r="Y164" s="373"/>
      <c r="Z164" s="373"/>
      <c r="AA164" s="372"/>
      <c r="AB164" s="372"/>
      <c r="AC164" s="372"/>
      <c r="AD164" s="372"/>
      <c r="AE164" s="373"/>
      <c r="AF164" s="373"/>
      <c r="AG164" s="373"/>
      <c r="AH164" s="373"/>
      <c r="AI164" s="372"/>
      <c r="AJ164" s="372"/>
      <c r="AK164" s="372"/>
      <c r="AL164" s="372"/>
      <c r="AM164" s="372"/>
      <c r="AN164" s="372"/>
      <c r="AO164" s="374"/>
      <c r="AP164" s="374"/>
      <c r="AQ164" s="374"/>
      <c r="AR164" s="375"/>
      <c r="AS164" s="375"/>
      <c r="AT164" s="375"/>
      <c r="AU164" s="367"/>
      <c r="AV164" s="367"/>
      <c r="AW164" s="367"/>
      <c r="AX164" s="368"/>
      <c r="AY164" s="368"/>
      <c r="AZ164" s="38"/>
      <c r="BA164" s="39"/>
      <c r="BB164" s="38"/>
      <c r="BC164" s="39"/>
      <c r="BD164" s="38"/>
      <c r="BE164" s="39"/>
      <c r="BF164" s="38"/>
      <c r="BG164" s="39"/>
      <c r="BH164" s="38"/>
      <c r="BI164" s="36"/>
      <c r="BJ164" s="37"/>
      <c r="BK164" s="36"/>
      <c r="BL164" s="37"/>
      <c r="BM164" s="36"/>
      <c r="BN164" s="37"/>
      <c r="BO164" s="36"/>
      <c r="BP164" s="37"/>
      <c r="BQ164" s="36"/>
      <c r="BR164" s="369"/>
      <c r="BS164" s="369"/>
      <c r="BT164" s="369"/>
      <c r="BU164" s="369"/>
      <c r="BV164" s="369"/>
      <c r="BW164" s="369"/>
      <c r="BX164" s="369"/>
      <c r="BY164" s="369"/>
      <c r="BZ164" s="369"/>
      <c r="CA164" s="369"/>
      <c r="CB164" s="369"/>
      <c r="CC164" s="369"/>
      <c r="CD164" s="369"/>
      <c r="CE164" s="369"/>
    </row>
    <row r="165" spans="1:83" ht="35.1" customHeight="1" x14ac:dyDescent="0.25">
      <c r="A165" s="25">
        <f t="shared" si="5"/>
        <v>154</v>
      </c>
      <c r="B165" s="370"/>
      <c r="C165" s="370"/>
      <c r="D165" s="371"/>
      <c r="E165" s="371"/>
      <c r="F165" s="371"/>
      <c r="G165" s="371"/>
      <c r="H165" s="371"/>
      <c r="I165" s="372"/>
      <c r="J165" s="372"/>
      <c r="K165" s="372"/>
      <c r="L165" s="372"/>
      <c r="M165" s="372"/>
      <c r="N165" s="372"/>
      <c r="O165" s="372"/>
      <c r="P165" s="372"/>
      <c r="Q165" s="373"/>
      <c r="R165" s="373"/>
      <c r="S165" s="373"/>
      <c r="T165" s="373"/>
      <c r="U165" s="373"/>
      <c r="V165" s="373"/>
      <c r="W165" s="373"/>
      <c r="X165" s="373"/>
      <c r="Y165" s="373"/>
      <c r="Z165" s="373"/>
      <c r="AA165" s="372"/>
      <c r="AB165" s="372"/>
      <c r="AC165" s="372"/>
      <c r="AD165" s="372"/>
      <c r="AE165" s="373"/>
      <c r="AF165" s="373"/>
      <c r="AG165" s="373"/>
      <c r="AH165" s="373"/>
      <c r="AI165" s="372"/>
      <c r="AJ165" s="372"/>
      <c r="AK165" s="372"/>
      <c r="AL165" s="372"/>
      <c r="AM165" s="372"/>
      <c r="AN165" s="372"/>
      <c r="AO165" s="374"/>
      <c r="AP165" s="374"/>
      <c r="AQ165" s="374"/>
      <c r="AR165" s="375"/>
      <c r="AS165" s="375"/>
      <c r="AT165" s="375"/>
      <c r="AU165" s="367"/>
      <c r="AV165" s="367"/>
      <c r="AW165" s="367"/>
      <c r="AX165" s="368"/>
      <c r="AY165" s="368"/>
      <c r="AZ165" s="38"/>
      <c r="BA165" s="39"/>
      <c r="BB165" s="38"/>
      <c r="BC165" s="39"/>
      <c r="BD165" s="38"/>
      <c r="BE165" s="39"/>
      <c r="BF165" s="38"/>
      <c r="BG165" s="39"/>
      <c r="BH165" s="38"/>
      <c r="BI165" s="36"/>
      <c r="BJ165" s="37"/>
      <c r="BK165" s="36"/>
      <c r="BL165" s="37"/>
      <c r="BM165" s="36"/>
      <c r="BN165" s="37"/>
      <c r="BO165" s="36"/>
      <c r="BP165" s="37"/>
      <c r="BQ165" s="36"/>
      <c r="BR165" s="369"/>
      <c r="BS165" s="369"/>
      <c r="BT165" s="369"/>
      <c r="BU165" s="369"/>
      <c r="BV165" s="369"/>
      <c r="BW165" s="369"/>
      <c r="BX165" s="369"/>
      <c r="BY165" s="369"/>
      <c r="BZ165" s="369"/>
      <c r="CA165" s="369"/>
      <c r="CB165" s="369"/>
      <c r="CC165" s="369"/>
      <c r="CD165" s="369"/>
      <c r="CE165" s="369"/>
    </row>
    <row r="166" spans="1:83" ht="35.1" customHeight="1" x14ac:dyDescent="0.25">
      <c r="A166" s="25">
        <f t="shared" si="5"/>
        <v>155</v>
      </c>
      <c r="B166" s="370"/>
      <c r="C166" s="370"/>
      <c r="D166" s="371"/>
      <c r="E166" s="371"/>
      <c r="F166" s="371"/>
      <c r="G166" s="371"/>
      <c r="H166" s="371"/>
      <c r="I166" s="372"/>
      <c r="J166" s="372"/>
      <c r="K166" s="372"/>
      <c r="L166" s="372"/>
      <c r="M166" s="372"/>
      <c r="N166" s="372"/>
      <c r="O166" s="372"/>
      <c r="P166" s="372"/>
      <c r="Q166" s="373"/>
      <c r="R166" s="373"/>
      <c r="S166" s="373"/>
      <c r="T166" s="373"/>
      <c r="U166" s="373"/>
      <c r="V166" s="373"/>
      <c r="W166" s="373"/>
      <c r="X166" s="373"/>
      <c r="Y166" s="373"/>
      <c r="Z166" s="373"/>
      <c r="AA166" s="372"/>
      <c r="AB166" s="372"/>
      <c r="AC166" s="372"/>
      <c r="AD166" s="372"/>
      <c r="AE166" s="373"/>
      <c r="AF166" s="373"/>
      <c r="AG166" s="373"/>
      <c r="AH166" s="373"/>
      <c r="AI166" s="372"/>
      <c r="AJ166" s="372"/>
      <c r="AK166" s="372"/>
      <c r="AL166" s="372"/>
      <c r="AM166" s="372"/>
      <c r="AN166" s="372"/>
      <c r="AO166" s="374"/>
      <c r="AP166" s="374"/>
      <c r="AQ166" s="374"/>
      <c r="AR166" s="375"/>
      <c r="AS166" s="375"/>
      <c r="AT166" s="375"/>
      <c r="AU166" s="367"/>
      <c r="AV166" s="367"/>
      <c r="AW166" s="367"/>
      <c r="AX166" s="368"/>
      <c r="AY166" s="368"/>
      <c r="AZ166" s="38"/>
      <c r="BA166" s="39"/>
      <c r="BB166" s="38"/>
      <c r="BC166" s="39"/>
      <c r="BD166" s="38"/>
      <c r="BE166" s="39"/>
      <c r="BF166" s="38"/>
      <c r="BG166" s="39"/>
      <c r="BH166" s="38"/>
      <c r="BI166" s="36"/>
      <c r="BJ166" s="37"/>
      <c r="BK166" s="36"/>
      <c r="BL166" s="37"/>
      <c r="BM166" s="36"/>
      <c r="BN166" s="37"/>
      <c r="BO166" s="36"/>
      <c r="BP166" s="37"/>
      <c r="BQ166" s="36"/>
      <c r="BR166" s="369"/>
      <c r="BS166" s="369"/>
      <c r="BT166" s="369"/>
      <c r="BU166" s="369"/>
      <c r="BV166" s="369"/>
      <c r="BW166" s="369"/>
      <c r="BX166" s="369"/>
      <c r="BY166" s="369"/>
      <c r="BZ166" s="369"/>
      <c r="CA166" s="369"/>
      <c r="CB166" s="369"/>
      <c r="CC166" s="369"/>
      <c r="CD166" s="369"/>
      <c r="CE166" s="369"/>
    </row>
    <row r="167" spans="1:83" ht="35.1" customHeight="1" x14ac:dyDescent="0.25">
      <c r="A167" s="25">
        <f t="shared" si="5"/>
        <v>156</v>
      </c>
      <c r="B167" s="370"/>
      <c r="C167" s="370"/>
      <c r="D167" s="371"/>
      <c r="E167" s="371"/>
      <c r="F167" s="371"/>
      <c r="G167" s="371"/>
      <c r="H167" s="371"/>
      <c r="I167" s="372"/>
      <c r="J167" s="372"/>
      <c r="K167" s="372"/>
      <c r="L167" s="372"/>
      <c r="M167" s="372"/>
      <c r="N167" s="372"/>
      <c r="O167" s="372"/>
      <c r="P167" s="372"/>
      <c r="Q167" s="373"/>
      <c r="R167" s="373"/>
      <c r="S167" s="373"/>
      <c r="T167" s="373"/>
      <c r="U167" s="373"/>
      <c r="V167" s="373"/>
      <c r="W167" s="373"/>
      <c r="X167" s="373"/>
      <c r="Y167" s="373"/>
      <c r="Z167" s="373"/>
      <c r="AA167" s="372"/>
      <c r="AB167" s="372"/>
      <c r="AC167" s="372"/>
      <c r="AD167" s="372"/>
      <c r="AE167" s="373"/>
      <c r="AF167" s="373"/>
      <c r="AG167" s="373"/>
      <c r="AH167" s="373"/>
      <c r="AI167" s="372"/>
      <c r="AJ167" s="372"/>
      <c r="AK167" s="372"/>
      <c r="AL167" s="372"/>
      <c r="AM167" s="372"/>
      <c r="AN167" s="372"/>
      <c r="AO167" s="374"/>
      <c r="AP167" s="374"/>
      <c r="AQ167" s="374"/>
      <c r="AR167" s="375"/>
      <c r="AS167" s="375"/>
      <c r="AT167" s="375"/>
      <c r="AU167" s="367"/>
      <c r="AV167" s="367"/>
      <c r="AW167" s="367"/>
      <c r="AX167" s="368"/>
      <c r="AY167" s="368"/>
      <c r="AZ167" s="38"/>
      <c r="BA167" s="39"/>
      <c r="BB167" s="38"/>
      <c r="BC167" s="39"/>
      <c r="BD167" s="38"/>
      <c r="BE167" s="39"/>
      <c r="BF167" s="38"/>
      <c r="BG167" s="39"/>
      <c r="BH167" s="38"/>
      <c r="BI167" s="36"/>
      <c r="BJ167" s="37"/>
      <c r="BK167" s="36"/>
      <c r="BL167" s="37"/>
      <c r="BM167" s="36"/>
      <c r="BN167" s="37"/>
      <c r="BO167" s="36"/>
      <c r="BP167" s="37"/>
      <c r="BQ167" s="36"/>
      <c r="BR167" s="369"/>
      <c r="BS167" s="369"/>
      <c r="BT167" s="369"/>
      <c r="BU167" s="369"/>
      <c r="BV167" s="369"/>
      <c r="BW167" s="369"/>
      <c r="BX167" s="369"/>
      <c r="BY167" s="369"/>
      <c r="BZ167" s="369"/>
      <c r="CA167" s="369"/>
      <c r="CB167" s="369"/>
      <c r="CC167" s="369"/>
      <c r="CD167" s="369"/>
      <c r="CE167" s="369"/>
    </row>
    <row r="168" spans="1:83" ht="35.1" customHeight="1" x14ac:dyDescent="0.25">
      <c r="A168" s="25">
        <f t="shared" si="5"/>
        <v>157</v>
      </c>
      <c r="B168" s="370"/>
      <c r="C168" s="370"/>
      <c r="D168" s="371"/>
      <c r="E168" s="371"/>
      <c r="F168" s="371"/>
      <c r="G168" s="371"/>
      <c r="H168" s="371"/>
      <c r="I168" s="372"/>
      <c r="J168" s="372"/>
      <c r="K168" s="372"/>
      <c r="L168" s="372"/>
      <c r="M168" s="372"/>
      <c r="N168" s="372"/>
      <c r="O168" s="372"/>
      <c r="P168" s="372"/>
      <c r="Q168" s="373"/>
      <c r="R168" s="373"/>
      <c r="S168" s="373"/>
      <c r="T168" s="373"/>
      <c r="U168" s="373"/>
      <c r="V168" s="373"/>
      <c r="W168" s="373"/>
      <c r="X168" s="373"/>
      <c r="Y168" s="373"/>
      <c r="Z168" s="373"/>
      <c r="AA168" s="372"/>
      <c r="AB168" s="372"/>
      <c r="AC168" s="372"/>
      <c r="AD168" s="372"/>
      <c r="AE168" s="373"/>
      <c r="AF168" s="373"/>
      <c r="AG168" s="373"/>
      <c r="AH168" s="373"/>
      <c r="AI168" s="372"/>
      <c r="AJ168" s="372"/>
      <c r="AK168" s="372"/>
      <c r="AL168" s="372"/>
      <c r="AM168" s="372"/>
      <c r="AN168" s="372"/>
      <c r="AO168" s="374"/>
      <c r="AP168" s="374"/>
      <c r="AQ168" s="374"/>
      <c r="AR168" s="375"/>
      <c r="AS168" s="375"/>
      <c r="AT168" s="375"/>
      <c r="AU168" s="367"/>
      <c r="AV168" s="367"/>
      <c r="AW168" s="367"/>
      <c r="AX168" s="368"/>
      <c r="AY168" s="368"/>
      <c r="AZ168" s="38"/>
      <c r="BA168" s="39"/>
      <c r="BB168" s="38"/>
      <c r="BC168" s="39"/>
      <c r="BD168" s="38"/>
      <c r="BE168" s="39"/>
      <c r="BF168" s="38"/>
      <c r="BG168" s="39"/>
      <c r="BH168" s="38"/>
      <c r="BI168" s="36"/>
      <c r="BJ168" s="37"/>
      <c r="BK168" s="36"/>
      <c r="BL168" s="37"/>
      <c r="BM168" s="36"/>
      <c r="BN168" s="37"/>
      <c r="BO168" s="36"/>
      <c r="BP168" s="37"/>
      <c r="BQ168" s="36"/>
      <c r="BR168" s="369"/>
      <c r="BS168" s="369"/>
      <c r="BT168" s="369"/>
      <c r="BU168" s="369"/>
      <c r="BV168" s="369"/>
      <c r="BW168" s="369"/>
      <c r="BX168" s="369"/>
      <c r="BY168" s="369"/>
      <c r="BZ168" s="369"/>
      <c r="CA168" s="369"/>
      <c r="CB168" s="369"/>
      <c r="CC168" s="369"/>
      <c r="CD168" s="369"/>
      <c r="CE168" s="369"/>
    </row>
    <row r="169" spans="1:83" ht="35.1" customHeight="1" x14ac:dyDescent="0.25">
      <c r="A169" s="25">
        <f t="shared" si="5"/>
        <v>158</v>
      </c>
      <c r="B169" s="370"/>
      <c r="C169" s="370"/>
      <c r="D169" s="371"/>
      <c r="E169" s="371"/>
      <c r="F169" s="371"/>
      <c r="G169" s="371"/>
      <c r="H169" s="371"/>
      <c r="I169" s="372"/>
      <c r="J169" s="372"/>
      <c r="K169" s="372"/>
      <c r="L169" s="372"/>
      <c r="M169" s="372"/>
      <c r="N169" s="372"/>
      <c r="O169" s="372"/>
      <c r="P169" s="372"/>
      <c r="Q169" s="373"/>
      <c r="R169" s="373"/>
      <c r="S169" s="373"/>
      <c r="T169" s="373"/>
      <c r="U169" s="373"/>
      <c r="V169" s="373"/>
      <c r="W169" s="373"/>
      <c r="X169" s="373"/>
      <c r="Y169" s="373"/>
      <c r="Z169" s="373"/>
      <c r="AA169" s="372"/>
      <c r="AB169" s="372"/>
      <c r="AC169" s="372"/>
      <c r="AD169" s="372"/>
      <c r="AE169" s="373"/>
      <c r="AF169" s="373"/>
      <c r="AG169" s="373"/>
      <c r="AH169" s="373"/>
      <c r="AI169" s="372"/>
      <c r="AJ169" s="372"/>
      <c r="AK169" s="372"/>
      <c r="AL169" s="372"/>
      <c r="AM169" s="372"/>
      <c r="AN169" s="372"/>
      <c r="AO169" s="374"/>
      <c r="AP169" s="374"/>
      <c r="AQ169" s="374"/>
      <c r="AR169" s="375"/>
      <c r="AS169" s="375"/>
      <c r="AT169" s="375"/>
      <c r="AU169" s="367"/>
      <c r="AV169" s="367"/>
      <c r="AW169" s="367"/>
      <c r="AX169" s="368"/>
      <c r="AY169" s="368"/>
      <c r="AZ169" s="38"/>
      <c r="BA169" s="39"/>
      <c r="BB169" s="38"/>
      <c r="BC169" s="39"/>
      <c r="BD169" s="38"/>
      <c r="BE169" s="39"/>
      <c r="BF169" s="38"/>
      <c r="BG169" s="39"/>
      <c r="BH169" s="38"/>
      <c r="BI169" s="36"/>
      <c r="BJ169" s="37"/>
      <c r="BK169" s="36"/>
      <c r="BL169" s="37"/>
      <c r="BM169" s="36"/>
      <c r="BN169" s="37"/>
      <c r="BO169" s="36"/>
      <c r="BP169" s="37"/>
      <c r="BQ169" s="36"/>
      <c r="BR169" s="369"/>
      <c r="BS169" s="369"/>
      <c r="BT169" s="369"/>
      <c r="BU169" s="369"/>
      <c r="BV169" s="369"/>
      <c r="BW169" s="369"/>
      <c r="BX169" s="369"/>
      <c r="BY169" s="369"/>
      <c r="BZ169" s="369"/>
      <c r="CA169" s="369"/>
      <c r="CB169" s="369"/>
      <c r="CC169" s="369"/>
      <c r="CD169" s="369"/>
      <c r="CE169" s="369"/>
    </row>
    <row r="170" spans="1:83" ht="35.1" customHeight="1" x14ac:dyDescent="0.25">
      <c r="A170" s="25">
        <f t="shared" si="5"/>
        <v>159</v>
      </c>
      <c r="B170" s="370"/>
      <c r="C170" s="370"/>
      <c r="D170" s="371"/>
      <c r="E170" s="371"/>
      <c r="F170" s="371"/>
      <c r="G170" s="371"/>
      <c r="H170" s="371"/>
      <c r="I170" s="372"/>
      <c r="J170" s="372"/>
      <c r="K170" s="372"/>
      <c r="L170" s="372"/>
      <c r="M170" s="372"/>
      <c r="N170" s="372"/>
      <c r="O170" s="372"/>
      <c r="P170" s="372"/>
      <c r="Q170" s="373"/>
      <c r="R170" s="373"/>
      <c r="S170" s="373"/>
      <c r="T170" s="373"/>
      <c r="U170" s="373"/>
      <c r="V170" s="373"/>
      <c r="W170" s="373"/>
      <c r="X170" s="373"/>
      <c r="Y170" s="373"/>
      <c r="Z170" s="373"/>
      <c r="AA170" s="372"/>
      <c r="AB170" s="372"/>
      <c r="AC170" s="372"/>
      <c r="AD170" s="372"/>
      <c r="AE170" s="373"/>
      <c r="AF170" s="373"/>
      <c r="AG170" s="373"/>
      <c r="AH170" s="373"/>
      <c r="AI170" s="372"/>
      <c r="AJ170" s="372"/>
      <c r="AK170" s="372"/>
      <c r="AL170" s="372"/>
      <c r="AM170" s="372"/>
      <c r="AN170" s="372"/>
      <c r="AO170" s="374"/>
      <c r="AP170" s="374"/>
      <c r="AQ170" s="374"/>
      <c r="AR170" s="375"/>
      <c r="AS170" s="375"/>
      <c r="AT170" s="375"/>
      <c r="AU170" s="367"/>
      <c r="AV170" s="367"/>
      <c r="AW170" s="367"/>
      <c r="AX170" s="368"/>
      <c r="AY170" s="368"/>
      <c r="AZ170" s="38"/>
      <c r="BA170" s="39"/>
      <c r="BB170" s="38"/>
      <c r="BC170" s="39"/>
      <c r="BD170" s="38"/>
      <c r="BE170" s="39"/>
      <c r="BF170" s="38"/>
      <c r="BG170" s="39"/>
      <c r="BH170" s="38"/>
      <c r="BI170" s="36"/>
      <c r="BJ170" s="37"/>
      <c r="BK170" s="36"/>
      <c r="BL170" s="37"/>
      <c r="BM170" s="36"/>
      <c r="BN170" s="37"/>
      <c r="BO170" s="36"/>
      <c r="BP170" s="37"/>
      <c r="BQ170" s="36"/>
      <c r="BR170" s="369"/>
      <c r="BS170" s="369"/>
      <c r="BT170" s="369"/>
      <c r="BU170" s="369"/>
      <c r="BV170" s="369"/>
      <c r="BW170" s="369"/>
      <c r="BX170" s="369"/>
      <c r="BY170" s="369"/>
      <c r="BZ170" s="369"/>
      <c r="CA170" s="369"/>
      <c r="CB170" s="369"/>
      <c r="CC170" s="369"/>
      <c r="CD170" s="369"/>
      <c r="CE170" s="369"/>
    </row>
    <row r="171" spans="1:83" ht="35.1" customHeight="1" x14ac:dyDescent="0.25">
      <c r="A171" s="25">
        <f>ROW(A160)</f>
        <v>160</v>
      </c>
      <c r="B171" s="370"/>
      <c r="C171" s="370"/>
      <c r="D171" s="371"/>
      <c r="E171" s="371"/>
      <c r="F171" s="371"/>
      <c r="G171" s="371"/>
      <c r="H171" s="371"/>
      <c r="I171" s="372"/>
      <c r="J171" s="372"/>
      <c r="K171" s="372"/>
      <c r="L171" s="372"/>
      <c r="M171" s="372"/>
      <c r="N171" s="372"/>
      <c r="O171" s="372"/>
      <c r="P171" s="372"/>
      <c r="Q171" s="373"/>
      <c r="R171" s="373"/>
      <c r="S171" s="373"/>
      <c r="T171" s="373"/>
      <c r="U171" s="373"/>
      <c r="V171" s="373"/>
      <c r="W171" s="373"/>
      <c r="X171" s="373"/>
      <c r="Y171" s="373"/>
      <c r="Z171" s="373"/>
      <c r="AA171" s="372"/>
      <c r="AB171" s="372"/>
      <c r="AC171" s="372"/>
      <c r="AD171" s="372"/>
      <c r="AE171" s="373"/>
      <c r="AF171" s="373"/>
      <c r="AG171" s="373"/>
      <c r="AH171" s="373"/>
      <c r="AI171" s="372"/>
      <c r="AJ171" s="372"/>
      <c r="AK171" s="372"/>
      <c r="AL171" s="372"/>
      <c r="AM171" s="372"/>
      <c r="AN171" s="372"/>
      <c r="AO171" s="374"/>
      <c r="AP171" s="374"/>
      <c r="AQ171" s="374"/>
      <c r="AR171" s="375"/>
      <c r="AS171" s="375"/>
      <c r="AT171" s="375"/>
      <c r="AU171" s="367"/>
      <c r="AV171" s="367"/>
      <c r="AW171" s="367"/>
      <c r="AX171" s="368"/>
      <c r="AY171" s="368"/>
      <c r="AZ171" s="38"/>
      <c r="BA171" s="39"/>
      <c r="BB171" s="38"/>
      <c r="BC171" s="39"/>
      <c r="BD171" s="38"/>
      <c r="BE171" s="39"/>
      <c r="BF171" s="38"/>
      <c r="BG171" s="39"/>
      <c r="BH171" s="38"/>
      <c r="BI171" s="36"/>
      <c r="BJ171" s="37"/>
      <c r="BK171" s="36"/>
      <c r="BL171" s="37"/>
      <c r="BM171" s="36"/>
      <c r="BN171" s="37"/>
      <c r="BO171" s="36"/>
      <c r="BP171" s="37"/>
      <c r="BQ171" s="36"/>
      <c r="BR171" s="369"/>
      <c r="BS171" s="369"/>
      <c r="BT171" s="369"/>
      <c r="BU171" s="369"/>
      <c r="BV171" s="369"/>
      <c r="BW171" s="369"/>
      <c r="BX171" s="369"/>
      <c r="BY171" s="369"/>
      <c r="BZ171" s="369"/>
      <c r="CA171" s="369"/>
      <c r="CB171" s="369"/>
      <c r="CC171" s="369"/>
      <c r="CD171" s="369"/>
      <c r="CE171" s="369"/>
    </row>
    <row r="172" spans="1:83" ht="35.1" customHeight="1" x14ac:dyDescent="0.25">
      <c r="A172" s="25">
        <f t="shared" si="5"/>
        <v>161</v>
      </c>
      <c r="B172" s="370"/>
      <c r="C172" s="370"/>
      <c r="D172" s="371"/>
      <c r="E172" s="371"/>
      <c r="F172" s="371"/>
      <c r="G172" s="371"/>
      <c r="H172" s="371"/>
      <c r="I172" s="372"/>
      <c r="J172" s="372"/>
      <c r="K172" s="372"/>
      <c r="L172" s="372"/>
      <c r="M172" s="372"/>
      <c r="N172" s="372"/>
      <c r="O172" s="372"/>
      <c r="P172" s="372"/>
      <c r="Q172" s="373"/>
      <c r="R172" s="373"/>
      <c r="S172" s="373"/>
      <c r="T172" s="373"/>
      <c r="U172" s="373"/>
      <c r="V172" s="373"/>
      <c r="W172" s="373"/>
      <c r="X172" s="373"/>
      <c r="Y172" s="373"/>
      <c r="Z172" s="373"/>
      <c r="AA172" s="372"/>
      <c r="AB172" s="372"/>
      <c r="AC172" s="372"/>
      <c r="AD172" s="372"/>
      <c r="AE172" s="373"/>
      <c r="AF172" s="373"/>
      <c r="AG172" s="373"/>
      <c r="AH172" s="373"/>
      <c r="AI172" s="372"/>
      <c r="AJ172" s="372"/>
      <c r="AK172" s="372"/>
      <c r="AL172" s="372"/>
      <c r="AM172" s="372"/>
      <c r="AN172" s="372"/>
      <c r="AO172" s="374"/>
      <c r="AP172" s="374"/>
      <c r="AQ172" s="374"/>
      <c r="AR172" s="375"/>
      <c r="AS172" s="375"/>
      <c r="AT172" s="375"/>
      <c r="AU172" s="367"/>
      <c r="AV172" s="367"/>
      <c r="AW172" s="367"/>
      <c r="AX172" s="368"/>
      <c r="AY172" s="368"/>
      <c r="AZ172" s="38"/>
      <c r="BA172" s="39"/>
      <c r="BB172" s="38"/>
      <c r="BC172" s="39"/>
      <c r="BD172" s="38"/>
      <c r="BE172" s="39"/>
      <c r="BF172" s="38"/>
      <c r="BG172" s="39"/>
      <c r="BH172" s="38"/>
      <c r="BI172" s="36"/>
      <c r="BJ172" s="37"/>
      <c r="BK172" s="36"/>
      <c r="BL172" s="37"/>
      <c r="BM172" s="36"/>
      <c r="BN172" s="37"/>
      <c r="BO172" s="36"/>
      <c r="BP172" s="37"/>
      <c r="BQ172" s="36"/>
      <c r="BR172" s="369"/>
      <c r="BS172" s="369"/>
      <c r="BT172" s="369"/>
      <c r="BU172" s="369"/>
      <c r="BV172" s="369"/>
      <c r="BW172" s="369"/>
      <c r="BX172" s="369"/>
      <c r="BY172" s="369"/>
      <c r="BZ172" s="369"/>
      <c r="CA172" s="369"/>
      <c r="CB172" s="369"/>
      <c r="CC172" s="369"/>
      <c r="CD172" s="369"/>
      <c r="CE172" s="369"/>
    </row>
    <row r="173" spans="1:83" ht="35.1" customHeight="1" x14ac:dyDescent="0.25">
      <c r="A173" s="25">
        <f t="shared" si="5"/>
        <v>162</v>
      </c>
      <c r="B173" s="370"/>
      <c r="C173" s="370"/>
      <c r="D173" s="371"/>
      <c r="E173" s="371"/>
      <c r="F173" s="371"/>
      <c r="G173" s="371"/>
      <c r="H173" s="371"/>
      <c r="I173" s="372"/>
      <c r="J173" s="372"/>
      <c r="K173" s="372"/>
      <c r="L173" s="372"/>
      <c r="M173" s="372"/>
      <c r="N173" s="372"/>
      <c r="O173" s="372"/>
      <c r="P173" s="372"/>
      <c r="Q173" s="373"/>
      <c r="R173" s="373"/>
      <c r="S173" s="373"/>
      <c r="T173" s="373"/>
      <c r="U173" s="373"/>
      <c r="V173" s="373"/>
      <c r="W173" s="373"/>
      <c r="X173" s="373"/>
      <c r="Y173" s="373"/>
      <c r="Z173" s="373"/>
      <c r="AA173" s="372"/>
      <c r="AB173" s="372"/>
      <c r="AC173" s="372"/>
      <c r="AD173" s="372"/>
      <c r="AE173" s="373"/>
      <c r="AF173" s="373"/>
      <c r="AG173" s="373"/>
      <c r="AH173" s="373"/>
      <c r="AI173" s="372"/>
      <c r="AJ173" s="372"/>
      <c r="AK173" s="372"/>
      <c r="AL173" s="372"/>
      <c r="AM173" s="372"/>
      <c r="AN173" s="372"/>
      <c r="AO173" s="374"/>
      <c r="AP173" s="374"/>
      <c r="AQ173" s="374"/>
      <c r="AR173" s="375"/>
      <c r="AS173" s="375"/>
      <c r="AT173" s="375"/>
      <c r="AU173" s="367"/>
      <c r="AV173" s="367"/>
      <c r="AW173" s="367"/>
      <c r="AX173" s="368"/>
      <c r="AY173" s="368"/>
      <c r="AZ173" s="38"/>
      <c r="BA173" s="39"/>
      <c r="BB173" s="38"/>
      <c r="BC173" s="39"/>
      <c r="BD173" s="38"/>
      <c r="BE173" s="39"/>
      <c r="BF173" s="38"/>
      <c r="BG173" s="39"/>
      <c r="BH173" s="38"/>
      <c r="BI173" s="36"/>
      <c r="BJ173" s="37"/>
      <c r="BK173" s="36"/>
      <c r="BL173" s="37"/>
      <c r="BM173" s="36"/>
      <c r="BN173" s="37"/>
      <c r="BO173" s="36"/>
      <c r="BP173" s="37"/>
      <c r="BQ173" s="36"/>
      <c r="BR173" s="369"/>
      <c r="BS173" s="369"/>
      <c r="BT173" s="369"/>
      <c r="BU173" s="369"/>
      <c r="BV173" s="369"/>
      <c r="BW173" s="369"/>
      <c r="BX173" s="369"/>
      <c r="BY173" s="369"/>
      <c r="BZ173" s="369"/>
      <c r="CA173" s="369"/>
      <c r="CB173" s="369"/>
      <c r="CC173" s="369"/>
      <c r="CD173" s="369"/>
      <c r="CE173" s="369"/>
    </row>
    <row r="174" spans="1:83" ht="35.1" customHeight="1" x14ac:dyDescent="0.25">
      <c r="A174" s="25">
        <f t="shared" si="5"/>
        <v>163</v>
      </c>
      <c r="B174" s="370"/>
      <c r="C174" s="370"/>
      <c r="D174" s="371"/>
      <c r="E174" s="371"/>
      <c r="F174" s="371"/>
      <c r="G174" s="371"/>
      <c r="H174" s="371"/>
      <c r="I174" s="372"/>
      <c r="J174" s="372"/>
      <c r="K174" s="372"/>
      <c r="L174" s="372"/>
      <c r="M174" s="372"/>
      <c r="N174" s="372"/>
      <c r="O174" s="372"/>
      <c r="P174" s="372"/>
      <c r="Q174" s="373"/>
      <c r="R174" s="373"/>
      <c r="S174" s="373"/>
      <c r="T174" s="373"/>
      <c r="U174" s="373"/>
      <c r="V174" s="373"/>
      <c r="W174" s="373"/>
      <c r="X174" s="373"/>
      <c r="Y174" s="373"/>
      <c r="Z174" s="373"/>
      <c r="AA174" s="372"/>
      <c r="AB174" s="372"/>
      <c r="AC174" s="372"/>
      <c r="AD174" s="372"/>
      <c r="AE174" s="373"/>
      <c r="AF174" s="373"/>
      <c r="AG174" s="373"/>
      <c r="AH174" s="373"/>
      <c r="AI174" s="372"/>
      <c r="AJ174" s="372"/>
      <c r="AK174" s="372"/>
      <c r="AL174" s="372"/>
      <c r="AM174" s="372"/>
      <c r="AN174" s="372"/>
      <c r="AO174" s="374"/>
      <c r="AP174" s="374"/>
      <c r="AQ174" s="374"/>
      <c r="AR174" s="375"/>
      <c r="AS174" s="375"/>
      <c r="AT174" s="375"/>
      <c r="AU174" s="367"/>
      <c r="AV174" s="367"/>
      <c r="AW174" s="367"/>
      <c r="AX174" s="368"/>
      <c r="AY174" s="368"/>
      <c r="AZ174" s="38"/>
      <c r="BA174" s="39"/>
      <c r="BB174" s="38"/>
      <c r="BC174" s="39"/>
      <c r="BD174" s="38"/>
      <c r="BE174" s="39"/>
      <c r="BF174" s="38"/>
      <c r="BG174" s="39"/>
      <c r="BH174" s="38"/>
      <c r="BI174" s="36"/>
      <c r="BJ174" s="37"/>
      <c r="BK174" s="36"/>
      <c r="BL174" s="37"/>
      <c r="BM174" s="36"/>
      <c r="BN174" s="37"/>
      <c r="BO174" s="36"/>
      <c r="BP174" s="37"/>
      <c r="BQ174" s="36"/>
      <c r="BR174" s="369"/>
      <c r="BS174" s="369"/>
      <c r="BT174" s="369"/>
      <c r="BU174" s="369"/>
      <c r="BV174" s="369"/>
      <c r="BW174" s="369"/>
      <c r="BX174" s="369"/>
      <c r="BY174" s="369"/>
      <c r="BZ174" s="369"/>
      <c r="CA174" s="369"/>
      <c r="CB174" s="369"/>
      <c r="CC174" s="369"/>
      <c r="CD174" s="369"/>
      <c r="CE174" s="369"/>
    </row>
    <row r="175" spans="1:83" ht="35.1" customHeight="1" x14ac:dyDescent="0.25">
      <c r="A175" s="25">
        <f t="shared" si="5"/>
        <v>164</v>
      </c>
      <c r="B175" s="370"/>
      <c r="C175" s="370"/>
      <c r="D175" s="371"/>
      <c r="E175" s="371"/>
      <c r="F175" s="371"/>
      <c r="G175" s="371"/>
      <c r="H175" s="371"/>
      <c r="I175" s="372"/>
      <c r="J175" s="372"/>
      <c r="K175" s="372"/>
      <c r="L175" s="372"/>
      <c r="M175" s="372"/>
      <c r="N175" s="372"/>
      <c r="O175" s="372"/>
      <c r="P175" s="372"/>
      <c r="Q175" s="373"/>
      <c r="R175" s="373"/>
      <c r="S175" s="373"/>
      <c r="T175" s="373"/>
      <c r="U175" s="373"/>
      <c r="V175" s="373"/>
      <c r="W175" s="373"/>
      <c r="X175" s="373"/>
      <c r="Y175" s="373"/>
      <c r="Z175" s="373"/>
      <c r="AA175" s="372"/>
      <c r="AB175" s="372"/>
      <c r="AC175" s="372"/>
      <c r="AD175" s="372"/>
      <c r="AE175" s="373"/>
      <c r="AF175" s="373"/>
      <c r="AG175" s="373"/>
      <c r="AH175" s="373"/>
      <c r="AI175" s="372"/>
      <c r="AJ175" s="372"/>
      <c r="AK175" s="372"/>
      <c r="AL175" s="372"/>
      <c r="AM175" s="372"/>
      <c r="AN175" s="372"/>
      <c r="AO175" s="374"/>
      <c r="AP175" s="374"/>
      <c r="AQ175" s="374"/>
      <c r="AR175" s="375"/>
      <c r="AS175" s="375"/>
      <c r="AT175" s="375"/>
      <c r="AU175" s="367"/>
      <c r="AV175" s="367"/>
      <c r="AW175" s="367"/>
      <c r="AX175" s="368"/>
      <c r="AY175" s="368"/>
      <c r="AZ175" s="38"/>
      <c r="BA175" s="39"/>
      <c r="BB175" s="38"/>
      <c r="BC175" s="39"/>
      <c r="BD175" s="38"/>
      <c r="BE175" s="39"/>
      <c r="BF175" s="38"/>
      <c r="BG175" s="39"/>
      <c r="BH175" s="38"/>
      <c r="BI175" s="36"/>
      <c r="BJ175" s="37"/>
      <c r="BK175" s="36"/>
      <c r="BL175" s="37"/>
      <c r="BM175" s="36"/>
      <c r="BN175" s="37"/>
      <c r="BO175" s="36"/>
      <c r="BP175" s="37"/>
      <c r="BQ175" s="36"/>
      <c r="BR175" s="369"/>
      <c r="BS175" s="369"/>
      <c r="BT175" s="369"/>
      <c r="BU175" s="369"/>
      <c r="BV175" s="369"/>
      <c r="BW175" s="369"/>
      <c r="BX175" s="369"/>
      <c r="BY175" s="369"/>
      <c r="BZ175" s="369"/>
      <c r="CA175" s="369"/>
      <c r="CB175" s="369"/>
      <c r="CC175" s="369"/>
      <c r="CD175" s="369"/>
      <c r="CE175" s="369"/>
    </row>
    <row r="176" spans="1:83" ht="35.1" customHeight="1" x14ac:dyDescent="0.25">
      <c r="A176" s="25">
        <f t="shared" ref="A176:A180" si="6">ROW(A165)</f>
        <v>165</v>
      </c>
      <c r="B176" s="370"/>
      <c r="C176" s="370"/>
      <c r="D176" s="371"/>
      <c r="E176" s="371"/>
      <c r="F176" s="371"/>
      <c r="G176" s="371"/>
      <c r="H176" s="371"/>
      <c r="I176" s="372"/>
      <c r="J176" s="372"/>
      <c r="K176" s="372"/>
      <c r="L176" s="372"/>
      <c r="M176" s="372"/>
      <c r="N176" s="372"/>
      <c r="O176" s="372"/>
      <c r="P176" s="372"/>
      <c r="Q176" s="373"/>
      <c r="R176" s="373"/>
      <c r="S176" s="373"/>
      <c r="T176" s="373"/>
      <c r="U176" s="373"/>
      <c r="V176" s="373"/>
      <c r="W176" s="373"/>
      <c r="X176" s="373"/>
      <c r="Y176" s="373"/>
      <c r="Z176" s="373"/>
      <c r="AA176" s="372"/>
      <c r="AB176" s="372"/>
      <c r="AC176" s="372"/>
      <c r="AD176" s="372"/>
      <c r="AE176" s="373"/>
      <c r="AF176" s="373"/>
      <c r="AG176" s="373"/>
      <c r="AH176" s="373"/>
      <c r="AI176" s="372"/>
      <c r="AJ176" s="372"/>
      <c r="AK176" s="372"/>
      <c r="AL176" s="372"/>
      <c r="AM176" s="372"/>
      <c r="AN176" s="372"/>
      <c r="AO176" s="374"/>
      <c r="AP176" s="374"/>
      <c r="AQ176" s="374"/>
      <c r="AR176" s="375"/>
      <c r="AS176" s="375"/>
      <c r="AT176" s="375"/>
      <c r="AU176" s="367"/>
      <c r="AV176" s="367"/>
      <c r="AW176" s="367"/>
      <c r="AX176" s="368"/>
      <c r="AY176" s="368"/>
      <c r="AZ176" s="38"/>
      <c r="BA176" s="39"/>
      <c r="BB176" s="38"/>
      <c r="BC176" s="39"/>
      <c r="BD176" s="38"/>
      <c r="BE176" s="39"/>
      <c r="BF176" s="38"/>
      <c r="BG176" s="39"/>
      <c r="BH176" s="38"/>
      <c r="BI176" s="36"/>
      <c r="BJ176" s="37"/>
      <c r="BK176" s="36"/>
      <c r="BL176" s="37"/>
      <c r="BM176" s="36"/>
      <c r="BN176" s="37"/>
      <c r="BO176" s="36"/>
      <c r="BP176" s="37"/>
      <c r="BQ176" s="36"/>
      <c r="BR176" s="369"/>
      <c r="BS176" s="369"/>
      <c r="BT176" s="369"/>
      <c r="BU176" s="369"/>
      <c r="BV176" s="369"/>
      <c r="BW176" s="369"/>
      <c r="BX176" s="369"/>
      <c r="BY176" s="369"/>
      <c r="BZ176" s="369"/>
      <c r="CA176" s="369"/>
      <c r="CB176" s="369"/>
      <c r="CC176" s="369"/>
      <c r="CD176" s="369"/>
      <c r="CE176" s="369"/>
    </row>
    <row r="177" spans="1:83" ht="35.1" customHeight="1" x14ac:dyDescent="0.25">
      <c r="A177" s="25">
        <f t="shared" si="6"/>
        <v>166</v>
      </c>
      <c r="B177" s="370"/>
      <c r="C177" s="370"/>
      <c r="D177" s="371"/>
      <c r="E177" s="371"/>
      <c r="F177" s="371"/>
      <c r="G177" s="371"/>
      <c r="H177" s="371"/>
      <c r="I177" s="372"/>
      <c r="J177" s="372"/>
      <c r="K177" s="372"/>
      <c r="L177" s="372"/>
      <c r="M177" s="372"/>
      <c r="N177" s="372"/>
      <c r="O177" s="372"/>
      <c r="P177" s="372"/>
      <c r="Q177" s="373"/>
      <c r="R177" s="373"/>
      <c r="S177" s="373"/>
      <c r="T177" s="373"/>
      <c r="U177" s="373"/>
      <c r="V177" s="373"/>
      <c r="W177" s="373"/>
      <c r="X177" s="373"/>
      <c r="Y177" s="373"/>
      <c r="Z177" s="373"/>
      <c r="AA177" s="372"/>
      <c r="AB177" s="372"/>
      <c r="AC177" s="372"/>
      <c r="AD177" s="372"/>
      <c r="AE177" s="373"/>
      <c r="AF177" s="373"/>
      <c r="AG177" s="373"/>
      <c r="AH177" s="373"/>
      <c r="AI177" s="372"/>
      <c r="AJ177" s="372"/>
      <c r="AK177" s="372"/>
      <c r="AL177" s="372"/>
      <c r="AM177" s="372"/>
      <c r="AN177" s="372"/>
      <c r="AO177" s="374"/>
      <c r="AP177" s="374"/>
      <c r="AQ177" s="374"/>
      <c r="AR177" s="375"/>
      <c r="AS177" s="375"/>
      <c r="AT177" s="375"/>
      <c r="AU177" s="367"/>
      <c r="AV177" s="367"/>
      <c r="AW177" s="367"/>
      <c r="AX177" s="368"/>
      <c r="AY177" s="368"/>
      <c r="AZ177" s="38"/>
      <c r="BA177" s="39"/>
      <c r="BB177" s="38"/>
      <c r="BC177" s="39"/>
      <c r="BD177" s="38"/>
      <c r="BE177" s="39"/>
      <c r="BF177" s="38"/>
      <c r="BG177" s="39"/>
      <c r="BH177" s="38"/>
      <c r="BI177" s="36"/>
      <c r="BJ177" s="37"/>
      <c r="BK177" s="36"/>
      <c r="BL177" s="37"/>
      <c r="BM177" s="36"/>
      <c r="BN177" s="37"/>
      <c r="BO177" s="36"/>
      <c r="BP177" s="37"/>
      <c r="BQ177" s="36"/>
      <c r="BR177" s="369"/>
      <c r="BS177" s="369"/>
      <c r="BT177" s="369"/>
      <c r="BU177" s="369"/>
      <c r="BV177" s="369"/>
      <c r="BW177" s="369"/>
      <c r="BX177" s="369"/>
      <c r="BY177" s="369"/>
      <c r="BZ177" s="369"/>
      <c r="CA177" s="369"/>
      <c r="CB177" s="369"/>
      <c r="CC177" s="369"/>
      <c r="CD177" s="369"/>
      <c r="CE177" s="369"/>
    </row>
    <row r="178" spans="1:83" ht="35.1" customHeight="1" x14ac:dyDescent="0.25">
      <c r="A178" s="25">
        <f t="shared" si="6"/>
        <v>167</v>
      </c>
      <c r="B178" s="370"/>
      <c r="C178" s="370"/>
      <c r="D178" s="371"/>
      <c r="E178" s="371"/>
      <c r="F178" s="371"/>
      <c r="G178" s="371"/>
      <c r="H178" s="371"/>
      <c r="I178" s="372"/>
      <c r="J178" s="372"/>
      <c r="K178" s="372"/>
      <c r="L178" s="372"/>
      <c r="M178" s="372"/>
      <c r="N178" s="372"/>
      <c r="O178" s="372"/>
      <c r="P178" s="372"/>
      <c r="Q178" s="373"/>
      <c r="R178" s="373"/>
      <c r="S178" s="373"/>
      <c r="T178" s="373"/>
      <c r="U178" s="373"/>
      <c r="V178" s="373"/>
      <c r="W178" s="373"/>
      <c r="X178" s="373"/>
      <c r="Y178" s="373"/>
      <c r="Z178" s="373"/>
      <c r="AA178" s="372"/>
      <c r="AB178" s="372"/>
      <c r="AC178" s="372"/>
      <c r="AD178" s="372"/>
      <c r="AE178" s="373"/>
      <c r="AF178" s="373"/>
      <c r="AG178" s="373"/>
      <c r="AH178" s="373"/>
      <c r="AI178" s="372"/>
      <c r="AJ178" s="372"/>
      <c r="AK178" s="372"/>
      <c r="AL178" s="372"/>
      <c r="AM178" s="372"/>
      <c r="AN178" s="372"/>
      <c r="AO178" s="374"/>
      <c r="AP178" s="374"/>
      <c r="AQ178" s="374"/>
      <c r="AR178" s="375"/>
      <c r="AS178" s="375"/>
      <c r="AT178" s="375"/>
      <c r="AU178" s="367"/>
      <c r="AV178" s="367"/>
      <c r="AW178" s="367"/>
      <c r="AX178" s="368"/>
      <c r="AY178" s="368"/>
      <c r="AZ178" s="38"/>
      <c r="BA178" s="39"/>
      <c r="BB178" s="38"/>
      <c r="BC178" s="39"/>
      <c r="BD178" s="38"/>
      <c r="BE178" s="39"/>
      <c r="BF178" s="38"/>
      <c r="BG178" s="39"/>
      <c r="BH178" s="38"/>
      <c r="BI178" s="36"/>
      <c r="BJ178" s="37"/>
      <c r="BK178" s="36"/>
      <c r="BL178" s="37"/>
      <c r="BM178" s="36"/>
      <c r="BN178" s="37"/>
      <c r="BO178" s="36"/>
      <c r="BP178" s="37"/>
      <c r="BQ178" s="36"/>
      <c r="BR178" s="369"/>
      <c r="BS178" s="369"/>
      <c r="BT178" s="369"/>
      <c r="BU178" s="369"/>
      <c r="BV178" s="369"/>
      <c r="BW178" s="369"/>
      <c r="BX178" s="369"/>
      <c r="BY178" s="369"/>
      <c r="BZ178" s="369"/>
      <c r="CA178" s="369"/>
      <c r="CB178" s="369"/>
      <c r="CC178" s="369"/>
      <c r="CD178" s="369"/>
      <c r="CE178" s="369"/>
    </row>
    <row r="179" spans="1:83" ht="35.1" customHeight="1" x14ac:dyDescent="0.25">
      <c r="A179" s="25">
        <f t="shared" si="6"/>
        <v>168</v>
      </c>
      <c r="B179" s="370"/>
      <c r="C179" s="370"/>
      <c r="D179" s="371"/>
      <c r="E179" s="371"/>
      <c r="F179" s="371"/>
      <c r="G179" s="371"/>
      <c r="H179" s="371"/>
      <c r="I179" s="372"/>
      <c r="J179" s="372"/>
      <c r="K179" s="372"/>
      <c r="L179" s="372"/>
      <c r="M179" s="372"/>
      <c r="N179" s="372"/>
      <c r="O179" s="372"/>
      <c r="P179" s="372"/>
      <c r="Q179" s="373"/>
      <c r="R179" s="373"/>
      <c r="S179" s="373"/>
      <c r="T179" s="373"/>
      <c r="U179" s="373"/>
      <c r="V179" s="373"/>
      <c r="W179" s="373"/>
      <c r="X179" s="373"/>
      <c r="Y179" s="373"/>
      <c r="Z179" s="373"/>
      <c r="AA179" s="372"/>
      <c r="AB179" s="372"/>
      <c r="AC179" s="372"/>
      <c r="AD179" s="372"/>
      <c r="AE179" s="373"/>
      <c r="AF179" s="373"/>
      <c r="AG179" s="373"/>
      <c r="AH179" s="373"/>
      <c r="AI179" s="372"/>
      <c r="AJ179" s="372"/>
      <c r="AK179" s="372"/>
      <c r="AL179" s="372"/>
      <c r="AM179" s="372"/>
      <c r="AN179" s="372"/>
      <c r="AO179" s="374"/>
      <c r="AP179" s="374"/>
      <c r="AQ179" s="374"/>
      <c r="AR179" s="375"/>
      <c r="AS179" s="375"/>
      <c r="AT179" s="375"/>
      <c r="AU179" s="367"/>
      <c r="AV179" s="367"/>
      <c r="AW179" s="367"/>
      <c r="AX179" s="368"/>
      <c r="AY179" s="368"/>
      <c r="AZ179" s="38"/>
      <c r="BA179" s="39"/>
      <c r="BB179" s="38"/>
      <c r="BC179" s="39"/>
      <c r="BD179" s="38"/>
      <c r="BE179" s="39"/>
      <c r="BF179" s="38"/>
      <c r="BG179" s="39"/>
      <c r="BH179" s="38"/>
      <c r="BI179" s="36"/>
      <c r="BJ179" s="37"/>
      <c r="BK179" s="36"/>
      <c r="BL179" s="37"/>
      <c r="BM179" s="36"/>
      <c r="BN179" s="37"/>
      <c r="BO179" s="36"/>
      <c r="BP179" s="37"/>
      <c r="BQ179" s="36"/>
      <c r="BR179" s="369"/>
      <c r="BS179" s="369"/>
      <c r="BT179" s="369"/>
      <c r="BU179" s="369"/>
      <c r="BV179" s="369"/>
      <c r="BW179" s="369"/>
      <c r="BX179" s="369"/>
      <c r="BY179" s="369"/>
      <c r="BZ179" s="369"/>
      <c r="CA179" s="369"/>
      <c r="CB179" s="369"/>
      <c r="CC179" s="369"/>
      <c r="CD179" s="369"/>
      <c r="CE179" s="369"/>
    </row>
    <row r="180" spans="1:83" ht="35.1" customHeight="1" x14ac:dyDescent="0.25">
      <c r="A180" s="25">
        <f t="shared" si="6"/>
        <v>169</v>
      </c>
      <c r="B180" s="370"/>
      <c r="C180" s="370"/>
      <c r="D180" s="371"/>
      <c r="E180" s="371"/>
      <c r="F180" s="371"/>
      <c r="G180" s="371"/>
      <c r="H180" s="371"/>
      <c r="I180" s="372"/>
      <c r="J180" s="372"/>
      <c r="K180" s="372"/>
      <c r="L180" s="372"/>
      <c r="M180" s="372"/>
      <c r="N180" s="372"/>
      <c r="O180" s="372"/>
      <c r="P180" s="372"/>
      <c r="Q180" s="373"/>
      <c r="R180" s="373"/>
      <c r="S180" s="373"/>
      <c r="T180" s="373"/>
      <c r="U180" s="373"/>
      <c r="V180" s="373"/>
      <c r="W180" s="373"/>
      <c r="X180" s="373"/>
      <c r="Y180" s="373"/>
      <c r="Z180" s="373"/>
      <c r="AA180" s="372"/>
      <c r="AB180" s="372"/>
      <c r="AC180" s="372"/>
      <c r="AD180" s="372"/>
      <c r="AE180" s="373"/>
      <c r="AF180" s="373"/>
      <c r="AG180" s="373"/>
      <c r="AH180" s="373"/>
      <c r="AI180" s="372"/>
      <c r="AJ180" s="372"/>
      <c r="AK180" s="372"/>
      <c r="AL180" s="372"/>
      <c r="AM180" s="372"/>
      <c r="AN180" s="372"/>
      <c r="AO180" s="374"/>
      <c r="AP180" s="374"/>
      <c r="AQ180" s="374"/>
      <c r="AR180" s="375"/>
      <c r="AS180" s="375"/>
      <c r="AT180" s="375"/>
      <c r="AU180" s="367"/>
      <c r="AV180" s="367"/>
      <c r="AW180" s="367"/>
      <c r="AX180" s="368"/>
      <c r="AY180" s="368"/>
      <c r="AZ180" s="38"/>
      <c r="BA180" s="39"/>
      <c r="BB180" s="38"/>
      <c r="BC180" s="39"/>
      <c r="BD180" s="38"/>
      <c r="BE180" s="39"/>
      <c r="BF180" s="38"/>
      <c r="BG180" s="39"/>
      <c r="BH180" s="38"/>
      <c r="BI180" s="36"/>
      <c r="BJ180" s="37"/>
      <c r="BK180" s="36"/>
      <c r="BL180" s="37"/>
      <c r="BM180" s="36"/>
      <c r="BN180" s="37"/>
      <c r="BO180" s="36"/>
      <c r="BP180" s="37"/>
      <c r="BQ180" s="36"/>
      <c r="BR180" s="369"/>
      <c r="BS180" s="369"/>
      <c r="BT180" s="369"/>
      <c r="BU180" s="369"/>
      <c r="BV180" s="369"/>
      <c r="BW180" s="369"/>
      <c r="BX180" s="369"/>
      <c r="BY180" s="369"/>
      <c r="BZ180" s="369"/>
      <c r="CA180" s="369"/>
      <c r="CB180" s="369"/>
      <c r="CC180" s="369"/>
      <c r="CD180" s="369"/>
      <c r="CE180" s="369"/>
    </row>
    <row r="181" spans="1:83" ht="35.1" customHeight="1" x14ac:dyDescent="0.25">
      <c r="A181" s="25">
        <f>ROW(A170)</f>
        <v>170</v>
      </c>
      <c r="B181" s="370"/>
      <c r="C181" s="370"/>
      <c r="D181" s="371"/>
      <c r="E181" s="371"/>
      <c r="F181" s="371"/>
      <c r="G181" s="371"/>
      <c r="H181" s="371"/>
      <c r="I181" s="372"/>
      <c r="J181" s="372"/>
      <c r="K181" s="372"/>
      <c r="L181" s="372"/>
      <c r="M181" s="372"/>
      <c r="N181" s="372"/>
      <c r="O181" s="372"/>
      <c r="P181" s="372"/>
      <c r="Q181" s="373"/>
      <c r="R181" s="373"/>
      <c r="S181" s="373"/>
      <c r="T181" s="373"/>
      <c r="U181" s="373"/>
      <c r="V181" s="373"/>
      <c r="W181" s="373"/>
      <c r="X181" s="373"/>
      <c r="Y181" s="373"/>
      <c r="Z181" s="373"/>
      <c r="AA181" s="372"/>
      <c r="AB181" s="372"/>
      <c r="AC181" s="372"/>
      <c r="AD181" s="372"/>
      <c r="AE181" s="373"/>
      <c r="AF181" s="373"/>
      <c r="AG181" s="373"/>
      <c r="AH181" s="373"/>
      <c r="AI181" s="372"/>
      <c r="AJ181" s="372"/>
      <c r="AK181" s="372"/>
      <c r="AL181" s="372"/>
      <c r="AM181" s="372"/>
      <c r="AN181" s="372"/>
      <c r="AO181" s="374"/>
      <c r="AP181" s="374"/>
      <c r="AQ181" s="374"/>
      <c r="AR181" s="375"/>
      <c r="AS181" s="375"/>
      <c r="AT181" s="375"/>
      <c r="AU181" s="367"/>
      <c r="AV181" s="367"/>
      <c r="AW181" s="367"/>
      <c r="AX181" s="368"/>
      <c r="AY181" s="368"/>
      <c r="AZ181" s="38"/>
      <c r="BA181" s="39"/>
      <c r="BB181" s="38"/>
      <c r="BC181" s="39"/>
      <c r="BD181" s="38"/>
      <c r="BE181" s="39"/>
      <c r="BF181" s="38"/>
      <c r="BG181" s="39"/>
      <c r="BH181" s="38"/>
      <c r="BI181" s="36"/>
      <c r="BJ181" s="37"/>
      <c r="BK181" s="36"/>
      <c r="BL181" s="37"/>
      <c r="BM181" s="36"/>
      <c r="BN181" s="37"/>
      <c r="BO181" s="36"/>
      <c r="BP181" s="37"/>
      <c r="BQ181" s="36"/>
      <c r="BR181" s="369"/>
      <c r="BS181" s="369"/>
      <c r="BT181" s="369"/>
      <c r="BU181" s="369"/>
      <c r="BV181" s="369"/>
      <c r="BW181" s="369"/>
      <c r="BX181" s="369"/>
      <c r="BY181" s="369"/>
      <c r="BZ181" s="369"/>
      <c r="CA181" s="369"/>
      <c r="CB181" s="369"/>
      <c r="CC181" s="369"/>
      <c r="CD181" s="369"/>
      <c r="CE181" s="369"/>
    </row>
    <row r="182" spans="1:83" ht="35.1" customHeight="1" x14ac:dyDescent="0.25">
      <c r="A182" s="25">
        <f t="shared" ref="A182:A190" si="7">ROW(A171)</f>
        <v>171</v>
      </c>
      <c r="B182" s="370"/>
      <c r="C182" s="370"/>
      <c r="D182" s="371"/>
      <c r="E182" s="371"/>
      <c r="F182" s="371"/>
      <c r="G182" s="371"/>
      <c r="H182" s="371"/>
      <c r="I182" s="372"/>
      <c r="J182" s="372"/>
      <c r="K182" s="372"/>
      <c r="L182" s="372"/>
      <c r="M182" s="372"/>
      <c r="N182" s="372"/>
      <c r="O182" s="372"/>
      <c r="P182" s="372"/>
      <c r="Q182" s="373"/>
      <c r="R182" s="373"/>
      <c r="S182" s="373"/>
      <c r="T182" s="373"/>
      <c r="U182" s="373"/>
      <c r="V182" s="373"/>
      <c r="W182" s="373"/>
      <c r="X182" s="373"/>
      <c r="Y182" s="373"/>
      <c r="Z182" s="373"/>
      <c r="AA182" s="372"/>
      <c r="AB182" s="372"/>
      <c r="AC182" s="372"/>
      <c r="AD182" s="372"/>
      <c r="AE182" s="373"/>
      <c r="AF182" s="373"/>
      <c r="AG182" s="373"/>
      <c r="AH182" s="373"/>
      <c r="AI182" s="372"/>
      <c r="AJ182" s="372"/>
      <c r="AK182" s="372"/>
      <c r="AL182" s="372"/>
      <c r="AM182" s="372"/>
      <c r="AN182" s="372"/>
      <c r="AO182" s="374"/>
      <c r="AP182" s="374"/>
      <c r="AQ182" s="374"/>
      <c r="AR182" s="375"/>
      <c r="AS182" s="375"/>
      <c r="AT182" s="375"/>
      <c r="AU182" s="367"/>
      <c r="AV182" s="367"/>
      <c r="AW182" s="367"/>
      <c r="AX182" s="368"/>
      <c r="AY182" s="368"/>
      <c r="AZ182" s="38"/>
      <c r="BA182" s="39"/>
      <c r="BB182" s="38"/>
      <c r="BC182" s="39"/>
      <c r="BD182" s="38"/>
      <c r="BE182" s="39"/>
      <c r="BF182" s="38"/>
      <c r="BG182" s="39"/>
      <c r="BH182" s="38"/>
      <c r="BI182" s="36"/>
      <c r="BJ182" s="37"/>
      <c r="BK182" s="36"/>
      <c r="BL182" s="37"/>
      <c r="BM182" s="36"/>
      <c r="BN182" s="37"/>
      <c r="BO182" s="36"/>
      <c r="BP182" s="37"/>
      <c r="BQ182" s="36"/>
      <c r="BR182" s="369"/>
      <c r="BS182" s="369"/>
      <c r="BT182" s="369"/>
      <c r="BU182" s="369"/>
      <c r="BV182" s="369"/>
      <c r="BW182" s="369"/>
      <c r="BX182" s="369"/>
      <c r="BY182" s="369"/>
      <c r="BZ182" s="369"/>
      <c r="CA182" s="369"/>
      <c r="CB182" s="369"/>
      <c r="CC182" s="369"/>
      <c r="CD182" s="369"/>
      <c r="CE182" s="369"/>
    </row>
    <row r="183" spans="1:83" ht="35.1" customHeight="1" x14ac:dyDescent="0.25">
      <c r="A183" s="25">
        <f t="shared" si="7"/>
        <v>172</v>
      </c>
      <c r="B183" s="370"/>
      <c r="C183" s="370"/>
      <c r="D183" s="371"/>
      <c r="E183" s="371"/>
      <c r="F183" s="371"/>
      <c r="G183" s="371"/>
      <c r="H183" s="371"/>
      <c r="I183" s="372"/>
      <c r="J183" s="372"/>
      <c r="K183" s="372"/>
      <c r="L183" s="372"/>
      <c r="M183" s="372"/>
      <c r="N183" s="372"/>
      <c r="O183" s="372"/>
      <c r="P183" s="372"/>
      <c r="Q183" s="373"/>
      <c r="R183" s="373"/>
      <c r="S183" s="373"/>
      <c r="T183" s="373"/>
      <c r="U183" s="373"/>
      <c r="V183" s="373"/>
      <c r="W183" s="373"/>
      <c r="X183" s="373"/>
      <c r="Y183" s="373"/>
      <c r="Z183" s="373"/>
      <c r="AA183" s="372"/>
      <c r="AB183" s="372"/>
      <c r="AC183" s="372"/>
      <c r="AD183" s="372"/>
      <c r="AE183" s="373"/>
      <c r="AF183" s="373"/>
      <c r="AG183" s="373"/>
      <c r="AH183" s="373"/>
      <c r="AI183" s="372"/>
      <c r="AJ183" s="372"/>
      <c r="AK183" s="372"/>
      <c r="AL183" s="372"/>
      <c r="AM183" s="372"/>
      <c r="AN183" s="372"/>
      <c r="AO183" s="374"/>
      <c r="AP183" s="374"/>
      <c r="AQ183" s="374"/>
      <c r="AR183" s="375"/>
      <c r="AS183" s="375"/>
      <c r="AT183" s="375"/>
      <c r="AU183" s="367"/>
      <c r="AV183" s="367"/>
      <c r="AW183" s="367"/>
      <c r="AX183" s="368"/>
      <c r="AY183" s="368"/>
      <c r="AZ183" s="38"/>
      <c r="BA183" s="39"/>
      <c r="BB183" s="38"/>
      <c r="BC183" s="39"/>
      <c r="BD183" s="38"/>
      <c r="BE183" s="39"/>
      <c r="BF183" s="38"/>
      <c r="BG183" s="39"/>
      <c r="BH183" s="38"/>
      <c r="BI183" s="36"/>
      <c r="BJ183" s="37"/>
      <c r="BK183" s="36"/>
      <c r="BL183" s="37"/>
      <c r="BM183" s="36"/>
      <c r="BN183" s="37"/>
      <c r="BO183" s="36"/>
      <c r="BP183" s="37"/>
      <c r="BQ183" s="36"/>
      <c r="BR183" s="369"/>
      <c r="BS183" s="369"/>
      <c r="BT183" s="369"/>
      <c r="BU183" s="369"/>
      <c r="BV183" s="369"/>
      <c r="BW183" s="369"/>
      <c r="BX183" s="369"/>
      <c r="BY183" s="369"/>
      <c r="BZ183" s="369"/>
      <c r="CA183" s="369"/>
      <c r="CB183" s="369"/>
      <c r="CC183" s="369"/>
      <c r="CD183" s="369"/>
      <c r="CE183" s="369"/>
    </row>
    <row r="184" spans="1:83" ht="35.1" customHeight="1" x14ac:dyDescent="0.25">
      <c r="A184" s="25">
        <f t="shared" si="7"/>
        <v>173</v>
      </c>
      <c r="B184" s="370"/>
      <c r="C184" s="370"/>
      <c r="D184" s="371"/>
      <c r="E184" s="371"/>
      <c r="F184" s="371"/>
      <c r="G184" s="371"/>
      <c r="H184" s="371"/>
      <c r="I184" s="372"/>
      <c r="J184" s="372"/>
      <c r="K184" s="372"/>
      <c r="L184" s="372"/>
      <c r="M184" s="372"/>
      <c r="N184" s="372"/>
      <c r="O184" s="372"/>
      <c r="P184" s="372"/>
      <c r="Q184" s="373"/>
      <c r="R184" s="373"/>
      <c r="S184" s="373"/>
      <c r="T184" s="373"/>
      <c r="U184" s="373"/>
      <c r="V184" s="373"/>
      <c r="W184" s="373"/>
      <c r="X184" s="373"/>
      <c r="Y184" s="373"/>
      <c r="Z184" s="373"/>
      <c r="AA184" s="372"/>
      <c r="AB184" s="372"/>
      <c r="AC184" s="372"/>
      <c r="AD184" s="372"/>
      <c r="AE184" s="373"/>
      <c r="AF184" s="373"/>
      <c r="AG184" s="373"/>
      <c r="AH184" s="373"/>
      <c r="AI184" s="372"/>
      <c r="AJ184" s="372"/>
      <c r="AK184" s="372"/>
      <c r="AL184" s="372"/>
      <c r="AM184" s="372"/>
      <c r="AN184" s="372"/>
      <c r="AO184" s="374"/>
      <c r="AP184" s="374"/>
      <c r="AQ184" s="374"/>
      <c r="AR184" s="375"/>
      <c r="AS184" s="375"/>
      <c r="AT184" s="375"/>
      <c r="AU184" s="367"/>
      <c r="AV184" s="367"/>
      <c r="AW184" s="367"/>
      <c r="AX184" s="368"/>
      <c r="AY184" s="368"/>
      <c r="AZ184" s="38"/>
      <c r="BA184" s="39"/>
      <c r="BB184" s="38"/>
      <c r="BC184" s="39"/>
      <c r="BD184" s="38"/>
      <c r="BE184" s="39"/>
      <c r="BF184" s="38"/>
      <c r="BG184" s="39"/>
      <c r="BH184" s="38"/>
      <c r="BI184" s="36"/>
      <c r="BJ184" s="37"/>
      <c r="BK184" s="36"/>
      <c r="BL184" s="37"/>
      <c r="BM184" s="36"/>
      <c r="BN184" s="37"/>
      <c r="BO184" s="36"/>
      <c r="BP184" s="37"/>
      <c r="BQ184" s="36"/>
      <c r="BR184" s="369"/>
      <c r="BS184" s="369"/>
      <c r="BT184" s="369"/>
      <c r="BU184" s="369"/>
      <c r="BV184" s="369"/>
      <c r="BW184" s="369"/>
      <c r="BX184" s="369"/>
      <c r="BY184" s="369"/>
      <c r="BZ184" s="369"/>
      <c r="CA184" s="369"/>
      <c r="CB184" s="369"/>
      <c r="CC184" s="369"/>
      <c r="CD184" s="369"/>
      <c r="CE184" s="369"/>
    </row>
    <row r="185" spans="1:83" ht="35.1" customHeight="1" x14ac:dyDescent="0.25">
      <c r="A185" s="25">
        <f t="shared" si="7"/>
        <v>174</v>
      </c>
      <c r="B185" s="370"/>
      <c r="C185" s="370"/>
      <c r="D185" s="371"/>
      <c r="E185" s="371"/>
      <c r="F185" s="371"/>
      <c r="G185" s="371"/>
      <c r="H185" s="371"/>
      <c r="I185" s="372"/>
      <c r="J185" s="372"/>
      <c r="K185" s="372"/>
      <c r="L185" s="372"/>
      <c r="M185" s="372"/>
      <c r="N185" s="372"/>
      <c r="O185" s="372"/>
      <c r="P185" s="372"/>
      <c r="Q185" s="373"/>
      <c r="R185" s="373"/>
      <c r="S185" s="373"/>
      <c r="T185" s="373"/>
      <c r="U185" s="373"/>
      <c r="V185" s="373"/>
      <c r="W185" s="373"/>
      <c r="X185" s="373"/>
      <c r="Y185" s="373"/>
      <c r="Z185" s="373"/>
      <c r="AA185" s="372"/>
      <c r="AB185" s="372"/>
      <c r="AC185" s="372"/>
      <c r="AD185" s="372"/>
      <c r="AE185" s="373"/>
      <c r="AF185" s="373"/>
      <c r="AG185" s="373"/>
      <c r="AH185" s="373"/>
      <c r="AI185" s="372"/>
      <c r="AJ185" s="372"/>
      <c r="AK185" s="372"/>
      <c r="AL185" s="372"/>
      <c r="AM185" s="372"/>
      <c r="AN185" s="372"/>
      <c r="AO185" s="374"/>
      <c r="AP185" s="374"/>
      <c r="AQ185" s="374"/>
      <c r="AR185" s="375"/>
      <c r="AS185" s="375"/>
      <c r="AT185" s="375"/>
      <c r="AU185" s="367"/>
      <c r="AV185" s="367"/>
      <c r="AW185" s="367"/>
      <c r="AX185" s="368"/>
      <c r="AY185" s="368"/>
      <c r="AZ185" s="38"/>
      <c r="BA185" s="39"/>
      <c r="BB185" s="38"/>
      <c r="BC185" s="39"/>
      <c r="BD185" s="38"/>
      <c r="BE185" s="39"/>
      <c r="BF185" s="38"/>
      <c r="BG185" s="39"/>
      <c r="BH185" s="38"/>
      <c r="BI185" s="36"/>
      <c r="BJ185" s="37"/>
      <c r="BK185" s="36"/>
      <c r="BL185" s="37"/>
      <c r="BM185" s="36"/>
      <c r="BN185" s="37"/>
      <c r="BO185" s="36"/>
      <c r="BP185" s="37"/>
      <c r="BQ185" s="36"/>
      <c r="BR185" s="369"/>
      <c r="BS185" s="369"/>
      <c r="BT185" s="369"/>
      <c r="BU185" s="369"/>
      <c r="BV185" s="369"/>
      <c r="BW185" s="369"/>
      <c r="BX185" s="369"/>
      <c r="BY185" s="369"/>
      <c r="BZ185" s="369"/>
      <c r="CA185" s="369"/>
      <c r="CB185" s="369"/>
      <c r="CC185" s="369"/>
      <c r="CD185" s="369"/>
      <c r="CE185" s="369"/>
    </row>
    <row r="186" spans="1:83" ht="35.1" customHeight="1" x14ac:dyDescent="0.25">
      <c r="A186" s="25">
        <f t="shared" si="7"/>
        <v>175</v>
      </c>
      <c r="B186" s="370"/>
      <c r="C186" s="370"/>
      <c r="D186" s="371"/>
      <c r="E186" s="371"/>
      <c r="F186" s="371"/>
      <c r="G186" s="371"/>
      <c r="H186" s="371"/>
      <c r="I186" s="372"/>
      <c r="J186" s="372"/>
      <c r="K186" s="372"/>
      <c r="L186" s="372"/>
      <c r="M186" s="372"/>
      <c r="N186" s="372"/>
      <c r="O186" s="372"/>
      <c r="P186" s="372"/>
      <c r="Q186" s="373"/>
      <c r="R186" s="373"/>
      <c r="S186" s="373"/>
      <c r="T186" s="373"/>
      <c r="U186" s="373"/>
      <c r="V186" s="373"/>
      <c r="W186" s="373"/>
      <c r="X186" s="373"/>
      <c r="Y186" s="373"/>
      <c r="Z186" s="373"/>
      <c r="AA186" s="372"/>
      <c r="AB186" s="372"/>
      <c r="AC186" s="372"/>
      <c r="AD186" s="372"/>
      <c r="AE186" s="373"/>
      <c r="AF186" s="373"/>
      <c r="AG186" s="373"/>
      <c r="AH186" s="373"/>
      <c r="AI186" s="372"/>
      <c r="AJ186" s="372"/>
      <c r="AK186" s="372"/>
      <c r="AL186" s="372"/>
      <c r="AM186" s="372"/>
      <c r="AN186" s="372"/>
      <c r="AO186" s="374"/>
      <c r="AP186" s="374"/>
      <c r="AQ186" s="374"/>
      <c r="AR186" s="375"/>
      <c r="AS186" s="375"/>
      <c r="AT186" s="375"/>
      <c r="AU186" s="367"/>
      <c r="AV186" s="367"/>
      <c r="AW186" s="367"/>
      <c r="AX186" s="368"/>
      <c r="AY186" s="368"/>
      <c r="AZ186" s="38"/>
      <c r="BA186" s="39"/>
      <c r="BB186" s="38"/>
      <c r="BC186" s="39"/>
      <c r="BD186" s="38"/>
      <c r="BE186" s="39"/>
      <c r="BF186" s="38"/>
      <c r="BG186" s="39"/>
      <c r="BH186" s="38"/>
      <c r="BI186" s="36"/>
      <c r="BJ186" s="37"/>
      <c r="BK186" s="36"/>
      <c r="BL186" s="37"/>
      <c r="BM186" s="36"/>
      <c r="BN186" s="37"/>
      <c r="BO186" s="36"/>
      <c r="BP186" s="37"/>
      <c r="BQ186" s="36"/>
      <c r="BR186" s="369"/>
      <c r="BS186" s="369"/>
      <c r="BT186" s="369"/>
      <c r="BU186" s="369"/>
      <c r="BV186" s="369"/>
      <c r="BW186" s="369"/>
      <c r="BX186" s="369"/>
      <c r="BY186" s="369"/>
      <c r="BZ186" s="369"/>
      <c r="CA186" s="369"/>
      <c r="CB186" s="369"/>
      <c r="CC186" s="369"/>
      <c r="CD186" s="369"/>
      <c r="CE186" s="369"/>
    </row>
    <row r="187" spans="1:83" ht="35.1" customHeight="1" x14ac:dyDescent="0.25">
      <c r="A187" s="25">
        <f t="shared" si="7"/>
        <v>176</v>
      </c>
      <c r="B187" s="370"/>
      <c r="C187" s="370"/>
      <c r="D187" s="371"/>
      <c r="E187" s="371"/>
      <c r="F187" s="371"/>
      <c r="G187" s="371"/>
      <c r="H187" s="371"/>
      <c r="I187" s="372"/>
      <c r="J187" s="372"/>
      <c r="K187" s="372"/>
      <c r="L187" s="372"/>
      <c r="M187" s="372"/>
      <c r="N187" s="372"/>
      <c r="O187" s="372"/>
      <c r="P187" s="372"/>
      <c r="Q187" s="373"/>
      <c r="R187" s="373"/>
      <c r="S187" s="373"/>
      <c r="T187" s="373"/>
      <c r="U187" s="373"/>
      <c r="V187" s="373"/>
      <c r="W187" s="373"/>
      <c r="X187" s="373"/>
      <c r="Y187" s="373"/>
      <c r="Z187" s="373"/>
      <c r="AA187" s="372"/>
      <c r="AB187" s="372"/>
      <c r="AC187" s="372"/>
      <c r="AD187" s="372"/>
      <c r="AE187" s="373"/>
      <c r="AF187" s="373"/>
      <c r="AG187" s="373"/>
      <c r="AH187" s="373"/>
      <c r="AI187" s="372"/>
      <c r="AJ187" s="372"/>
      <c r="AK187" s="372"/>
      <c r="AL187" s="372"/>
      <c r="AM187" s="372"/>
      <c r="AN187" s="372"/>
      <c r="AO187" s="374"/>
      <c r="AP187" s="374"/>
      <c r="AQ187" s="374"/>
      <c r="AR187" s="375"/>
      <c r="AS187" s="375"/>
      <c r="AT187" s="375"/>
      <c r="AU187" s="367"/>
      <c r="AV187" s="367"/>
      <c r="AW187" s="367"/>
      <c r="AX187" s="368"/>
      <c r="AY187" s="368"/>
      <c r="AZ187" s="38"/>
      <c r="BA187" s="39"/>
      <c r="BB187" s="38"/>
      <c r="BC187" s="39"/>
      <c r="BD187" s="38"/>
      <c r="BE187" s="39"/>
      <c r="BF187" s="38"/>
      <c r="BG187" s="39"/>
      <c r="BH187" s="38"/>
      <c r="BI187" s="36"/>
      <c r="BJ187" s="37"/>
      <c r="BK187" s="36"/>
      <c r="BL187" s="37"/>
      <c r="BM187" s="36"/>
      <c r="BN187" s="37"/>
      <c r="BO187" s="36"/>
      <c r="BP187" s="37"/>
      <c r="BQ187" s="36"/>
      <c r="BR187" s="369"/>
      <c r="BS187" s="369"/>
      <c r="BT187" s="369"/>
      <c r="BU187" s="369"/>
      <c r="BV187" s="369"/>
      <c r="BW187" s="369"/>
      <c r="BX187" s="369"/>
      <c r="BY187" s="369"/>
      <c r="BZ187" s="369"/>
      <c r="CA187" s="369"/>
      <c r="CB187" s="369"/>
      <c r="CC187" s="369"/>
      <c r="CD187" s="369"/>
      <c r="CE187" s="369"/>
    </row>
    <row r="188" spans="1:83" ht="35.1" customHeight="1" x14ac:dyDescent="0.25">
      <c r="A188" s="25">
        <f t="shared" si="7"/>
        <v>177</v>
      </c>
      <c r="B188" s="370"/>
      <c r="C188" s="370"/>
      <c r="D188" s="371"/>
      <c r="E188" s="371"/>
      <c r="F188" s="371"/>
      <c r="G188" s="371"/>
      <c r="H188" s="371"/>
      <c r="I188" s="372"/>
      <c r="J188" s="372"/>
      <c r="K188" s="372"/>
      <c r="L188" s="372"/>
      <c r="M188" s="372"/>
      <c r="N188" s="372"/>
      <c r="O188" s="372"/>
      <c r="P188" s="372"/>
      <c r="Q188" s="373"/>
      <c r="R188" s="373"/>
      <c r="S188" s="373"/>
      <c r="T188" s="373"/>
      <c r="U188" s="373"/>
      <c r="V188" s="373"/>
      <c r="W188" s="373"/>
      <c r="X188" s="373"/>
      <c r="Y188" s="373"/>
      <c r="Z188" s="373"/>
      <c r="AA188" s="372"/>
      <c r="AB188" s="372"/>
      <c r="AC188" s="372"/>
      <c r="AD188" s="372"/>
      <c r="AE188" s="373"/>
      <c r="AF188" s="373"/>
      <c r="AG188" s="373"/>
      <c r="AH188" s="373"/>
      <c r="AI188" s="372"/>
      <c r="AJ188" s="372"/>
      <c r="AK188" s="372"/>
      <c r="AL188" s="372"/>
      <c r="AM188" s="372"/>
      <c r="AN188" s="372"/>
      <c r="AO188" s="374"/>
      <c r="AP188" s="374"/>
      <c r="AQ188" s="374"/>
      <c r="AR188" s="375"/>
      <c r="AS188" s="375"/>
      <c r="AT188" s="375"/>
      <c r="AU188" s="367"/>
      <c r="AV188" s="367"/>
      <c r="AW188" s="367"/>
      <c r="AX188" s="368"/>
      <c r="AY188" s="368"/>
      <c r="AZ188" s="38"/>
      <c r="BA188" s="39"/>
      <c r="BB188" s="38"/>
      <c r="BC188" s="39"/>
      <c r="BD188" s="38"/>
      <c r="BE188" s="39"/>
      <c r="BF188" s="38"/>
      <c r="BG188" s="39"/>
      <c r="BH188" s="38"/>
      <c r="BI188" s="36"/>
      <c r="BJ188" s="37"/>
      <c r="BK188" s="36"/>
      <c r="BL188" s="37"/>
      <c r="BM188" s="36"/>
      <c r="BN188" s="37"/>
      <c r="BO188" s="36"/>
      <c r="BP188" s="37"/>
      <c r="BQ188" s="36"/>
      <c r="BR188" s="369"/>
      <c r="BS188" s="369"/>
      <c r="BT188" s="369"/>
      <c r="BU188" s="369"/>
      <c r="BV188" s="369"/>
      <c r="BW188" s="369"/>
      <c r="BX188" s="369"/>
      <c r="BY188" s="369"/>
      <c r="BZ188" s="369"/>
      <c r="CA188" s="369"/>
      <c r="CB188" s="369"/>
      <c r="CC188" s="369"/>
      <c r="CD188" s="369"/>
      <c r="CE188" s="369"/>
    </row>
    <row r="189" spans="1:83" ht="35.1" customHeight="1" x14ac:dyDescent="0.25">
      <c r="A189" s="25">
        <f t="shared" si="7"/>
        <v>178</v>
      </c>
      <c r="B189" s="370"/>
      <c r="C189" s="370"/>
      <c r="D189" s="371"/>
      <c r="E189" s="371"/>
      <c r="F189" s="371"/>
      <c r="G189" s="371"/>
      <c r="H189" s="371"/>
      <c r="I189" s="372"/>
      <c r="J189" s="372"/>
      <c r="K189" s="372"/>
      <c r="L189" s="372"/>
      <c r="M189" s="372"/>
      <c r="N189" s="372"/>
      <c r="O189" s="372"/>
      <c r="P189" s="372"/>
      <c r="Q189" s="373"/>
      <c r="R189" s="373"/>
      <c r="S189" s="373"/>
      <c r="T189" s="373"/>
      <c r="U189" s="373"/>
      <c r="V189" s="373"/>
      <c r="W189" s="373"/>
      <c r="X189" s="373"/>
      <c r="Y189" s="373"/>
      <c r="Z189" s="373"/>
      <c r="AA189" s="372"/>
      <c r="AB189" s="372"/>
      <c r="AC189" s="372"/>
      <c r="AD189" s="372"/>
      <c r="AE189" s="373"/>
      <c r="AF189" s="373"/>
      <c r="AG189" s="373"/>
      <c r="AH189" s="373"/>
      <c r="AI189" s="372"/>
      <c r="AJ189" s="372"/>
      <c r="AK189" s="372"/>
      <c r="AL189" s="372"/>
      <c r="AM189" s="372"/>
      <c r="AN189" s="372"/>
      <c r="AO189" s="374"/>
      <c r="AP189" s="374"/>
      <c r="AQ189" s="374"/>
      <c r="AR189" s="375"/>
      <c r="AS189" s="375"/>
      <c r="AT189" s="375"/>
      <c r="AU189" s="367"/>
      <c r="AV189" s="367"/>
      <c r="AW189" s="367"/>
      <c r="AX189" s="368"/>
      <c r="AY189" s="368"/>
      <c r="AZ189" s="38"/>
      <c r="BA189" s="39"/>
      <c r="BB189" s="38"/>
      <c r="BC189" s="39"/>
      <c r="BD189" s="38"/>
      <c r="BE189" s="39"/>
      <c r="BF189" s="38"/>
      <c r="BG189" s="39"/>
      <c r="BH189" s="38"/>
      <c r="BI189" s="36"/>
      <c r="BJ189" s="37"/>
      <c r="BK189" s="36"/>
      <c r="BL189" s="37"/>
      <c r="BM189" s="36"/>
      <c r="BN189" s="37"/>
      <c r="BO189" s="36"/>
      <c r="BP189" s="37"/>
      <c r="BQ189" s="36"/>
      <c r="BR189" s="369"/>
      <c r="BS189" s="369"/>
      <c r="BT189" s="369"/>
      <c r="BU189" s="369"/>
      <c r="BV189" s="369"/>
      <c r="BW189" s="369"/>
      <c r="BX189" s="369"/>
      <c r="BY189" s="369"/>
      <c r="BZ189" s="369"/>
      <c r="CA189" s="369"/>
      <c r="CB189" s="369"/>
      <c r="CC189" s="369"/>
      <c r="CD189" s="369"/>
      <c r="CE189" s="369"/>
    </row>
    <row r="190" spans="1:83" ht="35.1" customHeight="1" x14ac:dyDescent="0.25">
      <c r="A190" s="25">
        <f t="shared" si="7"/>
        <v>179</v>
      </c>
      <c r="B190" s="370"/>
      <c r="C190" s="370"/>
      <c r="D190" s="371"/>
      <c r="E190" s="371"/>
      <c r="F190" s="371"/>
      <c r="G190" s="371"/>
      <c r="H190" s="371"/>
      <c r="I190" s="372"/>
      <c r="J190" s="372"/>
      <c r="K190" s="372"/>
      <c r="L190" s="372"/>
      <c r="M190" s="372"/>
      <c r="N190" s="372"/>
      <c r="O190" s="372"/>
      <c r="P190" s="372"/>
      <c r="Q190" s="373"/>
      <c r="R190" s="373"/>
      <c r="S190" s="373"/>
      <c r="T190" s="373"/>
      <c r="U190" s="373"/>
      <c r="V190" s="373"/>
      <c r="W190" s="373"/>
      <c r="X190" s="373"/>
      <c r="Y190" s="373"/>
      <c r="Z190" s="373"/>
      <c r="AA190" s="372"/>
      <c r="AB190" s="372"/>
      <c r="AC190" s="372"/>
      <c r="AD190" s="372"/>
      <c r="AE190" s="373"/>
      <c r="AF190" s="373"/>
      <c r="AG190" s="373"/>
      <c r="AH190" s="373"/>
      <c r="AI190" s="372"/>
      <c r="AJ190" s="372"/>
      <c r="AK190" s="372"/>
      <c r="AL190" s="372"/>
      <c r="AM190" s="372"/>
      <c r="AN190" s="372"/>
      <c r="AO190" s="374"/>
      <c r="AP190" s="374"/>
      <c r="AQ190" s="374"/>
      <c r="AR190" s="375"/>
      <c r="AS190" s="375"/>
      <c r="AT190" s="375"/>
      <c r="AU190" s="367"/>
      <c r="AV190" s="367"/>
      <c r="AW190" s="367"/>
      <c r="AX190" s="368"/>
      <c r="AY190" s="368"/>
      <c r="AZ190" s="38"/>
      <c r="BA190" s="39"/>
      <c r="BB190" s="38"/>
      <c r="BC190" s="39"/>
      <c r="BD190" s="38"/>
      <c r="BE190" s="39"/>
      <c r="BF190" s="38"/>
      <c r="BG190" s="39"/>
      <c r="BH190" s="38"/>
      <c r="BI190" s="36"/>
      <c r="BJ190" s="37"/>
      <c r="BK190" s="36"/>
      <c r="BL190" s="37"/>
      <c r="BM190" s="36"/>
      <c r="BN190" s="37"/>
      <c r="BO190" s="36"/>
      <c r="BP190" s="37"/>
      <c r="BQ190" s="36"/>
      <c r="BR190" s="369"/>
      <c r="BS190" s="369"/>
      <c r="BT190" s="369"/>
      <c r="BU190" s="369"/>
      <c r="BV190" s="369"/>
      <c r="BW190" s="369"/>
      <c r="BX190" s="369"/>
      <c r="BY190" s="369"/>
      <c r="BZ190" s="369"/>
      <c r="CA190" s="369"/>
      <c r="CB190" s="369"/>
      <c r="CC190" s="369"/>
      <c r="CD190" s="369"/>
      <c r="CE190" s="369"/>
    </row>
    <row r="191" spans="1:83" ht="35.1" customHeight="1" x14ac:dyDescent="0.25">
      <c r="A191" s="25">
        <f>ROW(A180)</f>
        <v>180</v>
      </c>
      <c r="B191" s="370"/>
      <c r="C191" s="370"/>
      <c r="D191" s="371"/>
      <c r="E191" s="371"/>
      <c r="F191" s="371"/>
      <c r="G191" s="371"/>
      <c r="H191" s="371"/>
      <c r="I191" s="372"/>
      <c r="J191" s="372"/>
      <c r="K191" s="372"/>
      <c r="L191" s="372"/>
      <c r="M191" s="372"/>
      <c r="N191" s="372"/>
      <c r="O191" s="372"/>
      <c r="P191" s="372"/>
      <c r="Q191" s="373"/>
      <c r="R191" s="373"/>
      <c r="S191" s="373"/>
      <c r="T191" s="373"/>
      <c r="U191" s="373"/>
      <c r="V191" s="373"/>
      <c r="W191" s="373"/>
      <c r="X191" s="373"/>
      <c r="Y191" s="373"/>
      <c r="Z191" s="373"/>
      <c r="AA191" s="372"/>
      <c r="AB191" s="372"/>
      <c r="AC191" s="372"/>
      <c r="AD191" s="372"/>
      <c r="AE191" s="373"/>
      <c r="AF191" s="373"/>
      <c r="AG191" s="373"/>
      <c r="AH191" s="373"/>
      <c r="AI191" s="372"/>
      <c r="AJ191" s="372"/>
      <c r="AK191" s="372"/>
      <c r="AL191" s="372"/>
      <c r="AM191" s="372"/>
      <c r="AN191" s="372"/>
      <c r="AO191" s="374"/>
      <c r="AP191" s="374"/>
      <c r="AQ191" s="374"/>
      <c r="AR191" s="375"/>
      <c r="AS191" s="375"/>
      <c r="AT191" s="375"/>
      <c r="AU191" s="367"/>
      <c r="AV191" s="367"/>
      <c r="AW191" s="367"/>
      <c r="AX191" s="368"/>
      <c r="AY191" s="368"/>
      <c r="AZ191" s="38"/>
      <c r="BA191" s="39"/>
      <c r="BB191" s="38"/>
      <c r="BC191" s="39"/>
      <c r="BD191" s="38"/>
      <c r="BE191" s="39"/>
      <c r="BF191" s="38"/>
      <c r="BG191" s="39"/>
      <c r="BH191" s="38"/>
      <c r="BI191" s="36"/>
      <c r="BJ191" s="37"/>
      <c r="BK191" s="36"/>
      <c r="BL191" s="37"/>
      <c r="BM191" s="36"/>
      <c r="BN191" s="37"/>
      <c r="BO191" s="36"/>
      <c r="BP191" s="37"/>
      <c r="BQ191" s="36"/>
      <c r="BR191" s="369"/>
      <c r="BS191" s="369"/>
      <c r="BT191" s="369"/>
      <c r="BU191" s="369"/>
      <c r="BV191" s="369"/>
      <c r="BW191" s="369"/>
      <c r="BX191" s="369"/>
      <c r="BY191" s="369"/>
      <c r="BZ191" s="369"/>
      <c r="CA191" s="369"/>
      <c r="CB191" s="369"/>
      <c r="CC191" s="369"/>
      <c r="CD191" s="369"/>
      <c r="CE191" s="369"/>
    </row>
    <row r="192" spans="1:83" ht="35.1" customHeight="1" x14ac:dyDescent="0.25">
      <c r="A192" s="25">
        <f t="shared" ref="A192:A200" si="8">ROW(A181)</f>
        <v>181</v>
      </c>
      <c r="B192" s="370"/>
      <c r="C192" s="370"/>
      <c r="D192" s="371"/>
      <c r="E192" s="371"/>
      <c r="F192" s="371"/>
      <c r="G192" s="371"/>
      <c r="H192" s="371"/>
      <c r="I192" s="372"/>
      <c r="J192" s="372"/>
      <c r="K192" s="372"/>
      <c r="L192" s="372"/>
      <c r="M192" s="372"/>
      <c r="N192" s="372"/>
      <c r="O192" s="372"/>
      <c r="P192" s="372"/>
      <c r="Q192" s="373"/>
      <c r="R192" s="373"/>
      <c r="S192" s="373"/>
      <c r="T192" s="373"/>
      <c r="U192" s="373"/>
      <c r="V192" s="373"/>
      <c r="W192" s="373"/>
      <c r="X192" s="373"/>
      <c r="Y192" s="373"/>
      <c r="Z192" s="373"/>
      <c r="AA192" s="372"/>
      <c r="AB192" s="372"/>
      <c r="AC192" s="372"/>
      <c r="AD192" s="372"/>
      <c r="AE192" s="373"/>
      <c r="AF192" s="373"/>
      <c r="AG192" s="373"/>
      <c r="AH192" s="373"/>
      <c r="AI192" s="372"/>
      <c r="AJ192" s="372"/>
      <c r="AK192" s="372"/>
      <c r="AL192" s="372"/>
      <c r="AM192" s="372"/>
      <c r="AN192" s="372"/>
      <c r="AO192" s="374"/>
      <c r="AP192" s="374"/>
      <c r="AQ192" s="374"/>
      <c r="AR192" s="375"/>
      <c r="AS192" s="375"/>
      <c r="AT192" s="375"/>
      <c r="AU192" s="367"/>
      <c r="AV192" s="367"/>
      <c r="AW192" s="367"/>
      <c r="AX192" s="368"/>
      <c r="AY192" s="368"/>
      <c r="AZ192" s="38"/>
      <c r="BA192" s="39"/>
      <c r="BB192" s="38"/>
      <c r="BC192" s="39"/>
      <c r="BD192" s="38"/>
      <c r="BE192" s="39"/>
      <c r="BF192" s="38"/>
      <c r="BG192" s="39"/>
      <c r="BH192" s="38"/>
      <c r="BI192" s="36"/>
      <c r="BJ192" s="37"/>
      <c r="BK192" s="36"/>
      <c r="BL192" s="37"/>
      <c r="BM192" s="36"/>
      <c r="BN192" s="37"/>
      <c r="BO192" s="36"/>
      <c r="BP192" s="37"/>
      <c r="BQ192" s="36"/>
      <c r="BR192" s="369"/>
      <c r="BS192" s="369"/>
      <c r="BT192" s="369"/>
      <c r="BU192" s="369"/>
      <c r="BV192" s="369"/>
      <c r="BW192" s="369"/>
      <c r="BX192" s="369"/>
      <c r="BY192" s="369"/>
      <c r="BZ192" s="369"/>
      <c r="CA192" s="369"/>
      <c r="CB192" s="369"/>
      <c r="CC192" s="369"/>
      <c r="CD192" s="369"/>
      <c r="CE192" s="369"/>
    </row>
    <row r="193" spans="1:83" ht="35.1" customHeight="1" x14ac:dyDescent="0.25">
      <c r="A193" s="25">
        <f t="shared" si="8"/>
        <v>182</v>
      </c>
      <c r="B193" s="370"/>
      <c r="C193" s="370"/>
      <c r="D193" s="371"/>
      <c r="E193" s="371"/>
      <c r="F193" s="371"/>
      <c r="G193" s="371"/>
      <c r="H193" s="371"/>
      <c r="I193" s="372"/>
      <c r="J193" s="372"/>
      <c r="K193" s="372"/>
      <c r="L193" s="372"/>
      <c r="M193" s="372"/>
      <c r="N193" s="372"/>
      <c r="O193" s="372"/>
      <c r="P193" s="372"/>
      <c r="Q193" s="373"/>
      <c r="R193" s="373"/>
      <c r="S193" s="373"/>
      <c r="T193" s="373"/>
      <c r="U193" s="373"/>
      <c r="V193" s="373"/>
      <c r="W193" s="373"/>
      <c r="X193" s="373"/>
      <c r="Y193" s="373"/>
      <c r="Z193" s="373"/>
      <c r="AA193" s="372"/>
      <c r="AB193" s="372"/>
      <c r="AC193" s="372"/>
      <c r="AD193" s="372"/>
      <c r="AE193" s="373"/>
      <c r="AF193" s="373"/>
      <c r="AG193" s="373"/>
      <c r="AH193" s="373"/>
      <c r="AI193" s="372"/>
      <c r="AJ193" s="372"/>
      <c r="AK193" s="372"/>
      <c r="AL193" s="372"/>
      <c r="AM193" s="372"/>
      <c r="AN193" s="372"/>
      <c r="AO193" s="374"/>
      <c r="AP193" s="374"/>
      <c r="AQ193" s="374"/>
      <c r="AR193" s="375"/>
      <c r="AS193" s="375"/>
      <c r="AT193" s="375"/>
      <c r="AU193" s="367"/>
      <c r="AV193" s="367"/>
      <c r="AW193" s="367"/>
      <c r="AX193" s="368"/>
      <c r="AY193" s="368"/>
      <c r="AZ193" s="38"/>
      <c r="BA193" s="39"/>
      <c r="BB193" s="38"/>
      <c r="BC193" s="39"/>
      <c r="BD193" s="38"/>
      <c r="BE193" s="39"/>
      <c r="BF193" s="38"/>
      <c r="BG193" s="39"/>
      <c r="BH193" s="38"/>
      <c r="BI193" s="36"/>
      <c r="BJ193" s="37"/>
      <c r="BK193" s="36"/>
      <c r="BL193" s="37"/>
      <c r="BM193" s="36"/>
      <c r="BN193" s="37"/>
      <c r="BO193" s="36"/>
      <c r="BP193" s="37"/>
      <c r="BQ193" s="36"/>
      <c r="BR193" s="369"/>
      <c r="BS193" s="369"/>
      <c r="BT193" s="369"/>
      <c r="BU193" s="369"/>
      <c r="BV193" s="369"/>
      <c r="BW193" s="369"/>
      <c r="BX193" s="369"/>
      <c r="BY193" s="369"/>
      <c r="BZ193" s="369"/>
      <c r="CA193" s="369"/>
      <c r="CB193" s="369"/>
      <c r="CC193" s="369"/>
      <c r="CD193" s="369"/>
      <c r="CE193" s="369"/>
    </row>
    <row r="194" spans="1:83" ht="35.1" customHeight="1" x14ac:dyDescent="0.25">
      <c r="A194" s="25">
        <f t="shared" si="8"/>
        <v>183</v>
      </c>
      <c r="B194" s="370"/>
      <c r="C194" s="370"/>
      <c r="D194" s="371"/>
      <c r="E194" s="371"/>
      <c r="F194" s="371"/>
      <c r="G194" s="371"/>
      <c r="H194" s="371"/>
      <c r="I194" s="372"/>
      <c r="J194" s="372"/>
      <c r="K194" s="372"/>
      <c r="L194" s="372"/>
      <c r="M194" s="372"/>
      <c r="N194" s="372"/>
      <c r="O194" s="372"/>
      <c r="P194" s="372"/>
      <c r="Q194" s="373"/>
      <c r="R194" s="373"/>
      <c r="S194" s="373"/>
      <c r="T194" s="373"/>
      <c r="U194" s="373"/>
      <c r="V194" s="373"/>
      <c r="W194" s="373"/>
      <c r="X194" s="373"/>
      <c r="Y194" s="373"/>
      <c r="Z194" s="373"/>
      <c r="AA194" s="372"/>
      <c r="AB194" s="372"/>
      <c r="AC194" s="372"/>
      <c r="AD194" s="372"/>
      <c r="AE194" s="373"/>
      <c r="AF194" s="373"/>
      <c r="AG194" s="373"/>
      <c r="AH194" s="373"/>
      <c r="AI194" s="372"/>
      <c r="AJ194" s="372"/>
      <c r="AK194" s="372"/>
      <c r="AL194" s="372"/>
      <c r="AM194" s="372"/>
      <c r="AN194" s="372"/>
      <c r="AO194" s="374"/>
      <c r="AP194" s="374"/>
      <c r="AQ194" s="374"/>
      <c r="AR194" s="375"/>
      <c r="AS194" s="375"/>
      <c r="AT194" s="375"/>
      <c r="AU194" s="367"/>
      <c r="AV194" s="367"/>
      <c r="AW194" s="367"/>
      <c r="AX194" s="368"/>
      <c r="AY194" s="368"/>
      <c r="AZ194" s="38"/>
      <c r="BA194" s="39"/>
      <c r="BB194" s="38"/>
      <c r="BC194" s="39"/>
      <c r="BD194" s="38"/>
      <c r="BE194" s="39"/>
      <c r="BF194" s="38"/>
      <c r="BG194" s="39"/>
      <c r="BH194" s="38"/>
      <c r="BI194" s="36"/>
      <c r="BJ194" s="37"/>
      <c r="BK194" s="36"/>
      <c r="BL194" s="37"/>
      <c r="BM194" s="36"/>
      <c r="BN194" s="37"/>
      <c r="BO194" s="36"/>
      <c r="BP194" s="37"/>
      <c r="BQ194" s="36"/>
      <c r="BR194" s="369"/>
      <c r="BS194" s="369"/>
      <c r="BT194" s="369"/>
      <c r="BU194" s="369"/>
      <c r="BV194" s="369"/>
      <c r="BW194" s="369"/>
      <c r="BX194" s="369"/>
      <c r="BY194" s="369"/>
      <c r="BZ194" s="369"/>
      <c r="CA194" s="369"/>
      <c r="CB194" s="369"/>
      <c r="CC194" s="369"/>
      <c r="CD194" s="369"/>
      <c r="CE194" s="369"/>
    </row>
    <row r="195" spans="1:83" ht="35.1" customHeight="1" x14ac:dyDescent="0.25">
      <c r="A195" s="25">
        <f t="shared" si="8"/>
        <v>184</v>
      </c>
      <c r="B195" s="370"/>
      <c r="C195" s="370"/>
      <c r="D195" s="371"/>
      <c r="E195" s="371"/>
      <c r="F195" s="371"/>
      <c r="G195" s="371"/>
      <c r="H195" s="371"/>
      <c r="I195" s="372"/>
      <c r="J195" s="372"/>
      <c r="K195" s="372"/>
      <c r="L195" s="372"/>
      <c r="M195" s="372"/>
      <c r="N195" s="372"/>
      <c r="O195" s="372"/>
      <c r="P195" s="372"/>
      <c r="Q195" s="373"/>
      <c r="R195" s="373"/>
      <c r="S195" s="373"/>
      <c r="T195" s="373"/>
      <c r="U195" s="373"/>
      <c r="V195" s="373"/>
      <c r="W195" s="373"/>
      <c r="X195" s="373"/>
      <c r="Y195" s="373"/>
      <c r="Z195" s="373"/>
      <c r="AA195" s="372"/>
      <c r="AB195" s="372"/>
      <c r="AC195" s="372"/>
      <c r="AD195" s="372"/>
      <c r="AE195" s="373"/>
      <c r="AF195" s="373"/>
      <c r="AG195" s="373"/>
      <c r="AH195" s="373"/>
      <c r="AI195" s="372"/>
      <c r="AJ195" s="372"/>
      <c r="AK195" s="372"/>
      <c r="AL195" s="372"/>
      <c r="AM195" s="372"/>
      <c r="AN195" s="372"/>
      <c r="AO195" s="374"/>
      <c r="AP195" s="374"/>
      <c r="AQ195" s="374"/>
      <c r="AR195" s="375"/>
      <c r="AS195" s="375"/>
      <c r="AT195" s="375"/>
      <c r="AU195" s="367"/>
      <c r="AV195" s="367"/>
      <c r="AW195" s="367"/>
      <c r="AX195" s="368"/>
      <c r="AY195" s="368"/>
      <c r="AZ195" s="38"/>
      <c r="BA195" s="39"/>
      <c r="BB195" s="38"/>
      <c r="BC195" s="39"/>
      <c r="BD195" s="38"/>
      <c r="BE195" s="39"/>
      <c r="BF195" s="38"/>
      <c r="BG195" s="39"/>
      <c r="BH195" s="38"/>
      <c r="BI195" s="36"/>
      <c r="BJ195" s="37"/>
      <c r="BK195" s="36"/>
      <c r="BL195" s="37"/>
      <c r="BM195" s="36"/>
      <c r="BN195" s="37"/>
      <c r="BO195" s="36"/>
      <c r="BP195" s="37"/>
      <c r="BQ195" s="36"/>
      <c r="BR195" s="369"/>
      <c r="BS195" s="369"/>
      <c r="BT195" s="369"/>
      <c r="BU195" s="369"/>
      <c r="BV195" s="369"/>
      <c r="BW195" s="369"/>
      <c r="BX195" s="369"/>
      <c r="BY195" s="369"/>
      <c r="BZ195" s="369"/>
      <c r="CA195" s="369"/>
      <c r="CB195" s="369"/>
      <c r="CC195" s="369"/>
      <c r="CD195" s="369"/>
      <c r="CE195" s="369"/>
    </row>
    <row r="196" spans="1:83" ht="35.1" customHeight="1" x14ac:dyDescent="0.25">
      <c r="A196" s="25">
        <f t="shared" si="8"/>
        <v>185</v>
      </c>
      <c r="B196" s="370"/>
      <c r="C196" s="370"/>
      <c r="D196" s="371"/>
      <c r="E196" s="371"/>
      <c r="F196" s="371"/>
      <c r="G196" s="371"/>
      <c r="H196" s="371"/>
      <c r="I196" s="372"/>
      <c r="J196" s="372"/>
      <c r="K196" s="372"/>
      <c r="L196" s="372"/>
      <c r="M196" s="372"/>
      <c r="N196" s="372"/>
      <c r="O196" s="372"/>
      <c r="P196" s="372"/>
      <c r="Q196" s="373"/>
      <c r="R196" s="373"/>
      <c r="S196" s="373"/>
      <c r="T196" s="373"/>
      <c r="U196" s="373"/>
      <c r="V196" s="373"/>
      <c r="W196" s="373"/>
      <c r="X196" s="373"/>
      <c r="Y196" s="373"/>
      <c r="Z196" s="373"/>
      <c r="AA196" s="372"/>
      <c r="AB196" s="372"/>
      <c r="AC196" s="372"/>
      <c r="AD196" s="372"/>
      <c r="AE196" s="373"/>
      <c r="AF196" s="373"/>
      <c r="AG196" s="373"/>
      <c r="AH196" s="373"/>
      <c r="AI196" s="372"/>
      <c r="AJ196" s="372"/>
      <c r="AK196" s="372"/>
      <c r="AL196" s="372"/>
      <c r="AM196" s="372"/>
      <c r="AN196" s="372"/>
      <c r="AO196" s="374"/>
      <c r="AP196" s="374"/>
      <c r="AQ196" s="374"/>
      <c r="AR196" s="375"/>
      <c r="AS196" s="375"/>
      <c r="AT196" s="375"/>
      <c r="AU196" s="367"/>
      <c r="AV196" s="367"/>
      <c r="AW196" s="367"/>
      <c r="AX196" s="368"/>
      <c r="AY196" s="368"/>
      <c r="AZ196" s="38"/>
      <c r="BA196" s="39"/>
      <c r="BB196" s="38"/>
      <c r="BC196" s="39"/>
      <c r="BD196" s="38"/>
      <c r="BE196" s="39"/>
      <c r="BF196" s="38"/>
      <c r="BG196" s="39"/>
      <c r="BH196" s="38"/>
      <c r="BI196" s="36"/>
      <c r="BJ196" s="37"/>
      <c r="BK196" s="36"/>
      <c r="BL196" s="37"/>
      <c r="BM196" s="36"/>
      <c r="BN196" s="37"/>
      <c r="BO196" s="36"/>
      <c r="BP196" s="37"/>
      <c r="BQ196" s="36"/>
      <c r="BR196" s="369"/>
      <c r="BS196" s="369"/>
      <c r="BT196" s="369"/>
      <c r="BU196" s="369"/>
      <c r="BV196" s="369"/>
      <c r="BW196" s="369"/>
      <c r="BX196" s="369"/>
      <c r="BY196" s="369"/>
      <c r="BZ196" s="369"/>
      <c r="CA196" s="369"/>
      <c r="CB196" s="369"/>
      <c r="CC196" s="369"/>
      <c r="CD196" s="369"/>
      <c r="CE196" s="369"/>
    </row>
    <row r="197" spans="1:83" ht="35.1" customHeight="1" x14ac:dyDescent="0.25">
      <c r="A197" s="25">
        <f t="shared" si="8"/>
        <v>186</v>
      </c>
      <c r="B197" s="370"/>
      <c r="C197" s="370"/>
      <c r="D197" s="371"/>
      <c r="E197" s="371"/>
      <c r="F197" s="371"/>
      <c r="G197" s="371"/>
      <c r="H197" s="371"/>
      <c r="I197" s="372"/>
      <c r="J197" s="372"/>
      <c r="K197" s="372"/>
      <c r="L197" s="372"/>
      <c r="M197" s="372"/>
      <c r="N197" s="372"/>
      <c r="O197" s="372"/>
      <c r="P197" s="372"/>
      <c r="Q197" s="373"/>
      <c r="R197" s="373"/>
      <c r="S197" s="373"/>
      <c r="T197" s="373"/>
      <c r="U197" s="373"/>
      <c r="V197" s="373"/>
      <c r="W197" s="373"/>
      <c r="X197" s="373"/>
      <c r="Y197" s="373"/>
      <c r="Z197" s="373"/>
      <c r="AA197" s="372"/>
      <c r="AB197" s="372"/>
      <c r="AC197" s="372"/>
      <c r="AD197" s="372"/>
      <c r="AE197" s="373"/>
      <c r="AF197" s="373"/>
      <c r="AG197" s="373"/>
      <c r="AH197" s="373"/>
      <c r="AI197" s="372"/>
      <c r="AJ197" s="372"/>
      <c r="AK197" s="372"/>
      <c r="AL197" s="372"/>
      <c r="AM197" s="372"/>
      <c r="AN197" s="372"/>
      <c r="AO197" s="374"/>
      <c r="AP197" s="374"/>
      <c r="AQ197" s="374"/>
      <c r="AR197" s="375"/>
      <c r="AS197" s="375"/>
      <c r="AT197" s="375"/>
      <c r="AU197" s="367"/>
      <c r="AV197" s="367"/>
      <c r="AW197" s="367"/>
      <c r="AX197" s="368"/>
      <c r="AY197" s="368"/>
      <c r="AZ197" s="38"/>
      <c r="BA197" s="39"/>
      <c r="BB197" s="38"/>
      <c r="BC197" s="39"/>
      <c r="BD197" s="38"/>
      <c r="BE197" s="39"/>
      <c r="BF197" s="38"/>
      <c r="BG197" s="39"/>
      <c r="BH197" s="38"/>
      <c r="BI197" s="36"/>
      <c r="BJ197" s="37"/>
      <c r="BK197" s="36"/>
      <c r="BL197" s="37"/>
      <c r="BM197" s="36"/>
      <c r="BN197" s="37"/>
      <c r="BO197" s="36"/>
      <c r="BP197" s="37"/>
      <c r="BQ197" s="36"/>
      <c r="BR197" s="369"/>
      <c r="BS197" s="369"/>
      <c r="BT197" s="369"/>
      <c r="BU197" s="369"/>
      <c r="BV197" s="369"/>
      <c r="BW197" s="369"/>
      <c r="BX197" s="369"/>
      <c r="BY197" s="369"/>
      <c r="BZ197" s="369"/>
      <c r="CA197" s="369"/>
      <c r="CB197" s="369"/>
      <c r="CC197" s="369"/>
      <c r="CD197" s="369"/>
      <c r="CE197" s="369"/>
    </row>
    <row r="198" spans="1:83" ht="35.1" customHeight="1" x14ac:dyDescent="0.25">
      <c r="A198" s="25">
        <f t="shared" si="8"/>
        <v>187</v>
      </c>
      <c r="B198" s="370"/>
      <c r="C198" s="370"/>
      <c r="D198" s="371"/>
      <c r="E198" s="371"/>
      <c r="F198" s="371"/>
      <c r="G198" s="371"/>
      <c r="H198" s="371"/>
      <c r="I198" s="372"/>
      <c r="J198" s="372"/>
      <c r="K198" s="372"/>
      <c r="L198" s="372"/>
      <c r="M198" s="372"/>
      <c r="N198" s="372"/>
      <c r="O198" s="372"/>
      <c r="P198" s="372"/>
      <c r="Q198" s="373"/>
      <c r="R198" s="373"/>
      <c r="S198" s="373"/>
      <c r="T198" s="373"/>
      <c r="U198" s="373"/>
      <c r="V198" s="373"/>
      <c r="W198" s="373"/>
      <c r="X198" s="373"/>
      <c r="Y198" s="373"/>
      <c r="Z198" s="373"/>
      <c r="AA198" s="372"/>
      <c r="AB198" s="372"/>
      <c r="AC198" s="372"/>
      <c r="AD198" s="372"/>
      <c r="AE198" s="373"/>
      <c r="AF198" s="373"/>
      <c r="AG198" s="373"/>
      <c r="AH198" s="373"/>
      <c r="AI198" s="372"/>
      <c r="AJ198" s="372"/>
      <c r="AK198" s="372"/>
      <c r="AL198" s="372"/>
      <c r="AM198" s="372"/>
      <c r="AN198" s="372"/>
      <c r="AO198" s="374"/>
      <c r="AP198" s="374"/>
      <c r="AQ198" s="374"/>
      <c r="AR198" s="375"/>
      <c r="AS198" s="375"/>
      <c r="AT198" s="375"/>
      <c r="AU198" s="367"/>
      <c r="AV198" s="367"/>
      <c r="AW198" s="367"/>
      <c r="AX198" s="368"/>
      <c r="AY198" s="368"/>
      <c r="AZ198" s="38"/>
      <c r="BA198" s="39"/>
      <c r="BB198" s="38"/>
      <c r="BC198" s="39"/>
      <c r="BD198" s="38"/>
      <c r="BE198" s="39"/>
      <c r="BF198" s="38"/>
      <c r="BG198" s="39"/>
      <c r="BH198" s="38"/>
      <c r="BI198" s="36"/>
      <c r="BJ198" s="37"/>
      <c r="BK198" s="36"/>
      <c r="BL198" s="37"/>
      <c r="BM198" s="36"/>
      <c r="BN198" s="37"/>
      <c r="BO198" s="36"/>
      <c r="BP198" s="37"/>
      <c r="BQ198" s="36"/>
      <c r="BR198" s="369"/>
      <c r="BS198" s="369"/>
      <c r="BT198" s="369"/>
      <c r="BU198" s="369"/>
      <c r="BV198" s="369"/>
      <c r="BW198" s="369"/>
      <c r="BX198" s="369"/>
      <c r="BY198" s="369"/>
      <c r="BZ198" s="369"/>
      <c r="CA198" s="369"/>
      <c r="CB198" s="369"/>
      <c r="CC198" s="369"/>
      <c r="CD198" s="369"/>
      <c r="CE198" s="369"/>
    </row>
    <row r="199" spans="1:83" ht="35.1" customHeight="1" x14ac:dyDescent="0.25">
      <c r="A199" s="25">
        <f t="shared" si="8"/>
        <v>188</v>
      </c>
      <c r="B199" s="370"/>
      <c r="C199" s="370"/>
      <c r="D199" s="371"/>
      <c r="E199" s="371"/>
      <c r="F199" s="371"/>
      <c r="G199" s="371"/>
      <c r="H199" s="371"/>
      <c r="I199" s="372"/>
      <c r="J199" s="372"/>
      <c r="K199" s="372"/>
      <c r="L199" s="372"/>
      <c r="M199" s="372"/>
      <c r="N199" s="372"/>
      <c r="O199" s="372"/>
      <c r="P199" s="372"/>
      <c r="Q199" s="373"/>
      <c r="R199" s="373"/>
      <c r="S199" s="373"/>
      <c r="T199" s="373"/>
      <c r="U199" s="373"/>
      <c r="V199" s="373"/>
      <c r="W199" s="373"/>
      <c r="X199" s="373"/>
      <c r="Y199" s="373"/>
      <c r="Z199" s="373"/>
      <c r="AA199" s="372"/>
      <c r="AB199" s="372"/>
      <c r="AC199" s="372"/>
      <c r="AD199" s="372"/>
      <c r="AE199" s="373"/>
      <c r="AF199" s="373"/>
      <c r="AG199" s="373"/>
      <c r="AH199" s="373"/>
      <c r="AI199" s="372"/>
      <c r="AJ199" s="372"/>
      <c r="AK199" s="372"/>
      <c r="AL199" s="372"/>
      <c r="AM199" s="372"/>
      <c r="AN199" s="372"/>
      <c r="AO199" s="374"/>
      <c r="AP199" s="374"/>
      <c r="AQ199" s="374"/>
      <c r="AR199" s="375"/>
      <c r="AS199" s="375"/>
      <c r="AT199" s="375"/>
      <c r="AU199" s="367"/>
      <c r="AV199" s="367"/>
      <c r="AW199" s="367"/>
      <c r="AX199" s="368"/>
      <c r="AY199" s="368"/>
      <c r="AZ199" s="38"/>
      <c r="BA199" s="39"/>
      <c r="BB199" s="38"/>
      <c r="BC199" s="39"/>
      <c r="BD199" s="38"/>
      <c r="BE199" s="39"/>
      <c r="BF199" s="38"/>
      <c r="BG199" s="39"/>
      <c r="BH199" s="38"/>
      <c r="BI199" s="36"/>
      <c r="BJ199" s="37"/>
      <c r="BK199" s="36"/>
      <c r="BL199" s="37"/>
      <c r="BM199" s="36"/>
      <c r="BN199" s="37"/>
      <c r="BO199" s="36"/>
      <c r="BP199" s="37"/>
      <c r="BQ199" s="36"/>
      <c r="BR199" s="369"/>
      <c r="BS199" s="369"/>
      <c r="BT199" s="369"/>
      <c r="BU199" s="369"/>
      <c r="BV199" s="369"/>
      <c r="BW199" s="369"/>
      <c r="BX199" s="369"/>
      <c r="BY199" s="369"/>
      <c r="BZ199" s="369"/>
      <c r="CA199" s="369"/>
      <c r="CB199" s="369"/>
      <c r="CC199" s="369"/>
      <c r="CD199" s="369"/>
      <c r="CE199" s="369"/>
    </row>
    <row r="200" spans="1:83" ht="35.1" customHeight="1" x14ac:dyDescent="0.25">
      <c r="A200" s="25">
        <f t="shared" si="8"/>
        <v>189</v>
      </c>
      <c r="B200" s="370"/>
      <c r="C200" s="370"/>
      <c r="D200" s="371"/>
      <c r="E200" s="371"/>
      <c r="F200" s="371"/>
      <c r="G200" s="371"/>
      <c r="H200" s="371"/>
      <c r="I200" s="372"/>
      <c r="J200" s="372"/>
      <c r="K200" s="372"/>
      <c r="L200" s="372"/>
      <c r="M200" s="372"/>
      <c r="N200" s="372"/>
      <c r="O200" s="372"/>
      <c r="P200" s="372"/>
      <c r="Q200" s="373"/>
      <c r="R200" s="373"/>
      <c r="S200" s="373"/>
      <c r="T200" s="373"/>
      <c r="U200" s="373"/>
      <c r="V200" s="373"/>
      <c r="W200" s="373"/>
      <c r="X200" s="373"/>
      <c r="Y200" s="373"/>
      <c r="Z200" s="373"/>
      <c r="AA200" s="372"/>
      <c r="AB200" s="372"/>
      <c r="AC200" s="372"/>
      <c r="AD200" s="372"/>
      <c r="AE200" s="373"/>
      <c r="AF200" s="373"/>
      <c r="AG200" s="373"/>
      <c r="AH200" s="373"/>
      <c r="AI200" s="372"/>
      <c r="AJ200" s="372"/>
      <c r="AK200" s="372"/>
      <c r="AL200" s="372"/>
      <c r="AM200" s="372"/>
      <c r="AN200" s="372"/>
      <c r="AO200" s="374"/>
      <c r="AP200" s="374"/>
      <c r="AQ200" s="374"/>
      <c r="AR200" s="375"/>
      <c r="AS200" s="375"/>
      <c r="AT200" s="375"/>
      <c r="AU200" s="367"/>
      <c r="AV200" s="367"/>
      <c r="AW200" s="367"/>
      <c r="AX200" s="368"/>
      <c r="AY200" s="368"/>
      <c r="AZ200" s="38"/>
      <c r="BA200" s="39"/>
      <c r="BB200" s="38"/>
      <c r="BC200" s="39"/>
      <c r="BD200" s="38"/>
      <c r="BE200" s="39"/>
      <c r="BF200" s="38"/>
      <c r="BG200" s="39"/>
      <c r="BH200" s="38"/>
      <c r="BI200" s="36"/>
      <c r="BJ200" s="37"/>
      <c r="BK200" s="36"/>
      <c r="BL200" s="37"/>
      <c r="BM200" s="36"/>
      <c r="BN200" s="37"/>
      <c r="BO200" s="36"/>
      <c r="BP200" s="37"/>
      <c r="BQ200" s="36"/>
      <c r="BR200" s="369"/>
      <c r="BS200" s="369"/>
      <c r="BT200" s="369"/>
      <c r="BU200" s="369"/>
      <c r="BV200" s="369"/>
      <c r="BW200" s="369"/>
      <c r="BX200" s="369"/>
      <c r="BY200" s="369"/>
      <c r="BZ200" s="369"/>
      <c r="CA200" s="369"/>
      <c r="CB200" s="369"/>
      <c r="CC200" s="369"/>
      <c r="CD200" s="369"/>
      <c r="CE200" s="369"/>
    </row>
    <row r="201" spans="1:83" ht="35.1" customHeight="1" x14ac:dyDescent="0.25">
      <c r="A201" s="25">
        <f>ROW(A190)</f>
        <v>190</v>
      </c>
      <c r="B201" s="370"/>
      <c r="C201" s="370"/>
      <c r="D201" s="371"/>
      <c r="E201" s="371"/>
      <c r="F201" s="371"/>
      <c r="G201" s="371"/>
      <c r="H201" s="371"/>
      <c r="I201" s="372"/>
      <c r="J201" s="372"/>
      <c r="K201" s="372"/>
      <c r="L201" s="372"/>
      <c r="M201" s="372"/>
      <c r="N201" s="372"/>
      <c r="O201" s="372"/>
      <c r="P201" s="372"/>
      <c r="Q201" s="373"/>
      <c r="R201" s="373"/>
      <c r="S201" s="373"/>
      <c r="T201" s="373"/>
      <c r="U201" s="373"/>
      <c r="V201" s="373"/>
      <c r="W201" s="373"/>
      <c r="X201" s="373"/>
      <c r="Y201" s="373"/>
      <c r="Z201" s="373"/>
      <c r="AA201" s="372"/>
      <c r="AB201" s="372"/>
      <c r="AC201" s="372"/>
      <c r="AD201" s="372"/>
      <c r="AE201" s="373"/>
      <c r="AF201" s="373"/>
      <c r="AG201" s="373"/>
      <c r="AH201" s="373"/>
      <c r="AI201" s="372"/>
      <c r="AJ201" s="372"/>
      <c r="AK201" s="372"/>
      <c r="AL201" s="372"/>
      <c r="AM201" s="372"/>
      <c r="AN201" s="372"/>
      <c r="AO201" s="374"/>
      <c r="AP201" s="374"/>
      <c r="AQ201" s="374"/>
      <c r="AR201" s="375"/>
      <c r="AS201" s="375"/>
      <c r="AT201" s="375"/>
      <c r="AU201" s="367"/>
      <c r="AV201" s="367"/>
      <c r="AW201" s="367"/>
      <c r="AX201" s="368"/>
      <c r="AY201" s="368"/>
      <c r="AZ201" s="38"/>
      <c r="BA201" s="39"/>
      <c r="BB201" s="38"/>
      <c r="BC201" s="39"/>
      <c r="BD201" s="38"/>
      <c r="BE201" s="39"/>
      <c r="BF201" s="38"/>
      <c r="BG201" s="39"/>
      <c r="BH201" s="38"/>
      <c r="BI201" s="36"/>
      <c r="BJ201" s="37"/>
      <c r="BK201" s="36"/>
      <c r="BL201" s="37"/>
      <c r="BM201" s="36"/>
      <c r="BN201" s="37"/>
      <c r="BO201" s="36"/>
      <c r="BP201" s="37"/>
      <c r="BQ201" s="36"/>
      <c r="BR201" s="369"/>
      <c r="BS201" s="369"/>
      <c r="BT201" s="369"/>
      <c r="BU201" s="369"/>
      <c r="BV201" s="369"/>
      <c r="BW201" s="369"/>
      <c r="BX201" s="369"/>
      <c r="BY201" s="369"/>
      <c r="BZ201" s="369"/>
      <c r="CA201" s="369"/>
      <c r="CB201" s="369"/>
      <c r="CC201" s="369"/>
      <c r="CD201" s="369"/>
      <c r="CE201" s="369"/>
    </row>
    <row r="202" spans="1:83" ht="35.1" customHeight="1" x14ac:dyDescent="0.25">
      <c r="A202" s="25">
        <f t="shared" ref="A202:A210" si="9">ROW(A191)</f>
        <v>191</v>
      </c>
      <c r="B202" s="370"/>
      <c r="C202" s="370"/>
      <c r="D202" s="371"/>
      <c r="E202" s="371"/>
      <c r="F202" s="371"/>
      <c r="G202" s="371"/>
      <c r="H202" s="371"/>
      <c r="I202" s="372"/>
      <c r="J202" s="372"/>
      <c r="K202" s="372"/>
      <c r="L202" s="372"/>
      <c r="M202" s="372"/>
      <c r="N202" s="372"/>
      <c r="O202" s="372"/>
      <c r="P202" s="372"/>
      <c r="Q202" s="373"/>
      <c r="R202" s="373"/>
      <c r="S202" s="373"/>
      <c r="T202" s="373"/>
      <c r="U202" s="373"/>
      <c r="V202" s="373"/>
      <c r="W202" s="373"/>
      <c r="X202" s="373"/>
      <c r="Y202" s="373"/>
      <c r="Z202" s="373"/>
      <c r="AA202" s="372"/>
      <c r="AB202" s="372"/>
      <c r="AC202" s="372"/>
      <c r="AD202" s="372"/>
      <c r="AE202" s="373"/>
      <c r="AF202" s="373"/>
      <c r="AG202" s="373"/>
      <c r="AH202" s="373"/>
      <c r="AI202" s="372"/>
      <c r="AJ202" s="372"/>
      <c r="AK202" s="372"/>
      <c r="AL202" s="372"/>
      <c r="AM202" s="372"/>
      <c r="AN202" s="372"/>
      <c r="AO202" s="374"/>
      <c r="AP202" s="374"/>
      <c r="AQ202" s="374"/>
      <c r="AR202" s="375"/>
      <c r="AS202" s="375"/>
      <c r="AT202" s="375"/>
      <c r="AU202" s="367"/>
      <c r="AV202" s="367"/>
      <c r="AW202" s="367"/>
      <c r="AX202" s="368"/>
      <c r="AY202" s="368"/>
      <c r="AZ202" s="38"/>
      <c r="BA202" s="39"/>
      <c r="BB202" s="38"/>
      <c r="BC202" s="39"/>
      <c r="BD202" s="38"/>
      <c r="BE202" s="39"/>
      <c r="BF202" s="38"/>
      <c r="BG202" s="39"/>
      <c r="BH202" s="38"/>
      <c r="BI202" s="36"/>
      <c r="BJ202" s="37"/>
      <c r="BK202" s="36"/>
      <c r="BL202" s="37"/>
      <c r="BM202" s="36"/>
      <c r="BN202" s="37"/>
      <c r="BO202" s="36"/>
      <c r="BP202" s="37"/>
      <c r="BQ202" s="36"/>
      <c r="BR202" s="369"/>
      <c r="BS202" s="369"/>
      <c r="BT202" s="369"/>
      <c r="BU202" s="369"/>
      <c r="BV202" s="369"/>
      <c r="BW202" s="369"/>
      <c r="BX202" s="369"/>
      <c r="BY202" s="369"/>
      <c r="BZ202" s="369"/>
      <c r="CA202" s="369"/>
      <c r="CB202" s="369"/>
      <c r="CC202" s="369"/>
      <c r="CD202" s="369"/>
      <c r="CE202" s="369"/>
    </row>
    <row r="203" spans="1:83" ht="35.1" customHeight="1" x14ac:dyDescent="0.25">
      <c r="A203" s="25">
        <f t="shared" si="9"/>
        <v>192</v>
      </c>
      <c r="B203" s="370"/>
      <c r="C203" s="370"/>
      <c r="D203" s="371"/>
      <c r="E203" s="371"/>
      <c r="F203" s="371"/>
      <c r="G203" s="371"/>
      <c r="H203" s="371"/>
      <c r="I203" s="372"/>
      <c r="J203" s="372"/>
      <c r="K203" s="372"/>
      <c r="L203" s="372"/>
      <c r="M203" s="372"/>
      <c r="N203" s="372"/>
      <c r="O203" s="372"/>
      <c r="P203" s="372"/>
      <c r="Q203" s="373"/>
      <c r="R203" s="373"/>
      <c r="S203" s="373"/>
      <c r="T203" s="373"/>
      <c r="U203" s="373"/>
      <c r="V203" s="373"/>
      <c r="W203" s="373"/>
      <c r="X203" s="373"/>
      <c r="Y203" s="373"/>
      <c r="Z203" s="373"/>
      <c r="AA203" s="372"/>
      <c r="AB203" s="372"/>
      <c r="AC203" s="372"/>
      <c r="AD203" s="372"/>
      <c r="AE203" s="373"/>
      <c r="AF203" s="373"/>
      <c r="AG203" s="373"/>
      <c r="AH203" s="373"/>
      <c r="AI203" s="372"/>
      <c r="AJ203" s="372"/>
      <c r="AK203" s="372"/>
      <c r="AL203" s="372"/>
      <c r="AM203" s="372"/>
      <c r="AN203" s="372"/>
      <c r="AO203" s="374"/>
      <c r="AP203" s="374"/>
      <c r="AQ203" s="374"/>
      <c r="AR203" s="375"/>
      <c r="AS203" s="375"/>
      <c r="AT203" s="375"/>
      <c r="AU203" s="367"/>
      <c r="AV203" s="367"/>
      <c r="AW203" s="367"/>
      <c r="AX203" s="368"/>
      <c r="AY203" s="368"/>
      <c r="AZ203" s="38"/>
      <c r="BA203" s="39"/>
      <c r="BB203" s="38"/>
      <c r="BC203" s="39"/>
      <c r="BD203" s="38"/>
      <c r="BE203" s="39"/>
      <c r="BF203" s="38"/>
      <c r="BG203" s="39"/>
      <c r="BH203" s="38"/>
      <c r="BI203" s="36"/>
      <c r="BJ203" s="37"/>
      <c r="BK203" s="36"/>
      <c r="BL203" s="37"/>
      <c r="BM203" s="36"/>
      <c r="BN203" s="37"/>
      <c r="BO203" s="36"/>
      <c r="BP203" s="37"/>
      <c r="BQ203" s="36"/>
      <c r="BR203" s="369"/>
      <c r="BS203" s="369"/>
      <c r="BT203" s="369"/>
      <c r="BU203" s="369"/>
      <c r="BV203" s="369"/>
      <c r="BW203" s="369"/>
      <c r="BX203" s="369"/>
      <c r="BY203" s="369"/>
      <c r="BZ203" s="369"/>
      <c r="CA203" s="369"/>
      <c r="CB203" s="369"/>
      <c r="CC203" s="369"/>
      <c r="CD203" s="369"/>
      <c r="CE203" s="369"/>
    </row>
    <row r="204" spans="1:83" ht="35.1" customHeight="1" x14ac:dyDescent="0.25">
      <c r="A204" s="25">
        <f t="shared" si="9"/>
        <v>193</v>
      </c>
      <c r="B204" s="370"/>
      <c r="C204" s="370"/>
      <c r="D204" s="371"/>
      <c r="E204" s="371"/>
      <c r="F204" s="371"/>
      <c r="G204" s="371"/>
      <c r="H204" s="371"/>
      <c r="I204" s="372"/>
      <c r="J204" s="372"/>
      <c r="K204" s="372"/>
      <c r="L204" s="372"/>
      <c r="M204" s="372"/>
      <c r="N204" s="372"/>
      <c r="O204" s="372"/>
      <c r="P204" s="372"/>
      <c r="Q204" s="373"/>
      <c r="R204" s="373"/>
      <c r="S204" s="373"/>
      <c r="T204" s="373"/>
      <c r="U204" s="373"/>
      <c r="V204" s="373"/>
      <c r="W204" s="373"/>
      <c r="X204" s="373"/>
      <c r="Y204" s="373"/>
      <c r="Z204" s="373"/>
      <c r="AA204" s="372"/>
      <c r="AB204" s="372"/>
      <c r="AC204" s="372"/>
      <c r="AD204" s="372"/>
      <c r="AE204" s="373"/>
      <c r="AF204" s="373"/>
      <c r="AG204" s="373"/>
      <c r="AH204" s="373"/>
      <c r="AI204" s="372"/>
      <c r="AJ204" s="372"/>
      <c r="AK204" s="372"/>
      <c r="AL204" s="372"/>
      <c r="AM204" s="372"/>
      <c r="AN204" s="372"/>
      <c r="AO204" s="374"/>
      <c r="AP204" s="374"/>
      <c r="AQ204" s="374"/>
      <c r="AR204" s="375"/>
      <c r="AS204" s="375"/>
      <c r="AT204" s="375"/>
      <c r="AU204" s="367"/>
      <c r="AV204" s="367"/>
      <c r="AW204" s="367"/>
      <c r="AX204" s="368"/>
      <c r="AY204" s="368"/>
      <c r="AZ204" s="38"/>
      <c r="BA204" s="39"/>
      <c r="BB204" s="38"/>
      <c r="BC204" s="39"/>
      <c r="BD204" s="38"/>
      <c r="BE204" s="39"/>
      <c r="BF204" s="38"/>
      <c r="BG204" s="39"/>
      <c r="BH204" s="38"/>
      <c r="BI204" s="36"/>
      <c r="BJ204" s="37"/>
      <c r="BK204" s="36"/>
      <c r="BL204" s="37"/>
      <c r="BM204" s="36"/>
      <c r="BN204" s="37"/>
      <c r="BO204" s="36"/>
      <c r="BP204" s="37"/>
      <c r="BQ204" s="36"/>
      <c r="BR204" s="369"/>
      <c r="BS204" s="369"/>
      <c r="BT204" s="369"/>
      <c r="BU204" s="369"/>
      <c r="BV204" s="369"/>
      <c r="BW204" s="369"/>
      <c r="BX204" s="369"/>
      <c r="BY204" s="369"/>
      <c r="BZ204" s="369"/>
      <c r="CA204" s="369"/>
      <c r="CB204" s="369"/>
      <c r="CC204" s="369"/>
      <c r="CD204" s="369"/>
      <c r="CE204" s="369"/>
    </row>
    <row r="205" spans="1:83" ht="35.1" customHeight="1" x14ac:dyDescent="0.25">
      <c r="A205" s="25">
        <f t="shared" si="9"/>
        <v>194</v>
      </c>
      <c r="B205" s="370"/>
      <c r="C205" s="370"/>
      <c r="D205" s="371"/>
      <c r="E205" s="371"/>
      <c r="F205" s="371"/>
      <c r="G205" s="371"/>
      <c r="H205" s="371"/>
      <c r="I205" s="372"/>
      <c r="J205" s="372"/>
      <c r="K205" s="372"/>
      <c r="L205" s="372"/>
      <c r="M205" s="372"/>
      <c r="N205" s="372"/>
      <c r="O205" s="372"/>
      <c r="P205" s="372"/>
      <c r="Q205" s="373"/>
      <c r="R205" s="373"/>
      <c r="S205" s="373"/>
      <c r="T205" s="373"/>
      <c r="U205" s="373"/>
      <c r="V205" s="373"/>
      <c r="W205" s="373"/>
      <c r="X205" s="373"/>
      <c r="Y205" s="373"/>
      <c r="Z205" s="373"/>
      <c r="AA205" s="372"/>
      <c r="AB205" s="372"/>
      <c r="AC205" s="372"/>
      <c r="AD205" s="372"/>
      <c r="AE205" s="373"/>
      <c r="AF205" s="373"/>
      <c r="AG205" s="373"/>
      <c r="AH205" s="373"/>
      <c r="AI205" s="372"/>
      <c r="AJ205" s="372"/>
      <c r="AK205" s="372"/>
      <c r="AL205" s="372"/>
      <c r="AM205" s="372"/>
      <c r="AN205" s="372"/>
      <c r="AO205" s="374"/>
      <c r="AP205" s="374"/>
      <c r="AQ205" s="374"/>
      <c r="AR205" s="375"/>
      <c r="AS205" s="375"/>
      <c r="AT205" s="375"/>
      <c r="AU205" s="367"/>
      <c r="AV205" s="367"/>
      <c r="AW205" s="367"/>
      <c r="AX205" s="368"/>
      <c r="AY205" s="368"/>
      <c r="AZ205" s="38"/>
      <c r="BA205" s="39"/>
      <c r="BB205" s="38"/>
      <c r="BC205" s="39"/>
      <c r="BD205" s="38"/>
      <c r="BE205" s="39"/>
      <c r="BF205" s="38"/>
      <c r="BG205" s="39"/>
      <c r="BH205" s="38"/>
      <c r="BI205" s="36"/>
      <c r="BJ205" s="37"/>
      <c r="BK205" s="36"/>
      <c r="BL205" s="37"/>
      <c r="BM205" s="36"/>
      <c r="BN205" s="37"/>
      <c r="BO205" s="36"/>
      <c r="BP205" s="37"/>
      <c r="BQ205" s="36"/>
      <c r="BR205" s="369"/>
      <c r="BS205" s="369"/>
      <c r="BT205" s="369"/>
      <c r="BU205" s="369"/>
      <c r="BV205" s="369"/>
      <c r="BW205" s="369"/>
      <c r="BX205" s="369"/>
      <c r="BY205" s="369"/>
      <c r="BZ205" s="369"/>
      <c r="CA205" s="369"/>
      <c r="CB205" s="369"/>
      <c r="CC205" s="369"/>
      <c r="CD205" s="369"/>
      <c r="CE205" s="369"/>
    </row>
    <row r="206" spans="1:83" ht="35.1" customHeight="1" x14ac:dyDescent="0.25">
      <c r="A206" s="25">
        <f t="shared" si="9"/>
        <v>195</v>
      </c>
      <c r="B206" s="370"/>
      <c r="C206" s="370"/>
      <c r="D206" s="371"/>
      <c r="E206" s="371"/>
      <c r="F206" s="371"/>
      <c r="G206" s="371"/>
      <c r="H206" s="371"/>
      <c r="I206" s="372"/>
      <c r="J206" s="372"/>
      <c r="K206" s="372"/>
      <c r="L206" s="372"/>
      <c r="M206" s="372"/>
      <c r="N206" s="372"/>
      <c r="O206" s="372"/>
      <c r="P206" s="372"/>
      <c r="Q206" s="373"/>
      <c r="R206" s="373"/>
      <c r="S206" s="373"/>
      <c r="T206" s="373"/>
      <c r="U206" s="373"/>
      <c r="V206" s="373"/>
      <c r="W206" s="373"/>
      <c r="X206" s="373"/>
      <c r="Y206" s="373"/>
      <c r="Z206" s="373"/>
      <c r="AA206" s="372"/>
      <c r="AB206" s="372"/>
      <c r="AC206" s="372"/>
      <c r="AD206" s="372"/>
      <c r="AE206" s="373"/>
      <c r="AF206" s="373"/>
      <c r="AG206" s="373"/>
      <c r="AH206" s="373"/>
      <c r="AI206" s="372"/>
      <c r="AJ206" s="372"/>
      <c r="AK206" s="372"/>
      <c r="AL206" s="372"/>
      <c r="AM206" s="372"/>
      <c r="AN206" s="372"/>
      <c r="AO206" s="374"/>
      <c r="AP206" s="374"/>
      <c r="AQ206" s="374"/>
      <c r="AR206" s="375"/>
      <c r="AS206" s="375"/>
      <c r="AT206" s="375"/>
      <c r="AU206" s="367"/>
      <c r="AV206" s="367"/>
      <c r="AW206" s="367"/>
      <c r="AX206" s="368"/>
      <c r="AY206" s="368"/>
      <c r="AZ206" s="38"/>
      <c r="BA206" s="39"/>
      <c r="BB206" s="38"/>
      <c r="BC206" s="39"/>
      <c r="BD206" s="38"/>
      <c r="BE206" s="39"/>
      <c r="BF206" s="38"/>
      <c r="BG206" s="39"/>
      <c r="BH206" s="38"/>
      <c r="BI206" s="36"/>
      <c r="BJ206" s="37"/>
      <c r="BK206" s="36"/>
      <c r="BL206" s="37"/>
      <c r="BM206" s="36"/>
      <c r="BN206" s="37"/>
      <c r="BO206" s="36"/>
      <c r="BP206" s="37"/>
      <c r="BQ206" s="36"/>
      <c r="BR206" s="369"/>
      <c r="BS206" s="369"/>
      <c r="BT206" s="369"/>
      <c r="BU206" s="369"/>
      <c r="BV206" s="369"/>
      <c r="BW206" s="369"/>
      <c r="BX206" s="369"/>
      <c r="BY206" s="369"/>
      <c r="BZ206" s="369"/>
      <c r="CA206" s="369"/>
      <c r="CB206" s="369"/>
      <c r="CC206" s="369"/>
      <c r="CD206" s="369"/>
      <c r="CE206" s="369"/>
    </row>
    <row r="207" spans="1:83" ht="35.1" customHeight="1" x14ac:dyDescent="0.25">
      <c r="A207" s="25">
        <f t="shared" si="9"/>
        <v>196</v>
      </c>
      <c r="B207" s="370"/>
      <c r="C207" s="370"/>
      <c r="D207" s="371"/>
      <c r="E207" s="371"/>
      <c r="F207" s="371"/>
      <c r="G207" s="371"/>
      <c r="H207" s="371"/>
      <c r="I207" s="372"/>
      <c r="J207" s="372"/>
      <c r="K207" s="372"/>
      <c r="L207" s="372"/>
      <c r="M207" s="372"/>
      <c r="N207" s="372"/>
      <c r="O207" s="372"/>
      <c r="P207" s="372"/>
      <c r="Q207" s="373"/>
      <c r="R207" s="373"/>
      <c r="S207" s="373"/>
      <c r="T207" s="373"/>
      <c r="U207" s="373"/>
      <c r="V207" s="373"/>
      <c r="W207" s="373"/>
      <c r="X207" s="373"/>
      <c r="Y207" s="373"/>
      <c r="Z207" s="373"/>
      <c r="AA207" s="372"/>
      <c r="AB207" s="372"/>
      <c r="AC207" s="372"/>
      <c r="AD207" s="372"/>
      <c r="AE207" s="373"/>
      <c r="AF207" s="373"/>
      <c r="AG207" s="373"/>
      <c r="AH207" s="373"/>
      <c r="AI207" s="372"/>
      <c r="AJ207" s="372"/>
      <c r="AK207" s="372"/>
      <c r="AL207" s="372"/>
      <c r="AM207" s="372"/>
      <c r="AN207" s="372"/>
      <c r="AO207" s="374"/>
      <c r="AP207" s="374"/>
      <c r="AQ207" s="374"/>
      <c r="AR207" s="375"/>
      <c r="AS207" s="375"/>
      <c r="AT207" s="375"/>
      <c r="AU207" s="367"/>
      <c r="AV207" s="367"/>
      <c r="AW207" s="367"/>
      <c r="AX207" s="368"/>
      <c r="AY207" s="368"/>
      <c r="AZ207" s="38"/>
      <c r="BA207" s="39"/>
      <c r="BB207" s="38"/>
      <c r="BC207" s="39"/>
      <c r="BD207" s="38"/>
      <c r="BE207" s="39"/>
      <c r="BF207" s="38"/>
      <c r="BG207" s="39"/>
      <c r="BH207" s="38"/>
      <c r="BI207" s="36"/>
      <c r="BJ207" s="37"/>
      <c r="BK207" s="36"/>
      <c r="BL207" s="37"/>
      <c r="BM207" s="36"/>
      <c r="BN207" s="37"/>
      <c r="BO207" s="36"/>
      <c r="BP207" s="37"/>
      <c r="BQ207" s="36"/>
      <c r="BR207" s="369"/>
      <c r="BS207" s="369"/>
      <c r="BT207" s="369"/>
      <c r="BU207" s="369"/>
      <c r="BV207" s="369"/>
      <c r="BW207" s="369"/>
      <c r="BX207" s="369"/>
      <c r="BY207" s="369"/>
      <c r="BZ207" s="369"/>
      <c r="CA207" s="369"/>
      <c r="CB207" s="369"/>
      <c r="CC207" s="369"/>
      <c r="CD207" s="369"/>
      <c r="CE207" s="369"/>
    </row>
    <row r="208" spans="1:83" ht="35.1" customHeight="1" x14ac:dyDescent="0.25">
      <c r="A208" s="25">
        <f t="shared" si="9"/>
        <v>197</v>
      </c>
      <c r="B208" s="370"/>
      <c r="C208" s="370"/>
      <c r="D208" s="371"/>
      <c r="E208" s="371"/>
      <c r="F208" s="371"/>
      <c r="G208" s="371"/>
      <c r="H208" s="371"/>
      <c r="I208" s="372"/>
      <c r="J208" s="372"/>
      <c r="K208" s="372"/>
      <c r="L208" s="372"/>
      <c r="M208" s="372"/>
      <c r="N208" s="372"/>
      <c r="O208" s="372"/>
      <c r="P208" s="372"/>
      <c r="Q208" s="373"/>
      <c r="R208" s="373"/>
      <c r="S208" s="373"/>
      <c r="T208" s="373"/>
      <c r="U208" s="373"/>
      <c r="V208" s="373"/>
      <c r="W208" s="373"/>
      <c r="X208" s="373"/>
      <c r="Y208" s="373"/>
      <c r="Z208" s="373"/>
      <c r="AA208" s="372"/>
      <c r="AB208" s="372"/>
      <c r="AC208" s="372"/>
      <c r="AD208" s="372"/>
      <c r="AE208" s="373"/>
      <c r="AF208" s="373"/>
      <c r="AG208" s="373"/>
      <c r="AH208" s="373"/>
      <c r="AI208" s="372"/>
      <c r="AJ208" s="372"/>
      <c r="AK208" s="372"/>
      <c r="AL208" s="372"/>
      <c r="AM208" s="372"/>
      <c r="AN208" s="372"/>
      <c r="AO208" s="374"/>
      <c r="AP208" s="374"/>
      <c r="AQ208" s="374"/>
      <c r="AR208" s="375"/>
      <c r="AS208" s="375"/>
      <c r="AT208" s="375"/>
      <c r="AU208" s="367"/>
      <c r="AV208" s="367"/>
      <c r="AW208" s="367"/>
      <c r="AX208" s="368"/>
      <c r="AY208" s="368"/>
      <c r="AZ208" s="38"/>
      <c r="BA208" s="39"/>
      <c r="BB208" s="38"/>
      <c r="BC208" s="39"/>
      <c r="BD208" s="38"/>
      <c r="BE208" s="39"/>
      <c r="BF208" s="38"/>
      <c r="BG208" s="39"/>
      <c r="BH208" s="38"/>
      <c r="BI208" s="36"/>
      <c r="BJ208" s="37"/>
      <c r="BK208" s="36"/>
      <c r="BL208" s="37"/>
      <c r="BM208" s="36"/>
      <c r="BN208" s="37"/>
      <c r="BO208" s="36"/>
      <c r="BP208" s="37"/>
      <c r="BQ208" s="36"/>
      <c r="BR208" s="369"/>
      <c r="BS208" s="369"/>
      <c r="BT208" s="369"/>
      <c r="BU208" s="369"/>
      <c r="BV208" s="369"/>
      <c r="BW208" s="369"/>
      <c r="BX208" s="369"/>
      <c r="BY208" s="369"/>
      <c r="BZ208" s="369"/>
      <c r="CA208" s="369"/>
      <c r="CB208" s="369"/>
      <c r="CC208" s="369"/>
      <c r="CD208" s="369"/>
      <c r="CE208" s="369"/>
    </row>
    <row r="209" spans="1:83" ht="35.1" customHeight="1" x14ac:dyDescent="0.25">
      <c r="A209" s="25">
        <f t="shared" si="9"/>
        <v>198</v>
      </c>
      <c r="B209" s="370"/>
      <c r="C209" s="370"/>
      <c r="D209" s="371"/>
      <c r="E209" s="371"/>
      <c r="F209" s="371"/>
      <c r="G209" s="371"/>
      <c r="H209" s="371"/>
      <c r="I209" s="372"/>
      <c r="J209" s="372"/>
      <c r="K209" s="372"/>
      <c r="L209" s="372"/>
      <c r="M209" s="372"/>
      <c r="N209" s="372"/>
      <c r="O209" s="372"/>
      <c r="P209" s="372"/>
      <c r="Q209" s="373"/>
      <c r="R209" s="373"/>
      <c r="S209" s="373"/>
      <c r="T209" s="373"/>
      <c r="U209" s="373"/>
      <c r="V209" s="373"/>
      <c r="W209" s="373"/>
      <c r="X209" s="373"/>
      <c r="Y209" s="373"/>
      <c r="Z209" s="373"/>
      <c r="AA209" s="372"/>
      <c r="AB209" s="372"/>
      <c r="AC209" s="372"/>
      <c r="AD209" s="372"/>
      <c r="AE209" s="373"/>
      <c r="AF209" s="373"/>
      <c r="AG209" s="373"/>
      <c r="AH209" s="373"/>
      <c r="AI209" s="372"/>
      <c r="AJ209" s="372"/>
      <c r="AK209" s="372"/>
      <c r="AL209" s="372"/>
      <c r="AM209" s="372"/>
      <c r="AN209" s="372"/>
      <c r="AO209" s="374"/>
      <c r="AP209" s="374"/>
      <c r="AQ209" s="374"/>
      <c r="AR209" s="375"/>
      <c r="AS209" s="375"/>
      <c r="AT209" s="375"/>
      <c r="AU209" s="367"/>
      <c r="AV209" s="367"/>
      <c r="AW209" s="367"/>
      <c r="AX209" s="368"/>
      <c r="AY209" s="368"/>
      <c r="AZ209" s="38"/>
      <c r="BA209" s="39"/>
      <c r="BB209" s="38"/>
      <c r="BC209" s="39"/>
      <c r="BD209" s="38"/>
      <c r="BE209" s="39"/>
      <c r="BF209" s="38"/>
      <c r="BG209" s="39"/>
      <c r="BH209" s="38"/>
      <c r="BI209" s="36"/>
      <c r="BJ209" s="37"/>
      <c r="BK209" s="36"/>
      <c r="BL209" s="37"/>
      <c r="BM209" s="36"/>
      <c r="BN209" s="37"/>
      <c r="BO209" s="36"/>
      <c r="BP209" s="37"/>
      <c r="BQ209" s="36"/>
      <c r="BR209" s="369"/>
      <c r="BS209" s="369"/>
      <c r="BT209" s="369"/>
      <c r="BU209" s="369"/>
      <c r="BV209" s="369"/>
      <c r="BW209" s="369"/>
      <c r="BX209" s="369"/>
      <c r="BY209" s="369"/>
      <c r="BZ209" s="369"/>
      <c r="CA209" s="369"/>
      <c r="CB209" s="369"/>
      <c r="CC209" s="369"/>
      <c r="CD209" s="369"/>
      <c r="CE209" s="369"/>
    </row>
    <row r="210" spans="1:83" ht="35.1" customHeight="1" x14ac:dyDescent="0.25">
      <c r="A210" s="25">
        <f t="shared" si="9"/>
        <v>199</v>
      </c>
      <c r="B210" s="370"/>
      <c r="C210" s="370"/>
      <c r="D210" s="371"/>
      <c r="E210" s="371"/>
      <c r="F210" s="371"/>
      <c r="G210" s="371"/>
      <c r="H210" s="371"/>
      <c r="I210" s="372"/>
      <c r="J210" s="372"/>
      <c r="K210" s="372"/>
      <c r="L210" s="372"/>
      <c r="M210" s="372"/>
      <c r="N210" s="372"/>
      <c r="O210" s="372"/>
      <c r="P210" s="372"/>
      <c r="Q210" s="373"/>
      <c r="R210" s="373"/>
      <c r="S210" s="373"/>
      <c r="T210" s="373"/>
      <c r="U210" s="373"/>
      <c r="V210" s="373"/>
      <c r="W210" s="373"/>
      <c r="X210" s="373"/>
      <c r="Y210" s="373"/>
      <c r="Z210" s="373"/>
      <c r="AA210" s="372"/>
      <c r="AB210" s="372"/>
      <c r="AC210" s="372"/>
      <c r="AD210" s="372"/>
      <c r="AE210" s="373"/>
      <c r="AF210" s="373"/>
      <c r="AG210" s="373"/>
      <c r="AH210" s="373"/>
      <c r="AI210" s="372"/>
      <c r="AJ210" s="372"/>
      <c r="AK210" s="372"/>
      <c r="AL210" s="372"/>
      <c r="AM210" s="372"/>
      <c r="AN210" s="372"/>
      <c r="AO210" s="374"/>
      <c r="AP210" s="374"/>
      <c r="AQ210" s="374"/>
      <c r="AR210" s="375"/>
      <c r="AS210" s="375"/>
      <c r="AT210" s="375"/>
      <c r="AU210" s="367"/>
      <c r="AV210" s="367"/>
      <c r="AW210" s="367"/>
      <c r="AX210" s="368"/>
      <c r="AY210" s="368"/>
      <c r="AZ210" s="38"/>
      <c r="BA210" s="39"/>
      <c r="BB210" s="38"/>
      <c r="BC210" s="39"/>
      <c r="BD210" s="38"/>
      <c r="BE210" s="39"/>
      <c r="BF210" s="38"/>
      <c r="BG210" s="39"/>
      <c r="BH210" s="38"/>
      <c r="BI210" s="36"/>
      <c r="BJ210" s="37"/>
      <c r="BK210" s="36"/>
      <c r="BL210" s="37"/>
      <c r="BM210" s="36"/>
      <c r="BN210" s="37"/>
      <c r="BO210" s="36"/>
      <c r="BP210" s="37"/>
      <c r="BQ210" s="36"/>
      <c r="BR210" s="369"/>
      <c r="BS210" s="369"/>
      <c r="BT210" s="369"/>
      <c r="BU210" s="369"/>
      <c r="BV210" s="369"/>
      <c r="BW210" s="369"/>
      <c r="BX210" s="369"/>
      <c r="BY210" s="369"/>
      <c r="BZ210" s="369"/>
      <c r="CA210" s="369"/>
      <c r="CB210" s="369"/>
      <c r="CC210" s="369"/>
      <c r="CD210" s="369"/>
      <c r="CE210" s="369"/>
    </row>
    <row r="211" spans="1:83" ht="35.1" customHeight="1" x14ac:dyDescent="0.25">
      <c r="A211" s="25">
        <f>ROW(A200)</f>
        <v>200</v>
      </c>
      <c r="B211" s="370"/>
      <c r="C211" s="370"/>
      <c r="D211" s="371"/>
      <c r="E211" s="371"/>
      <c r="F211" s="371"/>
      <c r="G211" s="371"/>
      <c r="H211" s="371"/>
      <c r="I211" s="372"/>
      <c r="J211" s="372"/>
      <c r="K211" s="372"/>
      <c r="L211" s="372"/>
      <c r="M211" s="372"/>
      <c r="N211" s="372"/>
      <c r="O211" s="372"/>
      <c r="P211" s="372"/>
      <c r="Q211" s="373"/>
      <c r="R211" s="373"/>
      <c r="S211" s="373"/>
      <c r="T211" s="373"/>
      <c r="U211" s="373"/>
      <c r="V211" s="373"/>
      <c r="W211" s="373"/>
      <c r="X211" s="373"/>
      <c r="Y211" s="373"/>
      <c r="Z211" s="373"/>
      <c r="AA211" s="372"/>
      <c r="AB211" s="372"/>
      <c r="AC211" s="372"/>
      <c r="AD211" s="372"/>
      <c r="AE211" s="373"/>
      <c r="AF211" s="373"/>
      <c r="AG211" s="373"/>
      <c r="AH211" s="373"/>
      <c r="AI211" s="372"/>
      <c r="AJ211" s="372"/>
      <c r="AK211" s="372"/>
      <c r="AL211" s="372"/>
      <c r="AM211" s="372"/>
      <c r="AN211" s="372"/>
      <c r="AO211" s="374"/>
      <c r="AP211" s="374"/>
      <c r="AQ211" s="374"/>
      <c r="AR211" s="375"/>
      <c r="AS211" s="375"/>
      <c r="AT211" s="375"/>
      <c r="AU211" s="367"/>
      <c r="AV211" s="367"/>
      <c r="AW211" s="367"/>
      <c r="AX211" s="368"/>
      <c r="AY211" s="368"/>
      <c r="AZ211" s="38"/>
      <c r="BA211" s="39"/>
      <c r="BB211" s="38"/>
      <c r="BC211" s="39"/>
      <c r="BD211" s="38"/>
      <c r="BE211" s="39"/>
      <c r="BF211" s="38"/>
      <c r="BG211" s="39"/>
      <c r="BH211" s="38"/>
      <c r="BI211" s="36"/>
      <c r="BJ211" s="37"/>
      <c r="BK211" s="36"/>
      <c r="BL211" s="37"/>
      <c r="BM211" s="36"/>
      <c r="BN211" s="37"/>
      <c r="BO211" s="36"/>
      <c r="BP211" s="37"/>
      <c r="BQ211" s="36"/>
      <c r="BR211" s="369"/>
      <c r="BS211" s="369"/>
      <c r="BT211" s="369"/>
      <c r="BU211" s="369"/>
      <c r="BV211" s="369"/>
      <c r="BW211" s="369"/>
      <c r="BX211" s="369"/>
      <c r="BY211" s="369"/>
      <c r="BZ211" s="369"/>
      <c r="CA211" s="369"/>
      <c r="CB211" s="369"/>
      <c r="CC211" s="369"/>
      <c r="CD211" s="369"/>
      <c r="CE211" s="369"/>
    </row>
    <row r="212" spans="1:83" ht="35.1" customHeight="1" x14ac:dyDescent="0.25">
      <c r="A212" s="25">
        <f t="shared" ref="A212:A275" si="10">ROW(A201)</f>
        <v>201</v>
      </c>
      <c r="B212" s="370"/>
      <c r="C212" s="370"/>
      <c r="D212" s="371"/>
      <c r="E212" s="371"/>
      <c r="F212" s="371"/>
      <c r="G212" s="371"/>
      <c r="H212" s="371"/>
      <c r="I212" s="372"/>
      <c r="J212" s="372"/>
      <c r="K212" s="372"/>
      <c r="L212" s="372"/>
      <c r="M212" s="372"/>
      <c r="N212" s="372"/>
      <c r="O212" s="372"/>
      <c r="P212" s="372"/>
      <c r="Q212" s="373"/>
      <c r="R212" s="373"/>
      <c r="S212" s="373"/>
      <c r="T212" s="373"/>
      <c r="U212" s="373"/>
      <c r="V212" s="373"/>
      <c r="W212" s="373"/>
      <c r="X212" s="373"/>
      <c r="Y212" s="373"/>
      <c r="Z212" s="373"/>
      <c r="AA212" s="372"/>
      <c r="AB212" s="372"/>
      <c r="AC212" s="372"/>
      <c r="AD212" s="372"/>
      <c r="AE212" s="373"/>
      <c r="AF212" s="373"/>
      <c r="AG212" s="373"/>
      <c r="AH212" s="373"/>
      <c r="AI212" s="372"/>
      <c r="AJ212" s="372"/>
      <c r="AK212" s="372"/>
      <c r="AL212" s="372"/>
      <c r="AM212" s="372"/>
      <c r="AN212" s="372"/>
      <c r="AO212" s="374"/>
      <c r="AP212" s="374"/>
      <c r="AQ212" s="374"/>
      <c r="AR212" s="375"/>
      <c r="AS212" s="375"/>
      <c r="AT212" s="375"/>
      <c r="AU212" s="367"/>
      <c r="AV212" s="367"/>
      <c r="AW212" s="367"/>
      <c r="AX212" s="368"/>
      <c r="AY212" s="368"/>
      <c r="AZ212" s="38"/>
      <c r="BA212" s="39"/>
      <c r="BB212" s="38"/>
      <c r="BC212" s="39"/>
      <c r="BD212" s="38"/>
      <c r="BE212" s="39"/>
      <c r="BF212" s="38"/>
      <c r="BG212" s="39"/>
      <c r="BH212" s="38"/>
      <c r="BI212" s="36"/>
      <c r="BJ212" s="37"/>
      <c r="BK212" s="36"/>
      <c r="BL212" s="37"/>
      <c r="BM212" s="36"/>
      <c r="BN212" s="37"/>
      <c r="BO212" s="36"/>
      <c r="BP212" s="37"/>
      <c r="BQ212" s="36"/>
      <c r="BR212" s="369"/>
      <c r="BS212" s="369"/>
      <c r="BT212" s="369"/>
      <c r="BU212" s="369"/>
      <c r="BV212" s="369"/>
      <c r="BW212" s="369"/>
      <c r="BX212" s="369"/>
      <c r="BY212" s="369"/>
      <c r="BZ212" s="369"/>
      <c r="CA212" s="369"/>
      <c r="CB212" s="369"/>
      <c r="CC212" s="369"/>
      <c r="CD212" s="369"/>
      <c r="CE212" s="369"/>
    </row>
    <row r="213" spans="1:83" ht="35.1" customHeight="1" x14ac:dyDescent="0.25">
      <c r="A213" s="25">
        <f t="shared" si="10"/>
        <v>202</v>
      </c>
      <c r="B213" s="370"/>
      <c r="C213" s="370"/>
      <c r="D213" s="371"/>
      <c r="E213" s="371"/>
      <c r="F213" s="371"/>
      <c r="G213" s="371"/>
      <c r="H213" s="371"/>
      <c r="I213" s="372"/>
      <c r="J213" s="372"/>
      <c r="K213" s="372"/>
      <c r="L213" s="372"/>
      <c r="M213" s="372"/>
      <c r="N213" s="372"/>
      <c r="O213" s="372"/>
      <c r="P213" s="372"/>
      <c r="Q213" s="373"/>
      <c r="R213" s="373"/>
      <c r="S213" s="373"/>
      <c r="T213" s="373"/>
      <c r="U213" s="373"/>
      <c r="V213" s="373"/>
      <c r="W213" s="373"/>
      <c r="X213" s="373"/>
      <c r="Y213" s="373"/>
      <c r="Z213" s="373"/>
      <c r="AA213" s="372"/>
      <c r="AB213" s="372"/>
      <c r="AC213" s="372"/>
      <c r="AD213" s="372"/>
      <c r="AE213" s="373"/>
      <c r="AF213" s="373"/>
      <c r="AG213" s="373"/>
      <c r="AH213" s="373"/>
      <c r="AI213" s="372"/>
      <c r="AJ213" s="372"/>
      <c r="AK213" s="372"/>
      <c r="AL213" s="372"/>
      <c r="AM213" s="372"/>
      <c r="AN213" s="372"/>
      <c r="AO213" s="374"/>
      <c r="AP213" s="374"/>
      <c r="AQ213" s="374"/>
      <c r="AR213" s="375"/>
      <c r="AS213" s="375"/>
      <c r="AT213" s="375"/>
      <c r="AU213" s="367"/>
      <c r="AV213" s="367"/>
      <c r="AW213" s="367"/>
      <c r="AX213" s="368"/>
      <c r="AY213" s="368"/>
      <c r="AZ213" s="38"/>
      <c r="BA213" s="39"/>
      <c r="BB213" s="38"/>
      <c r="BC213" s="39"/>
      <c r="BD213" s="38"/>
      <c r="BE213" s="39"/>
      <c r="BF213" s="38"/>
      <c r="BG213" s="39"/>
      <c r="BH213" s="38"/>
      <c r="BI213" s="36"/>
      <c r="BJ213" s="37"/>
      <c r="BK213" s="36"/>
      <c r="BL213" s="37"/>
      <c r="BM213" s="36"/>
      <c r="BN213" s="37"/>
      <c r="BO213" s="36"/>
      <c r="BP213" s="37"/>
      <c r="BQ213" s="36"/>
      <c r="BR213" s="369"/>
      <c r="BS213" s="369"/>
      <c r="BT213" s="369"/>
      <c r="BU213" s="369"/>
      <c r="BV213" s="369"/>
      <c r="BW213" s="369"/>
      <c r="BX213" s="369"/>
      <c r="BY213" s="369"/>
      <c r="BZ213" s="369"/>
      <c r="CA213" s="369"/>
      <c r="CB213" s="369"/>
      <c r="CC213" s="369"/>
      <c r="CD213" s="369"/>
      <c r="CE213" s="369"/>
    </row>
    <row r="214" spans="1:83" ht="35.1" customHeight="1" x14ac:dyDescent="0.25">
      <c r="A214" s="25">
        <f t="shared" si="10"/>
        <v>203</v>
      </c>
      <c r="B214" s="370"/>
      <c r="C214" s="370"/>
      <c r="D214" s="371"/>
      <c r="E214" s="371"/>
      <c r="F214" s="371"/>
      <c r="G214" s="371"/>
      <c r="H214" s="371"/>
      <c r="I214" s="372"/>
      <c r="J214" s="372"/>
      <c r="K214" s="372"/>
      <c r="L214" s="372"/>
      <c r="M214" s="372"/>
      <c r="N214" s="372"/>
      <c r="O214" s="372"/>
      <c r="P214" s="372"/>
      <c r="Q214" s="373"/>
      <c r="R214" s="373"/>
      <c r="S214" s="373"/>
      <c r="T214" s="373"/>
      <c r="U214" s="373"/>
      <c r="V214" s="373"/>
      <c r="W214" s="373"/>
      <c r="X214" s="373"/>
      <c r="Y214" s="373"/>
      <c r="Z214" s="373"/>
      <c r="AA214" s="372"/>
      <c r="AB214" s="372"/>
      <c r="AC214" s="372"/>
      <c r="AD214" s="372"/>
      <c r="AE214" s="373"/>
      <c r="AF214" s="373"/>
      <c r="AG214" s="373"/>
      <c r="AH214" s="373"/>
      <c r="AI214" s="372"/>
      <c r="AJ214" s="372"/>
      <c r="AK214" s="372"/>
      <c r="AL214" s="372"/>
      <c r="AM214" s="372"/>
      <c r="AN214" s="372"/>
      <c r="AO214" s="374"/>
      <c r="AP214" s="374"/>
      <c r="AQ214" s="374"/>
      <c r="AR214" s="375"/>
      <c r="AS214" s="375"/>
      <c r="AT214" s="375"/>
      <c r="AU214" s="367"/>
      <c r="AV214" s="367"/>
      <c r="AW214" s="367"/>
      <c r="AX214" s="368"/>
      <c r="AY214" s="368"/>
      <c r="AZ214" s="38"/>
      <c r="BA214" s="39"/>
      <c r="BB214" s="38"/>
      <c r="BC214" s="39"/>
      <c r="BD214" s="38"/>
      <c r="BE214" s="39"/>
      <c r="BF214" s="38"/>
      <c r="BG214" s="39"/>
      <c r="BH214" s="38"/>
      <c r="BI214" s="36"/>
      <c r="BJ214" s="37"/>
      <c r="BK214" s="36"/>
      <c r="BL214" s="37"/>
      <c r="BM214" s="36"/>
      <c r="BN214" s="37"/>
      <c r="BO214" s="36"/>
      <c r="BP214" s="37"/>
      <c r="BQ214" s="36"/>
      <c r="BR214" s="369"/>
      <c r="BS214" s="369"/>
      <c r="BT214" s="369"/>
      <c r="BU214" s="369"/>
      <c r="BV214" s="369"/>
      <c r="BW214" s="369"/>
      <c r="BX214" s="369"/>
      <c r="BY214" s="369"/>
      <c r="BZ214" s="369"/>
      <c r="CA214" s="369"/>
      <c r="CB214" s="369"/>
      <c r="CC214" s="369"/>
      <c r="CD214" s="369"/>
      <c r="CE214" s="369"/>
    </row>
    <row r="215" spans="1:83" ht="35.1" customHeight="1" x14ac:dyDescent="0.25">
      <c r="A215" s="25">
        <f t="shared" si="10"/>
        <v>204</v>
      </c>
      <c r="B215" s="370"/>
      <c r="C215" s="370"/>
      <c r="D215" s="371"/>
      <c r="E215" s="371"/>
      <c r="F215" s="371"/>
      <c r="G215" s="371"/>
      <c r="H215" s="371"/>
      <c r="I215" s="372"/>
      <c r="J215" s="372"/>
      <c r="K215" s="372"/>
      <c r="L215" s="372"/>
      <c r="M215" s="372"/>
      <c r="N215" s="372"/>
      <c r="O215" s="372"/>
      <c r="P215" s="372"/>
      <c r="Q215" s="373"/>
      <c r="R215" s="373"/>
      <c r="S215" s="373"/>
      <c r="T215" s="373"/>
      <c r="U215" s="373"/>
      <c r="V215" s="373"/>
      <c r="W215" s="373"/>
      <c r="X215" s="373"/>
      <c r="Y215" s="373"/>
      <c r="Z215" s="373"/>
      <c r="AA215" s="372"/>
      <c r="AB215" s="372"/>
      <c r="AC215" s="372"/>
      <c r="AD215" s="372"/>
      <c r="AE215" s="373"/>
      <c r="AF215" s="373"/>
      <c r="AG215" s="373"/>
      <c r="AH215" s="373"/>
      <c r="AI215" s="372"/>
      <c r="AJ215" s="372"/>
      <c r="AK215" s="372"/>
      <c r="AL215" s="372"/>
      <c r="AM215" s="372"/>
      <c r="AN215" s="372"/>
      <c r="AO215" s="374"/>
      <c r="AP215" s="374"/>
      <c r="AQ215" s="374"/>
      <c r="AR215" s="375"/>
      <c r="AS215" s="375"/>
      <c r="AT215" s="375"/>
      <c r="AU215" s="367"/>
      <c r="AV215" s="367"/>
      <c r="AW215" s="367"/>
      <c r="AX215" s="368"/>
      <c r="AY215" s="368"/>
      <c r="AZ215" s="38"/>
      <c r="BA215" s="39"/>
      <c r="BB215" s="38"/>
      <c r="BC215" s="39"/>
      <c r="BD215" s="38"/>
      <c r="BE215" s="39"/>
      <c r="BF215" s="38"/>
      <c r="BG215" s="39"/>
      <c r="BH215" s="38"/>
      <c r="BI215" s="36"/>
      <c r="BJ215" s="37"/>
      <c r="BK215" s="36"/>
      <c r="BL215" s="37"/>
      <c r="BM215" s="36"/>
      <c r="BN215" s="37"/>
      <c r="BO215" s="36"/>
      <c r="BP215" s="37"/>
      <c r="BQ215" s="36"/>
      <c r="BR215" s="369"/>
      <c r="BS215" s="369"/>
      <c r="BT215" s="369"/>
      <c r="BU215" s="369"/>
      <c r="BV215" s="369"/>
      <c r="BW215" s="369"/>
      <c r="BX215" s="369"/>
      <c r="BY215" s="369"/>
      <c r="BZ215" s="369"/>
      <c r="CA215" s="369"/>
      <c r="CB215" s="369"/>
      <c r="CC215" s="369"/>
      <c r="CD215" s="369"/>
      <c r="CE215" s="369"/>
    </row>
    <row r="216" spans="1:83" ht="35.1" customHeight="1" x14ac:dyDescent="0.25">
      <c r="A216" s="25">
        <f t="shared" si="10"/>
        <v>205</v>
      </c>
      <c r="B216" s="370"/>
      <c r="C216" s="370"/>
      <c r="D216" s="371"/>
      <c r="E216" s="371"/>
      <c r="F216" s="371"/>
      <c r="G216" s="371"/>
      <c r="H216" s="371"/>
      <c r="I216" s="372"/>
      <c r="J216" s="372"/>
      <c r="K216" s="372"/>
      <c r="L216" s="372"/>
      <c r="M216" s="372"/>
      <c r="N216" s="372"/>
      <c r="O216" s="372"/>
      <c r="P216" s="372"/>
      <c r="Q216" s="373"/>
      <c r="R216" s="373"/>
      <c r="S216" s="373"/>
      <c r="T216" s="373"/>
      <c r="U216" s="373"/>
      <c r="V216" s="373"/>
      <c r="W216" s="373"/>
      <c r="X216" s="373"/>
      <c r="Y216" s="373"/>
      <c r="Z216" s="373"/>
      <c r="AA216" s="372"/>
      <c r="AB216" s="372"/>
      <c r="AC216" s="372"/>
      <c r="AD216" s="372"/>
      <c r="AE216" s="373"/>
      <c r="AF216" s="373"/>
      <c r="AG216" s="373"/>
      <c r="AH216" s="373"/>
      <c r="AI216" s="372"/>
      <c r="AJ216" s="372"/>
      <c r="AK216" s="372"/>
      <c r="AL216" s="372"/>
      <c r="AM216" s="372"/>
      <c r="AN216" s="372"/>
      <c r="AO216" s="374"/>
      <c r="AP216" s="374"/>
      <c r="AQ216" s="374"/>
      <c r="AR216" s="375"/>
      <c r="AS216" s="375"/>
      <c r="AT216" s="375"/>
      <c r="AU216" s="367"/>
      <c r="AV216" s="367"/>
      <c r="AW216" s="367"/>
      <c r="AX216" s="368"/>
      <c r="AY216" s="368"/>
      <c r="AZ216" s="38"/>
      <c r="BA216" s="39"/>
      <c r="BB216" s="38"/>
      <c r="BC216" s="39"/>
      <c r="BD216" s="38"/>
      <c r="BE216" s="39"/>
      <c r="BF216" s="38"/>
      <c r="BG216" s="39"/>
      <c r="BH216" s="38"/>
      <c r="BI216" s="36"/>
      <c r="BJ216" s="37"/>
      <c r="BK216" s="36"/>
      <c r="BL216" s="37"/>
      <c r="BM216" s="36"/>
      <c r="BN216" s="37"/>
      <c r="BO216" s="36"/>
      <c r="BP216" s="37"/>
      <c r="BQ216" s="36"/>
      <c r="BR216" s="369"/>
      <c r="BS216" s="369"/>
      <c r="BT216" s="369"/>
      <c r="BU216" s="369"/>
      <c r="BV216" s="369"/>
      <c r="BW216" s="369"/>
      <c r="BX216" s="369"/>
      <c r="BY216" s="369"/>
      <c r="BZ216" s="369"/>
      <c r="CA216" s="369"/>
      <c r="CB216" s="369"/>
      <c r="CC216" s="369"/>
      <c r="CD216" s="369"/>
      <c r="CE216" s="369"/>
    </row>
    <row r="217" spans="1:83" ht="35.1" customHeight="1" x14ac:dyDescent="0.25">
      <c r="A217" s="25">
        <f t="shared" si="10"/>
        <v>206</v>
      </c>
      <c r="B217" s="370"/>
      <c r="C217" s="370"/>
      <c r="D217" s="371"/>
      <c r="E217" s="371"/>
      <c r="F217" s="371"/>
      <c r="G217" s="371"/>
      <c r="H217" s="371"/>
      <c r="I217" s="372"/>
      <c r="J217" s="372"/>
      <c r="K217" s="372"/>
      <c r="L217" s="372"/>
      <c r="M217" s="372"/>
      <c r="N217" s="372"/>
      <c r="O217" s="372"/>
      <c r="P217" s="372"/>
      <c r="Q217" s="373"/>
      <c r="R217" s="373"/>
      <c r="S217" s="373"/>
      <c r="T217" s="373"/>
      <c r="U217" s="373"/>
      <c r="V217" s="373"/>
      <c r="W217" s="373"/>
      <c r="X217" s="373"/>
      <c r="Y217" s="373"/>
      <c r="Z217" s="373"/>
      <c r="AA217" s="372"/>
      <c r="AB217" s="372"/>
      <c r="AC217" s="372"/>
      <c r="AD217" s="372"/>
      <c r="AE217" s="373"/>
      <c r="AF217" s="373"/>
      <c r="AG217" s="373"/>
      <c r="AH217" s="373"/>
      <c r="AI217" s="372"/>
      <c r="AJ217" s="372"/>
      <c r="AK217" s="372"/>
      <c r="AL217" s="372"/>
      <c r="AM217" s="372"/>
      <c r="AN217" s="372"/>
      <c r="AO217" s="374"/>
      <c r="AP217" s="374"/>
      <c r="AQ217" s="374"/>
      <c r="AR217" s="375"/>
      <c r="AS217" s="375"/>
      <c r="AT217" s="375"/>
      <c r="AU217" s="367"/>
      <c r="AV217" s="367"/>
      <c r="AW217" s="367"/>
      <c r="AX217" s="368"/>
      <c r="AY217" s="368"/>
      <c r="AZ217" s="38"/>
      <c r="BA217" s="39"/>
      <c r="BB217" s="38"/>
      <c r="BC217" s="39"/>
      <c r="BD217" s="38"/>
      <c r="BE217" s="39"/>
      <c r="BF217" s="38"/>
      <c r="BG217" s="39"/>
      <c r="BH217" s="38"/>
      <c r="BI217" s="36"/>
      <c r="BJ217" s="37"/>
      <c r="BK217" s="36"/>
      <c r="BL217" s="37"/>
      <c r="BM217" s="36"/>
      <c r="BN217" s="37"/>
      <c r="BO217" s="36"/>
      <c r="BP217" s="37"/>
      <c r="BQ217" s="36"/>
      <c r="BR217" s="369"/>
      <c r="BS217" s="369"/>
      <c r="BT217" s="369"/>
      <c r="BU217" s="369"/>
      <c r="BV217" s="369"/>
      <c r="BW217" s="369"/>
      <c r="BX217" s="369"/>
      <c r="BY217" s="369"/>
      <c r="BZ217" s="369"/>
      <c r="CA217" s="369"/>
      <c r="CB217" s="369"/>
      <c r="CC217" s="369"/>
      <c r="CD217" s="369"/>
      <c r="CE217" s="369"/>
    </row>
    <row r="218" spans="1:83" ht="35.1" customHeight="1" x14ac:dyDescent="0.25">
      <c r="A218" s="25">
        <f t="shared" si="10"/>
        <v>207</v>
      </c>
      <c r="B218" s="370"/>
      <c r="C218" s="370"/>
      <c r="D218" s="371"/>
      <c r="E218" s="371"/>
      <c r="F218" s="371"/>
      <c r="G218" s="371"/>
      <c r="H218" s="371"/>
      <c r="I218" s="372"/>
      <c r="J218" s="372"/>
      <c r="K218" s="372"/>
      <c r="L218" s="372"/>
      <c r="M218" s="372"/>
      <c r="N218" s="372"/>
      <c r="O218" s="372"/>
      <c r="P218" s="372"/>
      <c r="Q218" s="373"/>
      <c r="R218" s="373"/>
      <c r="S218" s="373"/>
      <c r="T218" s="373"/>
      <c r="U218" s="373"/>
      <c r="V218" s="373"/>
      <c r="W218" s="373"/>
      <c r="X218" s="373"/>
      <c r="Y218" s="373"/>
      <c r="Z218" s="373"/>
      <c r="AA218" s="372"/>
      <c r="AB218" s="372"/>
      <c r="AC218" s="372"/>
      <c r="AD218" s="372"/>
      <c r="AE218" s="373"/>
      <c r="AF218" s="373"/>
      <c r="AG218" s="373"/>
      <c r="AH218" s="373"/>
      <c r="AI218" s="372"/>
      <c r="AJ218" s="372"/>
      <c r="AK218" s="372"/>
      <c r="AL218" s="372"/>
      <c r="AM218" s="372"/>
      <c r="AN218" s="372"/>
      <c r="AO218" s="374"/>
      <c r="AP218" s="374"/>
      <c r="AQ218" s="374"/>
      <c r="AR218" s="375"/>
      <c r="AS218" s="375"/>
      <c r="AT218" s="375"/>
      <c r="AU218" s="367"/>
      <c r="AV218" s="367"/>
      <c r="AW218" s="367"/>
      <c r="AX218" s="368"/>
      <c r="AY218" s="368"/>
      <c r="AZ218" s="38"/>
      <c r="BA218" s="39"/>
      <c r="BB218" s="38"/>
      <c r="BC218" s="39"/>
      <c r="BD218" s="38"/>
      <c r="BE218" s="39"/>
      <c r="BF218" s="38"/>
      <c r="BG218" s="39"/>
      <c r="BH218" s="38"/>
      <c r="BI218" s="36"/>
      <c r="BJ218" s="37"/>
      <c r="BK218" s="36"/>
      <c r="BL218" s="37"/>
      <c r="BM218" s="36"/>
      <c r="BN218" s="37"/>
      <c r="BO218" s="36"/>
      <c r="BP218" s="37"/>
      <c r="BQ218" s="36"/>
      <c r="BR218" s="369"/>
      <c r="BS218" s="369"/>
      <c r="BT218" s="369"/>
      <c r="BU218" s="369"/>
      <c r="BV218" s="369"/>
      <c r="BW218" s="369"/>
      <c r="BX218" s="369"/>
      <c r="BY218" s="369"/>
      <c r="BZ218" s="369"/>
      <c r="CA218" s="369"/>
      <c r="CB218" s="369"/>
      <c r="CC218" s="369"/>
      <c r="CD218" s="369"/>
      <c r="CE218" s="369"/>
    </row>
    <row r="219" spans="1:83" ht="35.1" customHeight="1" x14ac:dyDescent="0.25">
      <c r="A219" s="25">
        <f t="shared" si="10"/>
        <v>208</v>
      </c>
      <c r="B219" s="370"/>
      <c r="C219" s="370"/>
      <c r="D219" s="371"/>
      <c r="E219" s="371"/>
      <c r="F219" s="371"/>
      <c r="G219" s="371"/>
      <c r="H219" s="371"/>
      <c r="I219" s="372"/>
      <c r="J219" s="372"/>
      <c r="K219" s="372"/>
      <c r="L219" s="372"/>
      <c r="M219" s="372"/>
      <c r="N219" s="372"/>
      <c r="O219" s="372"/>
      <c r="P219" s="372"/>
      <c r="Q219" s="373"/>
      <c r="R219" s="373"/>
      <c r="S219" s="373"/>
      <c r="T219" s="373"/>
      <c r="U219" s="373"/>
      <c r="V219" s="373"/>
      <c r="W219" s="373"/>
      <c r="X219" s="373"/>
      <c r="Y219" s="373"/>
      <c r="Z219" s="373"/>
      <c r="AA219" s="372"/>
      <c r="AB219" s="372"/>
      <c r="AC219" s="372"/>
      <c r="AD219" s="372"/>
      <c r="AE219" s="373"/>
      <c r="AF219" s="373"/>
      <c r="AG219" s="373"/>
      <c r="AH219" s="373"/>
      <c r="AI219" s="372"/>
      <c r="AJ219" s="372"/>
      <c r="AK219" s="372"/>
      <c r="AL219" s="372"/>
      <c r="AM219" s="372"/>
      <c r="AN219" s="372"/>
      <c r="AO219" s="374"/>
      <c r="AP219" s="374"/>
      <c r="AQ219" s="374"/>
      <c r="AR219" s="375"/>
      <c r="AS219" s="375"/>
      <c r="AT219" s="375"/>
      <c r="AU219" s="367"/>
      <c r="AV219" s="367"/>
      <c r="AW219" s="367"/>
      <c r="AX219" s="368"/>
      <c r="AY219" s="368"/>
      <c r="AZ219" s="38"/>
      <c r="BA219" s="39"/>
      <c r="BB219" s="38"/>
      <c r="BC219" s="39"/>
      <c r="BD219" s="38"/>
      <c r="BE219" s="39"/>
      <c r="BF219" s="38"/>
      <c r="BG219" s="39"/>
      <c r="BH219" s="38"/>
      <c r="BI219" s="36"/>
      <c r="BJ219" s="37"/>
      <c r="BK219" s="36"/>
      <c r="BL219" s="37"/>
      <c r="BM219" s="36"/>
      <c r="BN219" s="37"/>
      <c r="BO219" s="36"/>
      <c r="BP219" s="37"/>
      <c r="BQ219" s="36"/>
      <c r="BR219" s="369"/>
      <c r="BS219" s="369"/>
      <c r="BT219" s="369"/>
      <c r="BU219" s="369"/>
      <c r="BV219" s="369"/>
      <c r="BW219" s="369"/>
      <c r="BX219" s="369"/>
      <c r="BY219" s="369"/>
      <c r="BZ219" s="369"/>
      <c r="CA219" s="369"/>
      <c r="CB219" s="369"/>
      <c r="CC219" s="369"/>
      <c r="CD219" s="369"/>
      <c r="CE219" s="369"/>
    </row>
    <row r="220" spans="1:83" ht="35.1" customHeight="1" x14ac:dyDescent="0.25">
      <c r="A220" s="25">
        <f t="shared" si="10"/>
        <v>209</v>
      </c>
      <c r="B220" s="370"/>
      <c r="C220" s="370"/>
      <c r="D220" s="371"/>
      <c r="E220" s="371"/>
      <c r="F220" s="371"/>
      <c r="G220" s="371"/>
      <c r="H220" s="371"/>
      <c r="I220" s="372"/>
      <c r="J220" s="372"/>
      <c r="K220" s="372"/>
      <c r="L220" s="372"/>
      <c r="M220" s="372"/>
      <c r="N220" s="372"/>
      <c r="O220" s="372"/>
      <c r="P220" s="372"/>
      <c r="Q220" s="373"/>
      <c r="R220" s="373"/>
      <c r="S220" s="373"/>
      <c r="T220" s="373"/>
      <c r="U220" s="373"/>
      <c r="V220" s="373"/>
      <c r="W220" s="373"/>
      <c r="X220" s="373"/>
      <c r="Y220" s="373"/>
      <c r="Z220" s="373"/>
      <c r="AA220" s="372"/>
      <c r="AB220" s="372"/>
      <c r="AC220" s="372"/>
      <c r="AD220" s="372"/>
      <c r="AE220" s="373"/>
      <c r="AF220" s="373"/>
      <c r="AG220" s="373"/>
      <c r="AH220" s="373"/>
      <c r="AI220" s="372"/>
      <c r="AJ220" s="372"/>
      <c r="AK220" s="372"/>
      <c r="AL220" s="372"/>
      <c r="AM220" s="372"/>
      <c r="AN220" s="372"/>
      <c r="AO220" s="374"/>
      <c r="AP220" s="374"/>
      <c r="AQ220" s="374"/>
      <c r="AR220" s="375"/>
      <c r="AS220" s="375"/>
      <c r="AT220" s="375"/>
      <c r="AU220" s="367"/>
      <c r="AV220" s="367"/>
      <c r="AW220" s="367"/>
      <c r="AX220" s="368"/>
      <c r="AY220" s="368"/>
      <c r="AZ220" s="38"/>
      <c r="BA220" s="39"/>
      <c r="BB220" s="38"/>
      <c r="BC220" s="39"/>
      <c r="BD220" s="38"/>
      <c r="BE220" s="39"/>
      <c r="BF220" s="38"/>
      <c r="BG220" s="39"/>
      <c r="BH220" s="38"/>
      <c r="BI220" s="36"/>
      <c r="BJ220" s="37"/>
      <c r="BK220" s="36"/>
      <c r="BL220" s="37"/>
      <c r="BM220" s="36"/>
      <c r="BN220" s="37"/>
      <c r="BO220" s="36"/>
      <c r="BP220" s="37"/>
      <c r="BQ220" s="36"/>
      <c r="BR220" s="369"/>
      <c r="BS220" s="369"/>
      <c r="BT220" s="369"/>
      <c r="BU220" s="369"/>
      <c r="BV220" s="369"/>
      <c r="BW220" s="369"/>
      <c r="BX220" s="369"/>
      <c r="BY220" s="369"/>
      <c r="BZ220" s="369"/>
      <c r="CA220" s="369"/>
      <c r="CB220" s="369"/>
      <c r="CC220" s="369"/>
      <c r="CD220" s="369"/>
      <c r="CE220" s="369"/>
    </row>
    <row r="221" spans="1:83" ht="35.1" customHeight="1" x14ac:dyDescent="0.25">
      <c r="A221" s="25">
        <f>ROW(A210)</f>
        <v>210</v>
      </c>
      <c r="B221" s="370"/>
      <c r="C221" s="370"/>
      <c r="D221" s="371"/>
      <c r="E221" s="371"/>
      <c r="F221" s="371"/>
      <c r="G221" s="371"/>
      <c r="H221" s="371"/>
      <c r="I221" s="372"/>
      <c r="J221" s="372"/>
      <c r="K221" s="372"/>
      <c r="L221" s="372"/>
      <c r="M221" s="372"/>
      <c r="N221" s="372"/>
      <c r="O221" s="372"/>
      <c r="P221" s="372"/>
      <c r="Q221" s="373"/>
      <c r="R221" s="373"/>
      <c r="S221" s="373"/>
      <c r="T221" s="373"/>
      <c r="U221" s="373"/>
      <c r="V221" s="373"/>
      <c r="W221" s="373"/>
      <c r="X221" s="373"/>
      <c r="Y221" s="373"/>
      <c r="Z221" s="373"/>
      <c r="AA221" s="372"/>
      <c r="AB221" s="372"/>
      <c r="AC221" s="372"/>
      <c r="AD221" s="372"/>
      <c r="AE221" s="373"/>
      <c r="AF221" s="373"/>
      <c r="AG221" s="373"/>
      <c r="AH221" s="373"/>
      <c r="AI221" s="372"/>
      <c r="AJ221" s="372"/>
      <c r="AK221" s="372"/>
      <c r="AL221" s="372"/>
      <c r="AM221" s="372"/>
      <c r="AN221" s="372"/>
      <c r="AO221" s="374"/>
      <c r="AP221" s="374"/>
      <c r="AQ221" s="374"/>
      <c r="AR221" s="375"/>
      <c r="AS221" s="375"/>
      <c r="AT221" s="375"/>
      <c r="AU221" s="367"/>
      <c r="AV221" s="367"/>
      <c r="AW221" s="367"/>
      <c r="AX221" s="368"/>
      <c r="AY221" s="368"/>
      <c r="AZ221" s="38"/>
      <c r="BA221" s="39"/>
      <c r="BB221" s="38"/>
      <c r="BC221" s="39"/>
      <c r="BD221" s="38"/>
      <c r="BE221" s="39"/>
      <c r="BF221" s="38"/>
      <c r="BG221" s="39"/>
      <c r="BH221" s="38"/>
      <c r="BI221" s="36"/>
      <c r="BJ221" s="37"/>
      <c r="BK221" s="36"/>
      <c r="BL221" s="37"/>
      <c r="BM221" s="36"/>
      <c r="BN221" s="37"/>
      <c r="BO221" s="36"/>
      <c r="BP221" s="37"/>
      <c r="BQ221" s="36"/>
      <c r="BR221" s="369"/>
      <c r="BS221" s="369"/>
      <c r="BT221" s="369"/>
      <c r="BU221" s="369"/>
      <c r="BV221" s="369"/>
      <c r="BW221" s="369"/>
      <c r="BX221" s="369"/>
      <c r="BY221" s="369"/>
      <c r="BZ221" s="369"/>
      <c r="CA221" s="369"/>
      <c r="CB221" s="369"/>
      <c r="CC221" s="369"/>
      <c r="CD221" s="369"/>
      <c r="CE221" s="369"/>
    </row>
    <row r="222" spans="1:83" ht="35.1" customHeight="1" x14ac:dyDescent="0.25">
      <c r="A222" s="25">
        <f t="shared" si="10"/>
        <v>211</v>
      </c>
      <c r="B222" s="370"/>
      <c r="C222" s="370"/>
      <c r="D222" s="371"/>
      <c r="E222" s="371"/>
      <c r="F222" s="371"/>
      <c r="G222" s="371"/>
      <c r="H222" s="371"/>
      <c r="I222" s="372"/>
      <c r="J222" s="372"/>
      <c r="K222" s="372"/>
      <c r="L222" s="372"/>
      <c r="M222" s="372"/>
      <c r="N222" s="372"/>
      <c r="O222" s="372"/>
      <c r="P222" s="372"/>
      <c r="Q222" s="373"/>
      <c r="R222" s="373"/>
      <c r="S222" s="373"/>
      <c r="T222" s="373"/>
      <c r="U222" s="373"/>
      <c r="V222" s="373"/>
      <c r="W222" s="373"/>
      <c r="X222" s="373"/>
      <c r="Y222" s="373"/>
      <c r="Z222" s="373"/>
      <c r="AA222" s="372"/>
      <c r="AB222" s="372"/>
      <c r="AC222" s="372"/>
      <c r="AD222" s="372"/>
      <c r="AE222" s="373"/>
      <c r="AF222" s="373"/>
      <c r="AG222" s="373"/>
      <c r="AH222" s="373"/>
      <c r="AI222" s="372"/>
      <c r="AJ222" s="372"/>
      <c r="AK222" s="372"/>
      <c r="AL222" s="372"/>
      <c r="AM222" s="372"/>
      <c r="AN222" s="372"/>
      <c r="AO222" s="374"/>
      <c r="AP222" s="374"/>
      <c r="AQ222" s="374"/>
      <c r="AR222" s="375"/>
      <c r="AS222" s="375"/>
      <c r="AT222" s="375"/>
      <c r="AU222" s="367"/>
      <c r="AV222" s="367"/>
      <c r="AW222" s="367"/>
      <c r="AX222" s="368"/>
      <c r="AY222" s="368"/>
      <c r="AZ222" s="38"/>
      <c r="BA222" s="39"/>
      <c r="BB222" s="38"/>
      <c r="BC222" s="39"/>
      <c r="BD222" s="38"/>
      <c r="BE222" s="39"/>
      <c r="BF222" s="38"/>
      <c r="BG222" s="39"/>
      <c r="BH222" s="38"/>
      <c r="BI222" s="36"/>
      <c r="BJ222" s="37"/>
      <c r="BK222" s="36"/>
      <c r="BL222" s="37"/>
      <c r="BM222" s="36"/>
      <c r="BN222" s="37"/>
      <c r="BO222" s="36"/>
      <c r="BP222" s="37"/>
      <c r="BQ222" s="36"/>
      <c r="BR222" s="369"/>
      <c r="BS222" s="369"/>
      <c r="BT222" s="369"/>
      <c r="BU222" s="369"/>
      <c r="BV222" s="369"/>
      <c r="BW222" s="369"/>
      <c r="BX222" s="369"/>
      <c r="BY222" s="369"/>
      <c r="BZ222" s="369"/>
      <c r="CA222" s="369"/>
      <c r="CB222" s="369"/>
      <c r="CC222" s="369"/>
      <c r="CD222" s="369"/>
      <c r="CE222" s="369"/>
    </row>
    <row r="223" spans="1:83" ht="35.1" customHeight="1" x14ac:dyDescent="0.25">
      <c r="A223" s="25">
        <f t="shared" si="10"/>
        <v>212</v>
      </c>
      <c r="B223" s="370"/>
      <c r="C223" s="370"/>
      <c r="D223" s="371"/>
      <c r="E223" s="371"/>
      <c r="F223" s="371"/>
      <c r="G223" s="371"/>
      <c r="H223" s="371"/>
      <c r="I223" s="372"/>
      <c r="J223" s="372"/>
      <c r="K223" s="372"/>
      <c r="L223" s="372"/>
      <c r="M223" s="372"/>
      <c r="N223" s="372"/>
      <c r="O223" s="372"/>
      <c r="P223" s="372"/>
      <c r="Q223" s="373"/>
      <c r="R223" s="373"/>
      <c r="S223" s="373"/>
      <c r="T223" s="373"/>
      <c r="U223" s="373"/>
      <c r="V223" s="373"/>
      <c r="W223" s="373"/>
      <c r="X223" s="373"/>
      <c r="Y223" s="373"/>
      <c r="Z223" s="373"/>
      <c r="AA223" s="372"/>
      <c r="AB223" s="372"/>
      <c r="AC223" s="372"/>
      <c r="AD223" s="372"/>
      <c r="AE223" s="373"/>
      <c r="AF223" s="373"/>
      <c r="AG223" s="373"/>
      <c r="AH223" s="373"/>
      <c r="AI223" s="372"/>
      <c r="AJ223" s="372"/>
      <c r="AK223" s="372"/>
      <c r="AL223" s="372"/>
      <c r="AM223" s="372"/>
      <c r="AN223" s="372"/>
      <c r="AO223" s="374"/>
      <c r="AP223" s="374"/>
      <c r="AQ223" s="374"/>
      <c r="AR223" s="375"/>
      <c r="AS223" s="375"/>
      <c r="AT223" s="375"/>
      <c r="AU223" s="367"/>
      <c r="AV223" s="367"/>
      <c r="AW223" s="367"/>
      <c r="AX223" s="368"/>
      <c r="AY223" s="368"/>
      <c r="AZ223" s="38"/>
      <c r="BA223" s="39"/>
      <c r="BB223" s="38"/>
      <c r="BC223" s="39"/>
      <c r="BD223" s="38"/>
      <c r="BE223" s="39"/>
      <c r="BF223" s="38"/>
      <c r="BG223" s="39"/>
      <c r="BH223" s="38"/>
      <c r="BI223" s="36"/>
      <c r="BJ223" s="37"/>
      <c r="BK223" s="36"/>
      <c r="BL223" s="37"/>
      <c r="BM223" s="36"/>
      <c r="BN223" s="37"/>
      <c r="BO223" s="36"/>
      <c r="BP223" s="37"/>
      <c r="BQ223" s="36"/>
      <c r="BR223" s="369"/>
      <c r="BS223" s="369"/>
      <c r="BT223" s="369"/>
      <c r="BU223" s="369"/>
      <c r="BV223" s="369"/>
      <c r="BW223" s="369"/>
      <c r="BX223" s="369"/>
      <c r="BY223" s="369"/>
      <c r="BZ223" s="369"/>
      <c r="CA223" s="369"/>
      <c r="CB223" s="369"/>
      <c r="CC223" s="369"/>
      <c r="CD223" s="369"/>
      <c r="CE223" s="369"/>
    </row>
    <row r="224" spans="1:83" ht="35.1" customHeight="1" x14ac:dyDescent="0.25">
      <c r="A224" s="25">
        <f t="shared" si="10"/>
        <v>213</v>
      </c>
      <c r="B224" s="370"/>
      <c r="C224" s="370"/>
      <c r="D224" s="371"/>
      <c r="E224" s="371"/>
      <c r="F224" s="371"/>
      <c r="G224" s="371"/>
      <c r="H224" s="371"/>
      <c r="I224" s="372"/>
      <c r="J224" s="372"/>
      <c r="K224" s="372"/>
      <c r="L224" s="372"/>
      <c r="M224" s="372"/>
      <c r="N224" s="372"/>
      <c r="O224" s="372"/>
      <c r="P224" s="372"/>
      <c r="Q224" s="373"/>
      <c r="R224" s="373"/>
      <c r="S224" s="373"/>
      <c r="T224" s="373"/>
      <c r="U224" s="373"/>
      <c r="V224" s="373"/>
      <c r="W224" s="373"/>
      <c r="X224" s="373"/>
      <c r="Y224" s="373"/>
      <c r="Z224" s="373"/>
      <c r="AA224" s="372"/>
      <c r="AB224" s="372"/>
      <c r="AC224" s="372"/>
      <c r="AD224" s="372"/>
      <c r="AE224" s="373"/>
      <c r="AF224" s="373"/>
      <c r="AG224" s="373"/>
      <c r="AH224" s="373"/>
      <c r="AI224" s="372"/>
      <c r="AJ224" s="372"/>
      <c r="AK224" s="372"/>
      <c r="AL224" s="372"/>
      <c r="AM224" s="372"/>
      <c r="AN224" s="372"/>
      <c r="AO224" s="374"/>
      <c r="AP224" s="374"/>
      <c r="AQ224" s="374"/>
      <c r="AR224" s="375"/>
      <c r="AS224" s="375"/>
      <c r="AT224" s="375"/>
      <c r="AU224" s="367"/>
      <c r="AV224" s="367"/>
      <c r="AW224" s="367"/>
      <c r="AX224" s="368"/>
      <c r="AY224" s="368"/>
      <c r="AZ224" s="38"/>
      <c r="BA224" s="39"/>
      <c r="BB224" s="38"/>
      <c r="BC224" s="39"/>
      <c r="BD224" s="38"/>
      <c r="BE224" s="39"/>
      <c r="BF224" s="38"/>
      <c r="BG224" s="39"/>
      <c r="BH224" s="38"/>
      <c r="BI224" s="36"/>
      <c r="BJ224" s="37"/>
      <c r="BK224" s="36"/>
      <c r="BL224" s="37"/>
      <c r="BM224" s="36"/>
      <c r="BN224" s="37"/>
      <c r="BO224" s="36"/>
      <c r="BP224" s="37"/>
      <c r="BQ224" s="36"/>
      <c r="BR224" s="369"/>
      <c r="BS224" s="369"/>
      <c r="BT224" s="369"/>
      <c r="BU224" s="369"/>
      <c r="BV224" s="369"/>
      <c r="BW224" s="369"/>
      <c r="BX224" s="369"/>
      <c r="BY224" s="369"/>
      <c r="BZ224" s="369"/>
      <c r="CA224" s="369"/>
      <c r="CB224" s="369"/>
      <c r="CC224" s="369"/>
      <c r="CD224" s="369"/>
      <c r="CE224" s="369"/>
    </row>
    <row r="225" spans="1:83" ht="35.1" customHeight="1" x14ac:dyDescent="0.25">
      <c r="A225" s="25">
        <f t="shared" si="10"/>
        <v>214</v>
      </c>
      <c r="B225" s="370"/>
      <c r="C225" s="370"/>
      <c r="D225" s="371"/>
      <c r="E225" s="371"/>
      <c r="F225" s="371"/>
      <c r="G225" s="371"/>
      <c r="H225" s="371"/>
      <c r="I225" s="372"/>
      <c r="J225" s="372"/>
      <c r="K225" s="372"/>
      <c r="L225" s="372"/>
      <c r="M225" s="372"/>
      <c r="N225" s="372"/>
      <c r="O225" s="372"/>
      <c r="P225" s="372"/>
      <c r="Q225" s="373"/>
      <c r="R225" s="373"/>
      <c r="S225" s="373"/>
      <c r="T225" s="373"/>
      <c r="U225" s="373"/>
      <c r="V225" s="373"/>
      <c r="W225" s="373"/>
      <c r="X225" s="373"/>
      <c r="Y225" s="373"/>
      <c r="Z225" s="373"/>
      <c r="AA225" s="372"/>
      <c r="AB225" s="372"/>
      <c r="AC225" s="372"/>
      <c r="AD225" s="372"/>
      <c r="AE225" s="373"/>
      <c r="AF225" s="373"/>
      <c r="AG225" s="373"/>
      <c r="AH225" s="373"/>
      <c r="AI225" s="372"/>
      <c r="AJ225" s="372"/>
      <c r="AK225" s="372"/>
      <c r="AL225" s="372"/>
      <c r="AM225" s="372"/>
      <c r="AN225" s="372"/>
      <c r="AO225" s="374"/>
      <c r="AP225" s="374"/>
      <c r="AQ225" s="374"/>
      <c r="AR225" s="375"/>
      <c r="AS225" s="375"/>
      <c r="AT225" s="375"/>
      <c r="AU225" s="367"/>
      <c r="AV225" s="367"/>
      <c r="AW225" s="367"/>
      <c r="AX225" s="368"/>
      <c r="AY225" s="368"/>
      <c r="AZ225" s="38"/>
      <c r="BA225" s="39"/>
      <c r="BB225" s="38"/>
      <c r="BC225" s="39"/>
      <c r="BD225" s="38"/>
      <c r="BE225" s="39"/>
      <c r="BF225" s="38"/>
      <c r="BG225" s="39"/>
      <c r="BH225" s="38"/>
      <c r="BI225" s="36"/>
      <c r="BJ225" s="37"/>
      <c r="BK225" s="36"/>
      <c r="BL225" s="37"/>
      <c r="BM225" s="36"/>
      <c r="BN225" s="37"/>
      <c r="BO225" s="36"/>
      <c r="BP225" s="37"/>
      <c r="BQ225" s="36"/>
      <c r="BR225" s="369"/>
      <c r="BS225" s="369"/>
      <c r="BT225" s="369"/>
      <c r="BU225" s="369"/>
      <c r="BV225" s="369"/>
      <c r="BW225" s="369"/>
      <c r="BX225" s="369"/>
      <c r="BY225" s="369"/>
      <c r="BZ225" s="369"/>
      <c r="CA225" s="369"/>
      <c r="CB225" s="369"/>
      <c r="CC225" s="369"/>
      <c r="CD225" s="369"/>
      <c r="CE225" s="369"/>
    </row>
    <row r="226" spans="1:83" ht="35.1" customHeight="1" x14ac:dyDescent="0.25">
      <c r="A226" s="25">
        <f t="shared" si="10"/>
        <v>215</v>
      </c>
      <c r="B226" s="370"/>
      <c r="C226" s="370"/>
      <c r="D226" s="371"/>
      <c r="E226" s="371"/>
      <c r="F226" s="371"/>
      <c r="G226" s="371"/>
      <c r="H226" s="371"/>
      <c r="I226" s="372"/>
      <c r="J226" s="372"/>
      <c r="K226" s="372"/>
      <c r="L226" s="372"/>
      <c r="M226" s="372"/>
      <c r="N226" s="372"/>
      <c r="O226" s="372"/>
      <c r="P226" s="372"/>
      <c r="Q226" s="373"/>
      <c r="R226" s="373"/>
      <c r="S226" s="373"/>
      <c r="T226" s="373"/>
      <c r="U226" s="373"/>
      <c r="V226" s="373"/>
      <c r="W226" s="373"/>
      <c r="X226" s="373"/>
      <c r="Y226" s="373"/>
      <c r="Z226" s="373"/>
      <c r="AA226" s="372"/>
      <c r="AB226" s="372"/>
      <c r="AC226" s="372"/>
      <c r="AD226" s="372"/>
      <c r="AE226" s="373"/>
      <c r="AF226" s="373"/>
      <c r="AG226" s="373"/>
      <c r="AH226" s="373"/>
      <c r="AI226" s="372"/>
      <c r="AJ226" s="372"/>
      <c r="AK226" s="372"/>
      <c r="AL226" s="372"/>
      <c r="AM226" s="372"/>
      <c r="AN226" s="372"/>
      <c r="AO226" s="374"/>
      <c r="AP226" s="374"/>
      <c r="AQ226" s="374"/>
      <c r="AR226" s="375"/>
      <c r="AS226" s="375"/>
      <c r="AT226" s="375"/>
      <c r="AU226" s="367"/>
      <c r="AV226" s="367"/>
      <c r="AW226" s="367"/>
      <c r="AX226" s="368"/>
      <c r="AY226" s="368"/>
      <c r="AZ226" s="38"/>
      <c r="BA226" s="39"/>
      <c r="BB226" s="38"/>
      <c r="BC226" s="39"/>
      <c r="BD226" s="38"/>
      <c r="BE226" s="39"/>
      <c r="BF226" s="38"/>
      <c r="BG226" s="39"/>
      <c r="BH226" s="38"/>
      <c r="BI226" s="36"/>
      <c r="BJ226" s="37"/>
      <c r="BK226" s="36"/>
      <c r="BL226" s="37"/>
      <c r="BM226" s="36"/>
      <c r="BN226" s="37"/>
      <c r="BO226" s="36"/>
      <c r="BP226" s="37"/>
      <c r="BQ226" s="36"/>
      <c r="BR226" s="369"/>
      <c r="BS226" s="369"/>
      <c r="BT226" s="369"/>
      <c r="BU226" s="369"/>
      <c r="BV226" s="369"/>
      <c r="BW226" s="369"/>
      <c r="BX226" s="369"/>
      <c r="BY226" s="369"/>
      <c r="BZ226" s="369"/>
      <c r="CA226" s="369"/>
      <c r="CB226" s="369"/>
      <c r="CC226" s="369"/>
      <c r="CD226" s="369"/>
      <c r="CE226" s="369"/>
    </row>
    <row r="227" spans="1:83" ht="35.1" customHeight="1" x14ac:dyDescent="0.25">
      <c r="A227" s="25">
        <f t="shared" si="10"/>
        <v>216</v>
      </c>
      <c r="B227" s="370"/>
      <c r="C227" s="370"/>
      <c r="D227" s="371"/>
      <c r="E227" s="371"/>
      <c r="F227" s="371"/>
      <c r="G227" s="371"/>
      <c r="H227" s="371"/>
      <c r="I227" s="372"/>
      <c r="J227" s="372"/>
      <c r="K227" s="372"/>
      <c r="L227" s="372"/>
      <c r="M227" s="372"/>
      <c r="N227" s="372"/>
      <c r="O227" s="372"/>
      <c r="P227" s="372"/>
      <c r="Q227" s="373"/>
      <c r="R227" s="373"/>
      <c r="S227" s="373"/>
      <c r="T227" s="373"/>
      <c r="U227" s="373"/>
      <c r="V227" s="373"/>
      <c r="W227" s="373"/>
      <c r="X227" s="373"/>
      <c r="Y227" s="373"/>
      <c r="Z227" s="373"/>
      <c r="AA227" s="372"/>
      <c r="AB227" s="372"/>
      <c r="AC227" s="372"/>
      <c r="AD227" s="372"/>
      <c r="AE227" s="373"/>
      <c r="AF227" s="373"/>
      <c r="AG227" s="373"/>
      <c r="AH227" s="373"/>
      <c r="AI227" s="372"/>
      <c r="AJ227" s="372"/>
      <c r="AK227" s="372"/>
      <c r="AL227" s="372"/>
      <c r="AM227" s="372"/>
      <c r="AN227" s="372"/>
      <c r="AO227" s="374"/>
      <c r="AP227" s="374"/>
      <c r="AQ227" s="374"/>
      <c r="AR227" s="375"/>
      <c r="AS227" s="375"/>
      <c r="AT227" s="375"/>
      <c r="AU227" s="367"/>
      <c r="AV227" s="367"/>
      <c r="AW227" s="367"/>
      <c r="AX227" s="368"/>
      <c r="AY227" s="368"/>
      <c r="AZ227" s="38"/>
      <c r="BA227" s="39"/>
      <c r="BB227" s="38"/>
      <c r="BC227" s="39"/>
      <c r="BD227" s="38"/>
      <c r="BE227" s="39"/>
      <c r="BF227" s="38"/>
      <c r="BG227" s="39"/>
      <c r="BH227" s="38"/>
      <c r="BI227" s="36"/>
      <c r="BJ227" s="37"/>
      <c r="BK227" s="36"/>
      <c r="BL227" s="37"/>
      <c r="BM227" s="36"/>
      <c r="BN227" s="37"/>
      <c r="BO227" s="36"/>
      <c r="BP227" s="37"/>
      <c r="BQ227" s="36"/>
      <c r="BR227" s="369"/>
      <c r="BS227" s="369"/>
      <c r="BT227" s="369"/>
      <c r="BU227" s="369"/>
      <c r="BV227" s="369"/>
      <c r="BW227" s="369"/>
      <c r="BX227" s="369"/>
      <c r="BY227" s="369"/>
      <c r="BZ227" s="369"/>
      <c r="CA227" s="369"/>
      <c r="CB227" s="369"/>
      <c r="CC227" s="369"/>
      <c r="CD227" s="369"/>
      <c r="CE227" s="369"/>
    </row>
    <row r="228" spans="1:83" ht="35.1" customHeight="1" x14ac:dyDescent="0.25">
      <c r="A228" s="25">
        <f t="shared" si="10"/>
        <v>217</v>
      </c>
      <c r="B228" s="370"/>
      <c r="C228" s="370"/>
      <c r="D228" s="371"/>
      <c r="E228" s="371"/>
      <c r="F228" s="371"/>
      <c r="G228" s="371"/>
      <c r="H228" s="371"/>
      <c r="I228" s="372"/>
      <c r="J228" s="372"/>
      <c r="K228" s="372"/>
      <c r="L228" s="372"/>
      <c r="M228" s="372"/>
      <c r="N228" s="372"/>
      <c r="O228" s="372"/>
      <c r="P228" s="372"/>
      <c r="Q228" s="373"/>
      <c r="R228" s="373"/>
      <c r="S228" s="373"/>
      <c r="T228" s="373"/>
      <c r="U228" s="373"/>
      <c r="V228" s="373"/>
      <c r="W228" s="373"/>
      <c r="X228" s="373"/>
      <c r="Y228" s="373"/>
      <c r="Z228" s="373"/>
      <c r="AA228" s="372"/>
      <c r="AB228" s="372"/>
      <c r="AC228" s="372"/>
      <c r="AD228" s="372"/>
      <c r="AE228" s="373"/>
      <c r="AF228" s="373"/>
      <c r="AG228" s="373"/>
      <c r="AH228" s="373"/>
      <c r="AI228" s="372"/>
      <c r="AJ228" s="372"/>
      <c r="AK228" s="372"/>
      <c r="AL228" s="372"/>
      <c r="AM228" s="372"/>
      <c r="AN228" s="372"/>
      <c r="AO228" s="374"/>
      <c r="AP228" s="374"/>
      <c r="AQ228" s="374"/>
      <c r="AR228" s="375"/>
      <c r="AS228" s="375"/>
      <c r="AT228" s="375"/>
      <c r="AU228" s="367"/>
      <c r="AV228" s="367"/>
      <c r="AW228" s="367"/>
      <c r="AX228" s="368"/>
      <c r="AY228" s="368"/>
      <c r="AZ228" s="38"/>
      <c r="BA228" s="39"/>
      <c r="BB228" s="38"/>
      <c r="BC228" s="39"/>
      <c r="BD228" s="38"/>
      <c r="BE228" s="39"/>
      <c r="BF228" s="38"/>
      <c r="BG228" s="39"/>
      <c r="BH228" s="38"/>
      <c r="BI228" s="36"/>
      <c r="BJ228" s="37"/>
      <c r="BK228" s="36"/>
      <c r="BL228" s="37"/>
      <c r="BM228" s="36"/>
      <c r="BN228" s="37"/>
      <c r="BO228" s="36"/>
      <c r="BP228" s="37"/>
      <c r="BQ228" s="36"/>
      <c r="BR228" s="369"/>
      <c r="BS228" s="369"/>
      <c r="BT228" s="369"/>
      <c r="BU228" s="369"/>
      <c r="BV228" s="369"/>
      <c r="BW228" s="369"/>
      <c r="BX228" s="369"/>
      <c r="BY228" s="369"/>
      <c r="BZ228" s="369"/>
      <c r="CA228" s="369"/>
      <c r="CB228" s="369"/>
      <c r="CC228" s="369"/>
      <c r="CD228" s="369"/>
      <c r="CE228" s="369"/>
    </row>
    <row r="229" spans="1:83" ht="35.1" customHeight="1" x14ac:dyDescent="0.25">
      <c r="A229" s="25">
        <f t="shared" si="10"/>
        <v>218</v>
      </c>
      <c r="B229" s="370"/>
      <c r="C229" s="370"/>
      <c r="D229" s="371"/>
      <c r="E229" s="371"/>
      <c r="F229" s="371"/>
      <c r="G229" s="371"/>
      <c r="H229" s="371"/>
      <c r="I229" s="372"/>
      <c r="J229" s="372"/>
      <c r="K229" s="372"/>
      <c r="L229" s="372"/>
      <c r="M229" s="372"/>
      <c r="N229" s="372"/>
      <c r="O229" s="372"/>
      <c r="P229" s="372"/>
      <c r="Q229" s="373"/>
      <c r="R229" s="373"/>
      <c r="S229" s="373"/>
      <c r="T229" s="373"/>
      <c r="U229" s="373"/>
      <c r="V229" s="373"/>
      <c r="W229" s="373"/>
      <c r="X229" s="373"/>
      <c r="Y229" s="373"/>
      <c r="Z229" s="373"/>
      <c r="AA229" s="372"/>
      <c r="AB229" s="372"/>
      <c r="AC229" s="372"/>
      <c r="AD229" s="372"/>
      <c r="AE229" s="373"/>
      <c r="AF229" s="373"/>
      <c r="AG229" s="373"/>
      <c r="AH229" s="373"/>
      <c r="AI229" s="372"/>
      <c r="AJ229" s="372"/>
      <c r="AK229" s="372"/>
      <c r="AL229" s="372"/>
      <c r="AM229" s="372"/>
      <c r="AN229" s="372"/>
      <c r="AO229" s="374"/>
      <c r="AP229" s="374"/>
      <c r="AQ229" s="374"/>
      <c r="AR229" s="375"/>
      <c r="AS229" s="375"/>
      <c r="AT229" s="375"/>
      <c r="AU229" s="367"/>
      <c r="AV229" s="367"/>
      <c r="AW229" s="367"/>
      <c r="AX229" s="368"/>
      <c r="AY229" s="368"/>
      <c r="AZ229" s="38"/>
      <c r="BA229" s="39"/>
      <c r="BB229" s="38"/>
      <c r="BC229" s="39"/>
      <c r="BD229" s="38"/>
      <c r="BE229" s="39"/>
      <c r="BF229" s="38"/>
      <c r="BG229" s="39"/>
      <c r="BH229" s="38"/>
      <c r="BI229" s="36"/>
      <c r="BJ229" s="37"/>
      <c r="BK229" s="36"/>
      <c r="BL229" s="37"/>
      <c r="BM229" s="36"/>
      <c r="BN229" s="37"/>
      <c r="BO229" s="36"/>
      <c r="BP229" s="37"/>
      <c r="BQ229" s="36"/>
      <c r="BR229" s="369"/>
      <c r="BS229" s="369"/>
      <c r="BT229" s="369"/>
      <c r="BU229" s="369"/>
      <c r="BV229" s="369"/>
      <c r="BW229" s="369"/>
      <c r="BX229" s="369"/>
      <c r="BY229" s="369"/>
      <c r="BZ229" s="369"/>
      <c r="CA229" s="369"/>
      <c r="CB229" s="369"/>
      <c r="CC229" s="369"/>
      <c r="CD229" s="369"/>
      <c r="CE229" s="369"/>
    </row>
    <row r="230" spans="1:83" ht="35.1" customHeight="1" x14ac:dyDescent="0.25">
      <c r="A230" s="25">
        <f t="shared" si="10"/>
        <v>219</v>
      </c>
      <c r="B230" s="370"/>
      <c r="C230" s="370"/>
      <c r="D230" s="371"/>
      <c r="E230" s="371"/>
      <c r="F230" s="371"/>
      <c r="G230" s="371"/>
      <c r="H230" s="371"/>
      <c r="I230" s="372"/>
      <c r="J230" s="372"/>
      <c r="K230" s="372"/>
      <c r="L230" s="372"/>
      <c r="M230" s="372"/>
      <c r="N230" s="372"/>
      <c r="O230" s="372"/>
      <c r="P230" s="372"/>
      <c r="Q230" s="373"/>
      <c r="R230" s="373"/>
      <c r="S230" s="373"/>
      <c r="T230" s="373"/>
      <c r="U230" s="373"/>
      <c r="V230" s="373"/>
      <c r="W230" s="373"/>
      <c r="X230" s="373"/>
      <c r="Y230" s="373"/>
      <c r="Z230" s="373"/>
      <c r="AA230" s="372"/>
      <c r="AB230" s="372"/>
      <c r="AC230" s="372"/>
      <c r="AD230" s="372"/>
      <c r="AE230" s="373"/>
      <c r="AF230" s="373"/>
      <c r="AG230" s="373"/>
      <c r="AH230" s="373"/>
      <c r="AI230" s="372"/>
      <c r="AJ230" s="372"/>
      <c r="AK230" s="372"/>
      <c r="AL230" s="372"/>
      <c r="AM230" s="372"/>
      <c r="AN230" s="372"/>
      <c r="AO230" s="374"/>
      <c r="AP230" s="374"/>
      <c r="AQ230" s="374"/>
      <c r="AR230" s="375"/>
      <c r="AS230" s="375"/>
      <c r="AT230" s="375"/>
      <c r="AU230" s="367"/>
      <c r="AV230" s="367"/>
      <c r="AW230" s="367"/>
      <c r="AX230" s="368"/>
      <c r="AY230" s="368"/>
      <c r="AZ230" s="38"/>
      <c r="BA230" s="39"/>
      <c r="BB230" s="38"/>
      <c r="BC230" s="39"/>
      <c r="BD230" s="38"/>
      <c r="BE230" s="39"/>
      <c r="BF230" s="38"/>
      <c r="BG230" s="39"/>
      <c r="BH230" s="38"/>
      <c r="BI230" s="36"/>
      <c r="BJ230" s="37"/>
      <c r="BK230" s="36"/>
      <c r="BL230" s="37"/>
      <c r="BM230" s="36"/>
      <c r="BN230" s="37"/>
      <c r="BO230" s="36"/>
      <c r="BP230" s="37"/>
      <c r="BQ230" s="36"/>
      <c r="BR230" s="369"/>
      <c r="BS230" s="369"/>
      <c r="BT230" s="369"/>
      <c r="BU230" s="369"/>
      <c r="BV230" s="369"/>
      <c r="BW230" s="369"/>
      <c r="BX230" s="369"/>
      <c r="BY230" s="369"/>
      <c r="BZ230" s="369"/>
      <c r="CA230" s="369"/>
      <c r="CB230" s="369"/>
      <c r="CC230" s="369"/>
      <c r="CD230" s="369"/>
      <c r="CE230" s="369"/>
    </row>
    <row r="231" spans="1:83" ht="35.1" customHeight="1" x14ac:dyDescent="0.25">
      <c r="A231" s="25">
        <f>ROW(A220)</f>
        <v>220</v>
      </c>
      <c r="B231" s="370"/>
      <c r="C231" s="370"/>
      <c r="D231" s="371"/>
      <c r="E231" s="371"/>
      <c r="F231" s="371"/>
      <c r="G231" s="371"/>
      <c r="H231" s="371"/>
      <c r="I231" s="372"/>
      <c r="J231" s="372"/>
      <c r="K231" s="372"/>
      <c r="L231" s="372"/>
      <c r="M231" s="372"/>
      <c r="N231" s="372"/>
      <c r="O231" s="372"/>
      <c r="P231" s="372"/>
      <c r="Q231" s="373"/>
      <c r="R231" s="373"/>
      <c r="S231" s="373"/>
      <c r="T231" s="373"/>
      <c r="U231" s="373"/>
      <c r="V231" s="373"/>
      <c r="W231" s="373"/>
      <c r="X231" s="373"/>
      <c r="Y231" s="373"/>
      <c r="Z231" s="373"/>
      <c r="AA231" s="372"/>
      <c r="AB231" s="372"/>
      <c r="AC231" s="372"/>
      <c r="AD231" s="372"/>
      <c r="AE231" s="373"/>
      <c r="AF231" s="373"/>
      <c r="AG231" s="373"/>
      <c r="AH231" s="373"/>
      <c r="AI231" s="372"/>
      <c r="AJ231" s="372"/>
      <c r="AK231" s="372"/>
      <c r="AL231" s="372"/>
      <c r="AM231" s="372"/>
      <c r="AN231" s="372"/>
      <c r="AO231" s="374"/>
      <c r="AP231" s="374"/>
      <c r="AQ231" s="374"/>
      <c r="AR231" s="375"/>
      <c r="AS231" s="375"/>
      <c r="AT231" s="375"/>
      <c r="AU231" s="367"/>
      <c r="AV231" s="367"/>
      <c r="AW231" s="367"/>
      <c r="AX231" s="368"/>
      <c r="AY231" s="368"/>
      <c r="AZ231" s="38"/>
      <c r="BA231" s="39"/>
      <c r="BB231" s="38"/>
      <c r="BC231" s="39"/>
      <c r="BD231" s="38"/>
      <c r="BE231" s="39"/>
      <c r="BF231" s="38"/>
      <c r="BG231" s="39"/>
      <c r="BH231" s="38"/>
      <c r="BI231" s="36"/>
      <c r="BJ231" s="37"/>
      <c r="BK231" s="36"/>
      <c r="BL231" s="37"/>
      <c r="BM231" s="36"/>
      <c r="BN231" s="37"/>
      <c r="BO231" s="36"/>
      <c r="BP231" s="37"/>
      <c r="BQ231" s="36"/>
      <c r="BR231" s="369"/>
      <c r="BS231" s="369"/>
      <c r="BT231" s="369"/>
      <c r="BU231" s="369"/>
      <c r="BV231" s="369"/>
      <c r="BW231" s="369"/>
      <c r="BX231" s="369"/>
      <c r="BY231" s="369"/>
      <c r="BZ231" s="369"/>
      <c r="CA231" s="369"/>
      <c r="CB231" s="369"/>
      <c r="CC231" s="369"/>
      <c r="CD231" s="369"/>
      <c r="CE231" s="369"/>
    </row>
    <row r="232" spans="1:83" ht="35.1" customHeight="1" x14ac:dyDescent="0.25">
      <c r="A232" s="25">
        <f t="shared" si="10"/>
        <v>221</v>
      </c>
      <c r="B232" s="370"/>
      <c r="C232" s="370"/>
      <c r="D232" s="371"/>
      <c r="E232" s="371"/>
      <c r="F232" s="371"/>
      <c r="G232" s="371"/>
      <c r="H232" s="371"/>
      <c r="I232" s="372"/>
      <c r="J232" s="372"/>
      <c r="K232" s="372"/>
      <c r="L232" s="372"/>
      <c r="M232" s="372"/>
      <c r="N232" s="372"/>
      <c r="O232" s="372"/>
      <c r="P232" s="372"/>
      <c r="Q232" s="373"/>
      <c r="R232" s="373"/>
      <c r="S232" s="373"/>
      <c r="T232" s="373"/>
      <c r="U232" s="373"/>
      <c r="V232" s="373"/>
      <c r="W232" s="373"/>
      <c r="X232" s="373"/>
      <c r="Y232" s="373"/>
      <c r="Z232" s="373"/>
      <c r="AA232" s="372"/>
      <c r="AB232" s="372"/>
      <c r="AC232" s="372"/>
      <c r="AD232" s="372"/>
      <c r="AE232" s="373"/>
      <c r="AF232" s="373"/>
      <c r="AG232" s="373"/>
      <c r="AH232" s="373"/>
      <c r="AI232" s="372"/>
      <c r="AJ232" s="372"/>
      <c r="AK232" s="372"/>
      <c r="AL232" s="372"/>
      <c r="AM232" s="372"/>
      <c r="AN232" s="372"/>
      <c r="AO232" s="374"/>
      <c r="AP232" s="374"/>
      <c r="AQ232" s="374"/>
      <c r="AR232" s="375"/>
      <c r="AS232" s="375"/>
      <c r="AT232" s="375"/>
      <c r="AU232" s="367"/>
      <c r="AV232" s="367"/>
      <c r="AW232" s="367"/>
      <c r="AX232" s="368"/>
      <c r="AY232" s="368"/>
      <c r="AZ232" s="38"/>
      <c r="BA232" s="39"/>
      <c r="BB232" s="38"/>
      <c r="BC232" s="39"/>
      <c r="BD232" s="38"/>
      <c r="BE232" s="39"/>
      <c r="BF232" s="38"/>
      <c r="BG232" s="39"/>
      <c r="BH232" s="38"/>
      <c r="BI232" s="36"/>
      <c r="BJ232" s="37"/>
      <c r="BK232" s="36"/>
      <c r="BL232" s="37"/>
      <c r="BM232" s="36"/>
      <c r="BN232" s="37"/>
      <c r="BO232" s="36"/>
      <c r="BP232" s="37"/>
      <c r="BQ232" s="36"/>
      <c r="BR232" s="369"/>
      <c r="BS232" s="369"/>
      <c r="BT232" s="369"/>
      <c r="BU232" s="369"/>
      <c r="BV232" s="369"/>
      <c r="BW232" s="369"/>
      <c r="BX232" s="369"/>
      <c r="BY232" s="369"/>
      <c r="BZ232" s="369"/>
      <c r="CA232" s="369"/>
      <c r="CB232" s="369"/>
      <c r="CC232" s="369"/>
      <c r="CD232" s="369"/>
      <c r="CE232" s="369"/>
    </row>
    <row r="233" spans="1:83" ht="35.1" customHeight="1" x14ac:dyDescent="0.25">
      <c r="A233" s="25">
        <f t="shared" si="10"/>
        <v>222</v>
      </c>
      <c r="B233" s="370"/>
      <c r="C233" s="370"/>
      <c r="D233" s="371"/>
      <c r="E233" s="371"/>
      <c r="F233" s="371"/>
      <c r="G233" s="371"/>
      <c r="H233" s="371"/>
      <c r="I233" s="372"/>
      <c r="J233" s="372"/>
      <c r="K233" s="372"/>
      <c r="L233" s="372"/>
      <c r="M233" s="372"/>
      <c r="N233" s="372"/>
      <c r="O233" s="372"/>
      <c r="P233" s="372"/>
      <c r="Q233" s="373"/>
      <c r="R233" s="373"/>
      <c r="S233" s="373"/>
      <c r="T233" s="373"/>
      <c r="U233" s="373"/>
      <c r="V233" s="373"/>
      <c r="W233" s="373"/>
      <c r="X233" s="373"/>
      <c r="Y233" s="373"/>
      <c r="Z233" s="373"/>
      <c r="AA233" s="372"/>
      <c r="AB233" s="372"/>
      <c r="AC233" s="372"/>
      <c r="AD233" s="372"/>
      <c r="AE233" s="373"/>
      <c r="AF233" s="373"/>
      <c r="AG233" s="373"/>
      <c r="AH233" s="373"/>
      <c r="AI233" s="372"/>
      <c r="AJ233" s="372"/>
      <c r="AK233" s="372"/>
      <c r="AL233" s="372"/>
      <c r="AM233" s="372"/>
      <c r="AN233" s="372"/>
      <c r="AO233" s="374"/>
      <c r="AP233" s="374"/>
      <c r="AQ233" s="374"/>
      <c r="AR233" s="375"/>
      <c r="AS233" s="375"/>
      <c r="AT233" s="375"/>
      <c r="AU233" s="367"/>
      <c r="AV233" s="367"/>
      <c r="AW233" s="367"/>
      <c r="AX233" s="368"/>
      <c r="AY233" s="368"/>
      <c r="AZ233" s="38"/>
      <c r="BA233" s="39"/>
      <c r="BB233" s="38"/>
      <c r="BC233" s="39"/>
      <c r="BD233" s="38"/>
      <c r="BE233" s="39"/>
      <c r="BF233" s="38"/>
      <c r="BG233" s="39"/>
      <c r="BH233" s="38"/>
      <c r="BI233" s="36"/>
      <c r="BJ233" s="37"/>
      <c r="BK233" s="36"/>
      <c r="BL233" s="37"/>
      <c r="BM233" s="36"/>
      <c r="BN233" s="37"/>
      <c r="BO233" s="36"/>
      <c r="BP233" s="37"/>
      <c r="BQ233" s="36"/>
      <c r="BR233" s="369"/>
      <c r="BS233" s="369"/>
      <c r="BT233" s="369"/>
      <c r="BU233" s="369"/>
      <c r="BV233" s="369"/>
      <c r="BW233" s="369"/>
      <c r="BX233" s="369"/>
      <c r="BY233" s="369"/>
      <c r="BZ233" s="369"/>
      <c r="CA233" s="369"/>
      <c r="CB233" s="369"/>
      <c r="CC233" s="369"/>
      <c r="CD233" s="369"/>
      <c r="CE233" s="369"/>
    </row>
    <row r="234" spans="1:83" ht="35.1" customHeight="1" x14ac:dyDescent="0.25">
      <c r="A234" s="25">
        <f t="shared" si="10"/>
        <v>223</v>
      </c>
      <c r="B234" s="370"/>
      <c r="C234" s="370"/>
      <c r="D234" s="371"/>
      <c r="E234" s="371"/>
      <c r="F234" s="371"/>
      <c r="G234" s="371"/>
      <c r="H234" s="371"/>
      <c r="I234" s="372"/>
      <c r="J234" s="372"/>
      <c r="K234" s="372"/>
      <c r="L234" s="372"/>
      <c r="M234" s="372"/>
      <c r="N234" s="372"/>
      <c r="O234" s="372"/>
      <c r="P234" s="372"/>
      <c r="Q234" s="373"/>
      <c r="R234" s="373"/>
      <c r="S234" s="373"/>
      <c r="T234" s="373"/>
      <c r="U234" s="373"/>
      <c r="V234" s="373"/>
      <c r="W234" s="373"/>
      <c r="X234" s="373"/>
      <c r="Y234" s="373"/>
      <c r="Z234" s="373"/>
      <c r="AA234" s="372"/>
      <c r="AB234" s="372"/>
      <c r="AC234" s="372"/>
      <c r="AD234" s="372"/>
      <c r="AE234" s="373"/>
      <c r="AF234" s="373"/>
      <c r="AG234" s="373"/>
      <c r="AH234" s="373"/>
      <c r="AI234" s="372"/>
      <c r="AJ234" s="372"/>
      <c r="AK234" s="372"/>
      <c r="AL234" s="372"/>
      <c r="AM234" s="372"/>
      <c r="AN234" s="372"/>
      <c r="AO234" s="374"/>
      <c r="AP234" s="374"/>
      <c r="AQ234" s="374"/>
      <c r="AR234" s="375"/>
      <c r="AS234" s="375"/>
      <c r="AT234" s="375"/>
      <c r="AU234" s="367"/>
      <c r="AV234" s="367"/>
      <c r="AW234" s="367"/>
      <c r="AX234" s="368"/>
      <c r="AY234" s="368"/>
      <c r="AZ234" s="38"/>
      <c r="BA234" s="39"/>
      <c r="BB234" s="38"/>
      <c r="BC234" s="39"/>
      <c r="BD234" s="38"/>
      <c r="BE234" s="39"/>
      <c r="BF234" s="38"/>
      <c r="BG234" s="39"/>
      <c r="BH234" s="38"/>
      <c r="BI234" s="36"/>
      <c r="BJ234" s="37"/>
      <c r="BK234" s="36"/>
      <c r="BL234" s="37"/>
      <c r="BM234" s="36"/>
      <c r="BN234" s="37"/>
      <c r="BO234" s="36"/>
      <c r="BP234" s="37"/>
      <c r="BQ234" s="36"/>
      <c r="BR234" s="369"/>
      <c r="BS234" s="369"/>
      <c r="BT234" s="369"/>
      <c r="BU234" s="369"/>
      <c r="BV234" s="369"/>
      <c r="BW234" s="369"/>
      <c r="BX234" s="369"/>
      <c r="BY234" s="369"/>
      <c r="BZ234" s="369"/>
      <c r="CA234" s="369"/>
      <c r="CB234" s="369"/>
      <c r="CC234" s="369"/>
      <c r="CD234" s="369"/>
      <c r="CE234" s="369"/>
    </row>
    <row r="235" spans="1:83" ht="35.1" customHeight="1" x14ac:dyDescent="0.25">
      <c r="A235" s="25">
        <f t="shared" si="10"/>
        <v>224</v>
      </c>
      <c r="B235" s="370"/>
      <c r="C235" s="370"/>
      <c r="D235" s="371"/>
      <c r="E235" s="371"/>
      <c r="F235" s="371"/>
      <c r="G235" s="371"/>
      <c r="H235" s="371"/>
      <c r="I235" s="372"/>
      <c r="J235" s="372"/>
      <c r="K235" s="372"/>
      <c r="L235" s="372"/>
      <c r="M235" s="372"/>
      <c r="N235" s="372"/>
      <c r="O235" s="372"/>
      <c r="P235" s="372"/>
      <c r="Q235" s="373"/>
      <c r="R235" s="373"/>
      <c r="S235" s="373"/>
      <c r="T235" s="373"/>
      <c r="U235" s="373"/>
      <c r="V235" s="373"/>
      <c r="W235" s="373"/>
      <c r="X235" s="373"/>
      <c r="Y235" s="373"/>
      <c r="Z235" s="373"/>
      <c r="AA235" s="372"/>
      <c r="AB235" s="372"/>
      <c r="AC235" s="372"/>
      <c r="AD235" s="372"/>
      <c r="AE235" s="373"/>
      <c r="AF235" s="373"/>
      <c r="AG235" s="373"/>
      <c r="AH235" s="373"/>
      <c r="AI235" s="372"/>
      <c r="AJ235" s="372"/>
      <c r="AK235" s="372"/>
      <c r="AL235" s="372"/>
      <c r="AM235" s="372"/>
      <c r="AN235" s="372"/>
      <c r="AO235" s="374"/>
      <c r="AP235" s="374"/>
      <c r="AQ235" s="374"/>
      <c r="AR235" s="375"/>
      <c r="AS235" s="375"/>
      <c r="AT235" s="375"/>
      <c r="AU235" s="367"/>
      <c r="AV235" s="367"/>
      <c r="AW235" s="367"/>
      <c r="AX235" s="368"/>
      <c r="AY235" s="368"/>
      <c r="AZ235" s="38"/>
      <c r="BA235" s="39"/>
      <c r="BB235" s="38"/>
      <c r="BC235" s="39"/>
      <c r="BD235" s="38"/>
      <c r="BE235" s="39"/>
      <c r="BF235" s="38"/>
      <c r="BG235" s="39"/>
      <c r="BH235" s="38"/>
      <c r="BI235" s="36"/>
      <c r="BJ235" s="37"/>
      <c r="BK235" s="36"/>
      <c r="BL235" s="37"/>
      <c r="BM235" s="36"/>
      <c r="BN235" s="37"/>
      <c r="BO235" s="36"/>
      <c r="BP235" s="37"/>
      <c r="BQ235" s="36"/>
      <c r="BR235" s="369"/>
      <c r="BS235" s="369"/>
      <c r="BT235" s="369"/>
      <c r="BU235" s="369"/>
      <c r="BV235" s="369"/>
      <c r="BW235" s="369"/>
      <c r="BX235" s="369"/>
      <c r="BY235" s="369"/>
      <c r="BZ235" s="369"/>
      <c r="CA235" s="369"/>
      <c r="CB235" s="369"/>
      <c r="CC235" s="369"/>
      <c r="CD235" s="369"/>
      <c r="CE235" s="369"/>
    </row>
    <row r="236" spans="1:83" ht="35.1" customHeight="1" x14ac:dyDescent="0.25">
      <c r="A236" s="25">
        <f t="shared" si="10"/>
        <v>225</v>
      </c>
      <c r="B236" s="370"/>
      <c r="C236" s="370"/>
      <c r="D236" s="371"/>
      <c r="E236" s="371"/>
      <c r="F236" s="371"/>
      <c r="G236" s="371"/>
      <c r="H236" s="371"/>
      <c r="I236" s="372"/>
      <c r="J236" s="372"/>
      <c r="K236" s="372"/>
      <c r="L236" s="372"/>
      <c r="M236" s="372"/>
      <c r="N236" s="372"/>
      <c r="O236" s="372"/>
      <c r="P236" s="372"/>
      <c r="Q236" s="373"/>
      <c r="R236" s="373"/>
      <c r="S236" s="373"/>
      <c r="T236" s="373"/>
      <c r="U236" s="373"/>
      <c r="V236" s="373"/>
      <c r="W236" s="373"/>
      <c r="X236" s="373"/>
      <c r="Y236" s="373"/>
      <c r="Z236" s="373"/>
      <c r="AA236" s="372"/>
      <c r="AB236" s="372"/>
      <c r="AC236" s="372"/>
      <c r="AD236" s="372"/>
      <c r="AE236" s="373"/>
      <c r="AF236" s="373"/>
      <c r="AG236" s="373"/>
      <c r="AH236" s="373"/>
      <c r="AI236" s="372"/>
      <c r="AJ236" s="372"/>
      <c r="AK236" s="372"/>
      <c r="AL236" s="372"/>
      <c r="AM236" s="372"/>
      <c r="AN236" s="372"/>
      <c r="AO236" s="374"/>
      <c r="AP236" s="374"/>
      <c r="AQ236" s="374"/>
      <c r="AR236" s="375"/>
      <c r="AS236" s="375"/>
      <c r="AT236" s="375"/>
      <c r="AU236" s="367"/>
      <c r="AV236" s="367"/>
      <c r="AW236" s="367"/>
      <c r="AX236" s="368"/>
      <c r="AY236" s="368"/>
      <c r="AZ236" s="38"/>
      <c r="BA236" s="39"/>
      <c r="BB236" s="38"/>
      <c r="BC236" s="39"/>
      <c r="BD236" s="38"/>
      <c r="BE236" s="39"/>
      <c r="BF236" s="38"/>
      <c r="BG236" s="39"/>
      <c r="BH236" s="38"/>
      <c r="BI236" s="36"/>
      <c r="BJ236" s="37"/>
      <c r="BK236" s="36"/>
      <c r="BL236" s="37"/>
      <c r="BM236" s="36"/>
      <c r="BN236" s="37"/>
      <c r="BO236" s="36"/>
      <c r="BP236" s="37"/>
      <c r="BQ236" s="36"/>
      <c r="BR236" s="369"/>
      <c r="BS236" s="369"/>
      <c r="BT236" s="369"/>
      <c r="BU236" s="369"/>
      <c r="BV236" s="369"/>
      <c r="BW236" s="369"/>
      <c r="BX236" s="369"/>
      <c r="BY236" s="369"/>
      <c r="BZ236" s="369"/>
      <c r="CA236" s="369"/>
      <c r="CB236" s="369"/>
      <c r="CC236" s="369"/>
      <c r="CD236" s="369"/>
      <c r="CE236" s="369"/>
    </row>
    <row r="237" spans="1:83" ht="35.1" customHeight="1" x14ac:dyDescent="0.25">
      <c r="A237" s="25">
        <f t="shared" si="10"/>
        <v>226</v>
      </c>
      <c r="B237" s="370"/>
      <c r="C237" s="370"/>
      <c r="D237" s="371"/>
      <c r="E237" s="371"/>
      <c r="F237" s="371"/>
      <c r="G237" s="371"/>
      <c r="H237" s="371"/>
      <c r="I237" s="372"/>
      <c r="J237" s="372"/>
      <c r="K237" s="372"/>
      <c r="L237" s="372"/>
      <c r="M237" s="372"/>
      <c r="N237" s="372"/>
      <c r="O237" s="372"/>
      <c r="P237" s="372"/>
      <c r="Q237" s="373"/>
      <c r="R237" s="373"/>
      <c r="S237" s="373"/>
      <c r="T237" s="373"/>
      <c r="U237" s="373"/>
      <c r="V237" s="373"/>
      <c r="W237" s="373"/>
      <c r="X237" s="373"/>
      <c r="Y237" s="373"/>
      <c r="Z237" s="373"/>
      <c r="AA237" s="372"/>
      <c r="AB237" s="372"/>
      <c r="AC237" s="372"/>
      <c r="AD237" s="372"/>
      <c r="AE237" s="373"/>
      <c r="AF237" s="373"/>
      <c r="AG237" s="373"/>
      <c r="AH237" s="373"/>
      <c r="AI237" s="372"/>
      <c r="AJ237" s="372"/>
      <c r="AK237" s="372"/>
      <c r="AL237" s="372"/>
      <c r="AM237" s="372"/>
      <c r="AN237" s="372"/>
      <c r="AO237" s="374"/>
      <c r="AP237" s="374"/>
      <c r="AQ237" s="374"/>
      <c r="AR237" s="375"/>
      <c r="AS237" s="375"/>
      <c r="AT237" s="375"/>
      <c r="AU237" s="367"/>
      <c r="AV237" s="367"/>
      <c r="AW237" s="367"/>
      <c r="AX237" s="368"/>
      <c r="AY237" s="368"/>
      <c r="AZ237" s="38"/>
      <c r="BA237" s="39"/>
      <c r="BB237" s="38"/>
      <c r="BC237" s="39"/>
      <c r="BD237" s="38"/>
      <c r="BE237" s="39"/>
      <c r="BF237" s="38"/>
      <c r="BG237" s="39"/>
      <c r="BH237" s="38"/>
      <c r="BI237" s="36"/>
      <c r="BJ237" s="37"/>
      <c r="BK237" s="36"/>
      <c r="BL237" s="37"/>
      <c r="BM237" s="36"/>
      <c r="BN237" s="37"/>
      <c r="BO237" s="36"/>
      <c r="BP237" s="37"/>
      <c r="BQ237" s="36"/>
      <c r="BR237" s="369"/>
      <c r="BS237" s="369"/>
      <c r="BT237" s="369"/>
      <c r="BU237" s="369"/>
      <c r="BV237" s="369"/>
      <c r="BW237" s="369"/>
      <c r="BX237" s="369"/>
      <c r="BY237" s="369"/>
      <c r="BZ237" s="369"/>
      <c r="CA237" s="369"/>
      <c r="CB237" s="369"/>
      <c r="CC237" s="369"/>
      <c r="CD237" s="369"/>
      <c r="CE237" s="369"/>
    </row>
    <row r="238" spans="1:83" ht="35.1" customHeight="1" x14ac:dyDescent="0.25">
      <c r="A238" s="25">
        <f t="shared" si="10"/>
        <v>227</v>
      </c>
      <c r="B238" s="370"/>
      <c r="C238" s="370"/>
      <c r="D238" s="371"/>
      <c r="E238" s="371"/>
      <c r="F238" s="371"/>
      <c r="G238" s="371"/>
      <c r="H238" s="371"/>
      <c r="I238" s="372"/>
      <c r="J238" s="372"/>
      <c r="K238" s="372"/>
      <c r="L238" s="372"/>
      <c r="M238" s="372"/>
      <c r="N238" s="372"/>
      <c r="O238" s="372"/>
      <c r="P238" s="372"/>
      <c r="Q238" s="373"/>
      <c r="R238" s="373"/>
      <c r="S238" s="373"/>
      <c r="T238" s="373"/>
      <c r="U238" s="373"/>
      <c r="V238" s="373"/>
      <c r="W238" s="373"/>
      <c r="X238" s="373"/>
      <c r="Y238" s="373"/>
      <c r="Z238" s="373"/>
      <c r="AA238" s="372"/>
      <c r="AB238" s="372"/>
      <c r="AC238" s="372"/>
      <c r="AD238" s="372"/>
      <c r="AE238" s="373"/>
      <c r="AF238" s="373"/>
      <c r="AG238" s="373"/>
      <c r="AH238" s="373"/>
      <c r="AI238" s="372"/>
      <c r="AJ238" s="372"/>
      <c r="AK238" s="372"/>
      <c r="AL238" s="372"/>
      <c r="AM238" s="372"/>
      <c r="AN238" s="372"/>
      <c r="AO238" s="374"/>
      <c r="AP238" s="374"/>
      <c r="AQ238" s="374"/>
      <c r="AR238" s="375"/>
      <c r="AS238" s="375"/>
      <c r="AT238" s="375"/>
      <c r="AU238" s="367"/>
      <c r="AV238" s="367"/>
      <c r="AW238" s="367"/>
      <c r="AX238" s="368"/>
      <c r="AY238" s="368"/>
      <c r="AZ238" s="38"/>
      <c r="BA238" s="39"/>
      <c r="BB238" s="38"/>
      <c r="BC238" s="39"/>
      <c r="BD238" s="38"/>
      <c r="BE238" s="39"/>
      <c r="BF238" s="38"/>
      <c r="BG238" s="39"/>
      <c r="BH238" s="38"/>
      <c r="BI238" s="36"/>
      <c r="BJ238" s="37"/>
      <c r="BK238" s="36"/>
      <c r="BL238" s="37"/>
      <c r="BM238" s="36"/>
      <c r="BN238" s="37"/>
      <c r="BO238" s="36"/>
      <c r="BP238" s="37"/>
      <c r="BQ238" s="36"/>
      <c r="BR238" s="369"/>
      <c r="BS238" s="369"/>
      <c r="BT238" s="369"/>
      <c r="BU238" s="369"/>
      <c r="BV238" s="369"/>
      <c r="BW238" s="369"/>
      <c r="BX238" s="369"/>
      <c r="BY238" s="369"/>
      <c r="BZ238" s="369"/>
      <c r="CA238" s="369"/>
      <c r="CB238" s="369"/>
      <c r="CC238" s="369"/>
      <c r="CD238" s="369"/>
      <c r="CE238" s="369"/>
    </row>
    <row r="239" spans="1:83" ht="35.1" customHeight="1" x14ac:dyDescent="0.25">
      <c r="A239" s="25">
        <f t="shared" si="10"/>
        <v>228</v>
      </c>
      <c r="B239" s="370"/>
      <c r="C239" s="370"/>
      <c r="D239" s="371"/>
      <c r="E239" s="371"/>
      <c r="F239" s="371"/>
      <c r="G239" s="371"/>
      <c r="H239" s="371"/>
      <c r="I239" s="372"/>
      <c r="J239" s="372"/>
      <c r="K239" s="372"/>
      <c r="L239" s="372"/>
      <c r="M239" s="372"/>
      <c r="N239" s="372"/>
      <c r="O239" s="372"/>
      <c r="P239" s="372"/>
      <c r="Q239" s="373"/>
      <c r="R239" s="373"/>
      <c r="S239" s="373"/>
      <c r="T239" s="373"/>
      <c r="U239" s="373"/>
      <c r="V239" s="373"/>
      <c r="W239" s="373"/>
      <c r="X239" s="373"/>
      <c r="Y239" s="373"/>
      <c r="Z239" s="373"/>
      <c r="AA239" s="372"/>
      <c r="AB239" s="372"/>
      <c r="AC239" s="372"/>
      <c r="AD239" s="372"/>
      <c r="AE239" s="373"/>
      <c r="AF239" s="373"/>
      <c r="AG239" s="373"/>
      <c r="AH239" s="373"/>
      <c r="AI239" s="372"/>
      <c r="AJ239" s="372"/>
      <c r="AK239" s="372"/>
      <c r="AL239" s="372"/>
      <c r="AM239" s="372"/>
      <c r="AN239" s="372"/>
      <c r="AO239" s="374"/>
      <c r="AP239" s="374"/>
      <c r="AQ239" s="374"/>
      <c r="AR239" s="375"/>
      <c r="AS239" s="375"/>
      <c r="AT239" s="375"/>
      <c r="AU239" s="367"/>
      <c r="AV239" s="367"/>
      <c r="AW239" s="367"/>
      <c r="AX239" s="368"/>
      <c r="AY239" s="368"/>
      <c r="AZ239" s="38"/>
      <c r="BA239" s="39"/>
      <c r="BB239" s="38"/>
      <c r="BC239" s="39"/>
      <c r="BD239" s="38"/>
      <c r="BE239" s="39"/>
      <c r="BF239" s="38"/>
      <c r="BG239" s="39"/>
      <c r="BH239" s="38"/>
      <c r="BI239" s="36"/>
      <c r="BJ239" s="37"/>
      <c r="BK239" s="36"/>
      <c r="BL239" s="37"/>
      <c r="BM239" s="36"/>
      <c r="BN239" s="37"/>
      <c r="BO239" s="36"/>
      <c r="BP239" s="37"/>
      <c r="BQ239" s="36"/>
      <c r="BR239" s="369"/>
      <c r="BS239" s="369"/>
      <c r="BT239" s="369"/>
      <c r="BU239" s="369"/>
      <c r="BV239" s="369"/>
      <c r="BW239" s="369"/>
      <c r="BX239" s="369"/>
      <c r="BY239" s="369"/>
      <c r="BZ239" s="369"/>
      <c r="CA239" s="369"/>
      <c r="CB239" s="369"/>
      <c r="CC239" s="369"/>
      <c r="CD239" s="369"/>
      <c r="CE239" s="369"/>
    </row>
    <row r="240" spans="1:83" ht="35.1" customHeight="1" x14ac:dyDescent="0.25">
      <c r="A240" s="25">
        <f t="shared" si="10"/>
        <v>229</v>
      </c>
      <c r="B240" s="370"/>
      <c r="C240" s="370"/>
      <c r="D240" s="371"/>
      <c r="E240" s="371"/>
      <c r="F240" s="371"/>
      <c r="G240" s="371"/>
      <c r="H240" s="371"/>
      <c r="I240" s="372"/>
      <c r="J240" s="372"/>
      <c r="K240" s="372"/>
      <c r="L240" s="372"/>
      <c r="M240" s="372"/>
      <c r="N240" s="372"/>
      <c r="O240" s="372"/>
      <c r="P240" s="372"/>
      <c r="Q240" s="373"/>
      <c r="R240" s="373"/>
      <c r="S240" s="373"/>
      <c r="T240" s="373"/>
      <c r="U240" s="373"/>
      <c r="V240" s="373"/>
      <c r="W240" s="373"/>
      <c r="X240" s="373"/>
      <c r="Y240" s="373"/>
      <c r="Z240" s="373"/>
      <c r="AA240" s="372"/>
      <c r="AB240" s="372"/>
      <c r="AC240" s="372"/>
      <c r="AD240" s="372"/>
      <c r="AE240" s="373"/>
      <c r="AF240" s="373"/>
      <c r="AG240" s="373"/>
      <c r="AH240" s="373"/>
      <c r="AI240" s="372"/>
      <c r="AJ240" s="372"/>
      <c r="AK240" s="372"/>
      <c r="AL240" s="372"/>
      <c r="AM240" s="372"/>
      <c r="AN240" s="372"/>
      <c r="AO240" s="374"/>
      <c r="AP240" s="374"/>
      <c r="AQ240" s="374"/>
      <c r="AR240" s="375"/>
      <c r="AS240" s="375"/>
      <c r="AT240" s="375"/>
      <c r="AU240" s="367"/>
      <c r="AV240" s="367"/>
      <c r="AW240" s="367"/>
      <c r="AX240" s="368"/>
      <c r="AY240" s="368"/>
      <c r="AZ240" s="38"/>
      <c r="BA240" s="39"/>
      <c r="BB240" s="38"/>
      <c r="BC240" s="39"/>
      <c r="BD240" s="38"/>
      <c r="BE240" s="39"/>
      <c r="BF240" s="38"/>
      <c r="BG240" s="39"/>
      <c r="BH240" s="38"/>
      <c r="BI240" s="36"/>
      <c r="BJ240" s="37"/>
      <c r="BK240" s="36"/>
      <c r="BL240" s="37"/>
      <c r="BM240" s="36"/>
      <c r="BN240" s="37"/>
      <c r="BO240" s="36"/>
      <c r="BP240" s="37"/>
      <c r="BQ240" s="36"/>
      <c r="BR240" s="369"/>
      <c r="BS240" s="369"/>
      <c r="BT240" s="369"/>
      <c r="BU240" s="369"/>
      <c r="BV240" s="369"/>
      <c r="BW240" s="369"/>
      <c r="BX240" s="369"/>
      <c r="BY240" s="369"/>
      <c r="BZ240" s="369"/>
      <c r="CA240" s="369"/>
      <c r="CB240" s="369"/>
      <c r="CC240" s="369"/>
      <c r="CD240" s="369"/>
      <c r="CE240" s="369"/>
    </row>
    <row r="241" spans="1:83" ht="35.1" customHeight="1" x14ac:dyDescent="0.25">
      <c r="A241" s="25">
        <f>ROW(A230)</f>
        <v>230</v>
      </c>
      <c r="B241" s="370"/>
      <c r="C241" s="370"/>
      <c r="D241" s="371"/>
      <c r="E241" s="371"/>
      <c r="F241" s="371"/>
      <c r="G241" s="371"/>
      <c r="H241" s="371"/>
      <c r="I241" s="372"/>
      <c r="J241" s="372"/>
      <c r="K241" s="372"/>
      <c r="L241" s="372"/>
      <c r="M241" s="372"/>
      <c r="N241" s="372"/>
      <c r="O241" s="372"/>
      <c r="P241" s="372"/>
      <c r="Q241" s="373"/>
      <c r="R241" s="373"/>
      <c r="S241" s="373"/>
      <c r="T241" s="373"/>
      <c r="U241" s="373"/>
      <c r="V241" s="373"/>
      <c r="W241" s="373"/>
      <c r="X241" s="373"/>
      <c r="Y241" s="373"/>
      <c r="Z241" s="373"/>
      <c r="AA241" s="372"/>
      <c r="AB241" s="372"/>
      <c r="AC241" s="372"/>
      <c r="AD241" s="372"/>
      <c r="AE241" s="373"/>
      <c r="AF241" s="373"/>
      <c r="AG241" s="373"/>
      <c r="AH241" s="373"/>
      <c r="AI241" s="372"/>
      <c r="AJ241" s="372"/>
      <c r="AK241" s="372"/>
      <c r="AL241" s="372"/>
      <c r="AM241" s="372"/>
      <c r="AN241" s="372"/>
      <c r="AO241" s="374"/>
      <c r="AP241" s="374"/>
      <c r="AQ241" s="374"/>
      <c r="AR241" s="375"/>
      <c r="AS241" s="375"/>
      <c r="AT241" s="375"/>
      <c r="AU241" s="367"/>
      <c r="AV241" s="367"/>
      <c r="AW241" s="367"/>
      <c r="AX241" s="368"/>
      <c r="AY241" s="368"/>
      <c r="AZ241" s="38"/>
      <c r="BA241" s="39"/>
      <c r="BB241" s="38"/>
      <c r="BC241" s="39"/>
      <c r="BD241" s="38"/>
      <c r="BE241" s="39"/>
      <c r="BF241" s="38"/>
      <c r="BG241" s="39"/>
      <c r="BH241" s="38"/>
      <c r="BI241" s="36"/>
      <c r="BJ241" s="37"/>
      <c r="BK241" s="36"/>
      <c r="BL241" s="37"/>
      <c r="BM241" s="36"/>
      <c r="BN241" s="37"/>
      <c r="BO241" s="36"/>
      <c r="BP241" s="37"/>
      <c r="BQ241" s="36"/>
      <c r="BR241" s="369"/>
      <c r="BS241" s="369"/>
      <c r="BT241" s="369"/>
      <c r="BU241" s="369"/>
      <c r="BV241" s="369"/>
      <c r="BW241" s="369"/>
      <c r="BX241" s="369"/>
      <c r="BY241" s="369"/>
      <c r="BZ241" s="369"/>
      <c r="CA241" s="369"/>
      <c r="CB241" s="369"/>
      <c r="CC241" s="369"/>
      <c r="CD241" s="369"/>
      <c r="CE241" s="369"/>
    </row>
    <row r="242" spans="1:83" ht="35.1" customHeight="1" x14ac:dyDescent="0.25">
      <c r="A242" s="25">
        <f t="shared" si="10"/>
        <v>231</v>
      </c>
      <c r="B242" s="370"/>
      <c r="C242" s="370"/>
      <c r="D242" s="371"/>
      <c r="E242" s="371"/>
      <c r="F242" s="371"/>
      <c r="G242" s="371"/>
      <c r="H242" s="371"/>
      <c r="I242" s="372"/>
      <c r="J242" s="372"/>
      <c r="K242" s="372"/>
      <c r="L242" s="372"/>
      <c r="M242" s="372"/>
      <c r="N242" s="372"/>
      <c r="O242" s="372"/>
      <c r="P242" s="372"/>
      <c r="Q242" s="373"/>
      <c r="R242" s="373"/>
      <c r="S242" s="373"/>
      <c r="T242" s="373"/>
      <c r="U242" s="373"/>
      <c r="V242" s="373"/>
      <c r="W242" s="373"/>
      <c r="X242" s="373"/>
      <c r="Y242" s="373"/>
      <c r="Z242" s="373"/>
      <c r="AA242" s="372"/>
      <c r="AB242" s="372"/>
      <c r="AC242" s="372"/>
      <c r="AD242" s="372"/>
      <c r="AE242" s="373"/>
      <c r="AF242" s="373"/>
      <c r="AG242" s="373"/>
      <c r="AH242" s="373"/>
      <c r="AI242" s="372"/>
      <c r="AJ242" s="372"/>
      <c r="AK242" s="372"/>
      <c r="AL242" s="372"/>
      <c r="AM242" s="372"/>
      <c r="AN242" s="372"/>
      <c r="AO242" s="374"/>
      <c r="AP242" s="374"/>
      <c r="AQ242" s="374"/>
      <c r="AR242" s="375"/>
      <c r="AS242" s="375"/>
      <c r="AT242" s="375"/>
      <c r="AU242" s="367"/>
      <c r="AV242" s="367"/>
      <c r="AW242" s="367"/>
      <c r="AX242" s="368"/>
      <c r="AY242" s="368"/>
      <c r="AZ242" s="38"/>
      <c r="BA242" s="39"/>
      <c r="BB242" s="38"/>
      <c r="BC242" s="39"/>
      <c r="BD242" s="38"/>
      <c r="BE242" s="39"/>
      <c r="BF242" s="38"/>
      <c r="BG242" s="39"/>
      <c r="BH242" s="38"/>
      <c r="BI242" s="36"/>
      <c r="BJ242" s="37"/>
      <c r="BK242" s="36"/>
      <c r="BL242" s="37"/>
      <c r="BM242" s="36"/>
      <c r="BN242" s="37"/>
      <c r="BO242" s="36"/>
      <c r="BP242" s="37"/>
      <c r="BQ242" s="36"/>
      <c r="BR242" s="369"/>
      <c r="BS242" s="369"/>
      <c r="BT242" s="369"/>
      <c r="BU242" s="369"/>
      <c r="BV242" s="369"/>
      <c r="BW242" s="369"/>
      <c r="BX242" s="369"/>
      <c r="BY242" s="369"/>
      <c r="BZ242" s="369"/>
      <c r="CA242" s="369"/>
      <c r="CB242" s="369"/>
      <c r="CC242" s="369"/>
      <c r="CD242" s="369"/>
      <c r="CE242" s="369"/>
    </row>
    <row r="243" spans="1:83" ht="35.1" customHeight="1" x14ac:dyDescent="0.25">
      <c r="A243" s="25">
        <f t="shared" si="10"/>
        <v>232</v>
      </c>
      <c r="B243" s="370"/>
      <c r="C243" s="370"/>
      <c r="D243" s="371"/>
      <c r="E243" s="371"/>
      <c r="F243" s="371"/>
      <c r="G243" s="371"/>
      <c r="H243" s="371"/>
      <c r="I243" s="372"/>
      <c r="J243" s="372"/>
      <c r="K243" s="372"/>
      <c r="L243" s="372"/>
      <c r="M243" s="372"/>
      <c r="N243" s="372"/>
      <c r="O243" s="372"/>
      <c r="P243" s="372"/>
      <c r="Q243" s="373"/>
      <c r="R243" s="373"/>
      <c r="S243" s="373"/>
      <c r="T243" s="373"/>
      <c r="U243" s="373"/>
      <c r="V243" s="373"/>
      <c r="W243" s="373"/>
      <c r="X243" s="373"/>
      <c r="Y243" s="373"/>
      <c r="Z243" s="373"/>
      <c r="AA243" s="372"/>
      <c r="AB243" s="372"/>
      <c r="AC243" s="372"/>
      <c r="AD243" s="372"/>
      <c r="AE243" s="373"/>
      <c r="AF243" s="373"/>
      <c r="AG243" s="373"/>
      <c r="AH243" s="373"/>
      <c r="AI243" s="372"/>
      <c r="AJ243" s="372"/>
      <c r="AK243" s="372"/>
      <c r="AL243" s="372"/>
      <c r="AM243" s="372"/>
      <c r="AN243" s="372"/>
      <c r="AO243" s="374"/>
      <c r="AP243" s="374"/>
      <c r="AQ243" s="374"/>
      <c r="AR243" s="375"/>
      <c r="AS243" s="375"/>
      <c r="AT243" s="375"/>
      <c r="AU243" s="367"/>
      <c r="AV243" s="367"/>
      <c r="AW243" s="367"/>
      <c r="AX243" s="368"/>
      <c r="AY243" s="368"/>
      <c r="AZ243" s="38"/>
      <c r="BA243" s="39"/>
      <c r="BB243" s="38"/>
      <c r="BC243" s="39"/>
      <c r="BD243" s="38"/>
      <c r="BE243" s="39"/>
      <c r="BF243" s="38"/>
      <c r="BG243" s="39"/>
      <c r="BH243" s="38"/>
      <c r="BI243" s="36"/>
      <c r="BJ243" s="37"/>
      <c r="BK243" s="36"/>
      <c r="BL243" s="37"/>
      <c r="BM243" s="36"/>
      <c r="BN243" s="37"/>
      <c r="BO243" s="36"/>
      <c r="BP243" s="37"/>
      <c r="BQ243" s="36"/>
      <c r="BR243" s="369"/>
      <c r="BS243" s="369"/>
      <c r="BT243" s="369"/>
      <c r="BU243" s="369"/>
      <c r="BV243" s="369"/>
      <c r="BW243" s="369"/>
      <c r="BX243" s="369"/>
      <c r="BY243" s="369"/>
      <c r="BZ243" s="369"/>
      <c r="CA243" s="369"/>
      <c r="CB243" s="369"/>
      <c r="CC243" s="369"/>
      <c r="CD243" s="369"/>
      <c r="CE243" s="369"/>
    </row>
    <row r="244" spans="1:83" ht="35.1" customHeight="1" x14ac:dyDescent="0.25">
      <c r="A244" s="25">
        <f t="shared" si="10"/>
        <v>233</v>
      </c>
      <c r="B244" s="370"/>
      <c r="C244" s="370"/>
      <c r="D244" s="371"/>
      <c r="E244" s="371"/>
      <c r="F244" s="371"/>
      <c r="G244" s="371"/>
      <c r="H244" s="371"/>
      <c r="I244" s="372"/>
      <c r="J244" s="372"/>
      <c r="K244" s="372"/>
      <c r="L244" s="372"/>
      <c r="M244" s="372"/>
      <c r="N244" s="372"/>
      <c r="O244" s="372"/>
      <c r="P244" s="372"/>
      <c r="Q244" s="373"/>
      <c r="R244" s="373"/>
      <c r="S244" s="373"/>
      <c r="T244" s="373"/>
      <c r="U244" s="373"/>
      <c r="V244" s="373"/>
      <c r="W244" s="373"/>
      <c r="X244" s="373"/>
      <c r="Y244" s="373"/>
      <c r="Z244" s="373"/>
      <c r="AA244" s="372"/>
      <c r="AB244" s="372"/>
      <c r="AC244" s="372"/>
      <c r="AD244" s="372"/>
      <c r="AE244" s="373"/>
      <c r="AF244" s="373"/>
      <c r="AG244" s="373"/>
      <c r="AH244" s="373"/>
      <c r="AI244" s="372"/>
      <c r="AJ244" s="372"/>
      <c r="AK244" s="372"/>
      <c r="AL244" s="372"/>
      <c r="AM244" s="372"/>
      <c r="AN244" s="372"/>
      <c r="AO244" s="374"/>
      <c r="AP244" s="374"/>
      <c r="AQ244" s="374"/>
      <c r="AR244" s="375"/>
      <c r="AS244" s="375"/>
      <c r="AT244" s="375"/>
      <c r="AU244" s="367"/>
      <c r="AV244" s="367"/>
      <c r="AW244" s="367"/>
      <c r="AX244" s="368"/>
      <c r="AY244" s="368"/>
      <c r="AZ244" s="38"/>
      <c r="BA244" s="39"/>
      <c r="BB244" s="38"/>
      <c r="BC244" s="39"/>
      <c r="BD244" s="38"/>
      <c r="BE244" s="39"/>
      <c r="BF244" s="38"/>
      <c r="BG244" s="39"/>
      <c r="BH244" s="38"/>
      <c r="BI244" s="36"/>
      <c r="BJ244" s="37"/>
      <c r="BK244" s="36"/>
      <c r="BL244" s="37"/>
      <c r="BM244" s="36"/>
      <c r="BN244" s="37"/>
      <c r="BO244" s="36"/>
      <c r="BP244" s="37"/>
      <c r="BQ244" s="36"/>
      <c r="BR244" s="369"/>
      <c r="BS244" s="369"/>
      <c r="BT244" s="369"/>
      <c r="BU244" s="369"/>
      <c r="BV244" s="369"/>
      <c r="BW244" s="369"/>
      <c r="BX244" s="369"/>
      <c r="BY244" s="369"/>
      <c r="BZ244" s="369"/>
      <c r="CA244" s="369"/>
      <c r="CB244" s="369"/>
      <c r="CC244" s="369"/>
      <c r="CD244" s="369"/>
      <c r="CE244" s="369"/>
    </row>
    <row r="245" spans="1:83" ht="35.1" customHeight="1" x14ac:dyDescent="0.25">
      <c r="A245" s="25">
        <f t="shared" si="10"/>
        <v>234</v>
      </c>
      <c r="B245" s="370"/>
      <c r="C245" s="370"/>
      <c r="D245" s="371"/>
      <c r="E245" s="371"/>
      <c r="F245" s="371"/>
      <c r="G245" s="371"/>
      <c r="H245" s="371"/>
      <c r="I245" s="372"/>
      <c r="J245" s="372"/>
      <c r="K245" s="372"/>
      <c r="L245" s="372"/>
      <c r="M245" s="372"/>
      <c r="N245" s="372"/>
      <c r="O245" s="372"/>
      <c r="P245" s="372"/>
      <c r="Q245" s="373"/>
      <c r="R245" s="373"/>
      <c r="S245" s="373"/>
      <c r="T245" s="373"/>
      <c r="U245" s="373"/>
      <c r="V245" s="373"/>
      <c r="W245" s="373"/>
      <c r="X245" s="373"/>
      <c r="Y245" s="373"/>
      <c r="Z245" s="373"/>
      <c r="AA245" s="372"/>
      <c r="AB245" s="372"/>
      <c r="AC245" s="372"/>
      <c r="AD245" s="372"/>
      <c r="AE245" s="373"/>
      <c r="AF245" s="373"/>
      <c r="AG245" s="373"/>
      <c r="AH245" s="373"/>
      <c r="AI245" s="372"/>
      <c r="AJ245" s="372"/>
      <c r="AK245" s="372"/>
      <c r="AL245" s="372"/>
      <c r="AM245" s="372"/>
      <c r="AN245" s="372"/>
      <c r="AO245" s="374"/>
      <c r="AP245" s="374"/>
      <c r="AQ245" s="374"/>
      <c r="AR245" s="375"/>
      <c r="AS245" s="375"/>
      <c r="AT245" s="375"/>
      <c r="AU245" s="367"/>
      <c r="AV245" s="367"/>
      <c r="AW245" s="367"/>
      <c r="AX245" s="368"/>
      <c r="AY245" s="368"/>
      <c r="AZ245" s="38"/>
      <c r="BA245" s="39"/>
      <c r="BB245" s="38"/>
      <c r="BC245" s="39"/>
      <c r="BD245" s="38"/>
      <c r="BE245" s="39"/>
      <c r="BF245" s="38"/>
      <c r="BG245" s="39"/>
      <c r="BH245" s="38"/>
      <c r="BI245" s="36"/>
      <c r="BJ245" s="37"/>
      <c r="BK245" s="36"/>
      <c r="BL245" s="37"/>
      <c r="BM245" s="36"/>
      <c r="BN245" s="37"/>
      <c r="BO245" s="36"/>
      <c r="BP245" s="37"/>
      <c r="BQ245" s="36"/>
      <c r="BR245" s="369"/>
      <c r="BS245" s="369"/>
      <c r="BT245" s="369"/>
      <c r="BU245" s="369"/>
      <c r="BV245" s="369"/>
      <c r="BW245" s="369"/>
      <c r="BX245" s="369"/>
      <c r="BY245" s="369"/>
      <c r="BZ245" s="369"/>
      <c r="CA245" s="369"/>
      <c r="CB245" s="369"/>
      <c r="CC245" s="369"/>
      <c r="CD245" s="369"/>
      <c r="CE245" s="369"/>
    </row>
    <row r="246" spans="1:83" ht="35.1" customHeight="1" x14ac:dyDescent="0.25">
      <c r="A246" s="25">
        <f t="shared" si="10"/>
        <v>235</v>
      </c>
      <c r="B246" s="370"/>
      <c r="C246" s="370"/>
      <c r="D246" s="371"/>
      <c r="E246" s="371"/>
      <c r="F246" s="371"/>
      <c r="G246" s="371"/>
      <c r="H246" s="371"/>
      <c r="I246" s="372"/>
      <c r="J246" s="372"/>
      <c r="K246" s="372"/>
      <c r="L246" s="372"/>
      <c r="M246" s="372"/>
      <c r="N246" s="372"/>
      <c r="O246" s="372"/>
      <c r="P246" s="372"/>
      <c r="Q246" s="373"/>
      <c r="R246" s="373"/>
      <c r="S246" s="373"/>
      <c r="T246" s="373"/>
      <c r="U246" s="373"/>
      <c r="V246" s="373"/>
      <c r="W246" s="373"/>
      <c r="X246" s="373"/>
      <c r="Y246" s="373"/>
      <c r="Z246" s="373"/>
      <c r="AA246" s="372"/>
      <c r="AB246" s="372"/>
      <c r="AC246" s="372"/>
      <c r="AD246" s="372"/>
      <c r="AE246" s="373"/>
      <c r="AF246" s="373"/>
      <c r="AG246" s="373"/>
      <c r="AH246" s="373"/>
      <c r="AI246" s="372"/>
      <c r="AJ246" s="372"/>
      <c r="AK246" s="372"/>
      <c r="AL246" s="372"/>
      <c r="AM246" s="372"/>
      <c r="AN246" s="372"/>
      <c r="AO246" s="374"/>
      <c r="AP246" s="374"/>
      <c r="AQ246" s="374"/>
      <c r="AR246" s="375"/>
      <c r="AS246" s="375"/>
      <c r="AT246" s="375"/>
      <c r="AU246" s="367"/>
      <c r="AV246" s="367"/>
      <c r="AW246" s="367"/>
      <c r="AX246" s="368"/>
      <c r="AY246" s="368"/>
      <c r="AZ246" s="38"/>
      <c r="BA246" s="39"/>
      <c r="BB246" s="38"/>
      <c r="BC246" s="39"/>
      <c r="BD246" s="38"/>
      <c r="BE246" s="39"/>
      <c r="BF246" s="38"/>
      <c r="BG246" s="39"/>
      <c r="BH246" s="38"/>
      <c r="BI246" s="36"/>
      <c r="BJ246" s="37"/>
      <c r="BK246" s="36"/>
      <c r="BL246" s="37"/>
      <c r="BM246" s="36"/>
      <c r="BN246" s="37"/>
      <c r="BO246" s="36"/>
      <c r="BP246" s="37"/>
      <c r="BQ246" s="36"/>
      <c r="BR246" s="369"/>
      <c r="BS246" s="369"/>
      <c r="BT246" s="369"/>
      <c r="BU246" s="369"/>
      <c r="BV246" s="369"/>
      <c r="BW246" s="369"/>
      <c r="BX246" s="369"/>
      <c r="BY246" s="369"/>
      <c r="BZ246" s="369"/>
      <c r="CA246" s="369"/>
      <c r="CB246" s="369"/>
      <c r="CC246" s="369"/>
      <c r="CD246" s="369"/>
      <c r="CE246" s="369"/>
    </row>
    <row r="247" spans="1:83" ht="35.1" customHeight="1" x14ac:dyDescent="0.25">
      <c r="A247" s="25">
        <f t="shared" si="10"/>
        <v>236</v>
      </c>
      <c r="B247" s="370"/>
      <c r="C247" s="370"/>
      <c r="D247" s="371"/>
      <c r="E247" s="371"/>
      <c r="F247" s="371"/>
      <c r="G247" s="371"/>
      <c r="H247" s="371"/>
      <c r="I247" s="372"/>
      <c r="J247" s="372"/>
      <c r="K247" s="372"/>
      <c r="L247" s="372"/>
      <c r="M247" s="372"/>
      <c r="N247" s="372"/>
      <c r="O247" s="372"/>
      <c r="P247" s="372"/>
      <c r="Q247" s="373"/>
      <c r="R247" s="373"/>
      <c r="S247" s="373"/>
      <c r="T247" s="373"/>
      <c r="U247" s="373"/>
      <c r="V247" s="373"/>
      <c r="W247" s="373"/>
      <c r="X247" s="373"/>
      <c r="Y247" s="373"/>
      <c r="Z247" s="373"/>
      <c r="AA247" s="372"/>
      <c r="AB247" s="372"/>
      <c r="AC247" s="372"/>
      <c r="AD247" s="372"/>
      <c r="AE247" s="373"/>
      <c r="AF247" s="373"/>
      <c r="AG247" s="373"/>
      <c r="AH247" s="373"/>
      <c r="AI247" s="372"/>
      <c r="AJ247" s="372"/>
      <c r="AK247" s="372"/>
      <c r="AL247" s="372"/>
      <c r="AM247" s="372"/>
      <c r="AN247" s="372"/>
      <c r="AO247" s="374"/>
      <c r="AP247" s="374"/>
      <c r="AQ247" s="374"/>
      <c r="AR247" s="375"/>
      <c r="AS247" s="375"/>
      <c r="AT247" s="375"/>
      <c r="AU247" s="367"/>
      <c r="AV247" s="367"/>
      <c r="AW247" s="367"/>
      <c r="AX247" s="368"/>
      <c r="AY247" s="368"/>
      <c r="AZ247" s="38"/>
      <c r="BA247" s="39"/>
      <c r="BB247" s="38"/>
      <c r="BC247" s="39"/>
      <c r="BD247" s="38"/>
      <c r="BE247" s="39"/>
      <c r="BF247" s="38"/>
      <c r="BG247" s="39"/>
      <c r="BH247" s="38"/>
      <c r="BI247" s="36"/>
      <c r="BJ247" s="37"/>
      <c r="BK247" s="36"/>
      <c r="BL247" s="37"/>
      <c r="BM247" s="36"/>
      <c r="BN247" s="37"/>
      <c r="BO247" s="36"/>
      <c r="BP247" s="37"/>
      <c r="BQ247" s="36"/>
      <c r="BR247" s="369"/>
      <c r="BS247" s="369"/>
      <c r="BT247" s="369"/>
      <c r="BU247" s="369"/>
      <c r="BV247" s="369"/>
      <c r="BW247" s="369"/>
      <c r="BX247" s="369"/>
      <c r="BY247" s="369"/>
      <c r="BZ247" s="369"/>
      <c r="CA247" s="369"/>
      <c r="CB247" s="369"/>
      <c r="CC247" s="369"/>
      <c r="CD247" s="369"/>
      <c r="CE247" s="369"/>
    </row>
    <row r="248" spans="1:83" ht="35.1" customHeight="1" x14ac:dyDescent="0.25">
      <c r="A248" s="25">
        <f t="shared" si="10"/>
        <v>237</v>
      </c>
      <c r="B248" s="370"/>
      <c r="C248" s="370"/>
      <c r="D248" s="371"/>
      <c r="E248" s="371"/>
      <c r="F248" s="371"/>
      <c r="G248" s="371"/>
      <c r="H248" s="371"/>
      <c r="I248" s="372"/>
      <c r="J248" s="372"/>
      <c r="K248" s="372"/>
      <c r="L248" s="372"/>
      <c r="M248" s="372"/>
      <c r="N248" s="372"/>
      <c r="O248" s="372"/>
      <c r="P248" s="372"/>
      <c r="Q248" s="373"/>
      <c r="R248" s="373"/>
      <c r="S248" s="373"/>
      <c r="T248" s="373"/>
      <c r="U248" s="373"/>
      <c r="V248" s="373"/>
      <c r="W248" s="373"/>
      <c r="X248" s="373"/>
      <c r="Y248" s="373"/>
      <c r="Z248" s="373"/>
      <c r="AA248" s="372"/>
      <c r="AB248" s="372"/>
      <c r="AC248" s="372"/>
      <c r="AD248" s="372"/>
      <c r="AE248" s="373"/>
      <c r="AF248" s="373"/>
      <c r="AG248" s="373"/>
      <c r="AH248" s="373"/>
      <c r="AI248" s="372"/>
      <c r="AJ248" s="372"/>
      <c r="AK248" s="372"/>
      <c r="AL248" s="372"/>
      <c r="AM248" s="372"/>
      <c r="AN248" s="372"/>
      <c r="AO248" s="374"/>
      <c r="AP248" s="374"/>
      <c r="AQ248" s="374"/>
      <c r="AR248" s="375"/>
      <c r="AS248" s="375"/>
      <c r="AT248" s="375"/>
      <c r="AU248" s="367"/>
      <c r="AV248" s="367"/>
      <c r="AW248" s="367"/>
      <c r="AX248" s="368"/>
      <c r="AY248" s="368"/>
      <c r="AZ248" s="38"/>
      <c r="BA248" s="39"/>
      <c r="BB248" s="38"/>
      <c r="BC248" s="39"/>
      <c r="BD248" s="38"/>
      <c r="BE248" s="39"/>
      <c r="BF248" s="38"/>
      <c r="BG248" s="39"/>
      <c r="BH248" s="38"/>
      <c r="BI248" s="36"/>
      <c r="BJ248" s="37"/>
      <c r="BK248" s="36"/>
      <c r="BL248" s="37"/>
      <c r="BM248" s="36"/>
      <c r="BN248" s="37"/>
      <c r="BO248" s="36"/>
      <c r="BP248" s="37"/>
      <c r="BQ248" s="36"/>
      <c r="BR248" s="369"/>
      <c r="BS248" s="369"/>
      <c r="BT248" s="369"/>
      <c r="BU248" s="369"/>
      <c r="BV248" s="369"/>
      <c r="BW248" s="369"/>
      <c r="BX248" s="369"/>
      <c r="BY248" s="369"/>
      <c r="BZ248" s="369"/>
      <c r="CA248" s="369"/>
      <c r="CB248" s="369"/>
      <c r="CC248" s="369"/>
      <c r="CD248" s="369"/>
      <c r="CE248" s="369"/>
    </row>
    <row r="249" spans="1:83" ht="35.1" customHeight="1" x14ac:dyDescent="0.25">
      <c r="A249" s="25">
        <f t="shared" si="10"/>
        <v>238</v>
      </c>
      <c r="B249" s="370"/>
      <c r="C249" s="370"/>
      <c r="D249" s="371"/>
      <c r="E249" s="371"/>
      <c r="F249" s="371"/>
      <c r="G249" s="371"/>
      <c r="H249" s="371"/>
      <c r="I249" s="372"/>
      <c r="J249" s="372"/>
      <c r="K249" s="372"/>
      <c r="L249" s="372"/>
      <c r="M249" s="372"/>
      <c r="N249" s="372"/>
      <c r="O249" s="372"/>
      <c r="P249" s="372"/>
      <c r="Q249" s="373"/>
      <c r="R249" s="373"/>
      <c r="S249" s="373"/>
      <c r="T249" s="373"/>
      <c r="U249" s="373"/>
      <c r="V249" s="373"/>
      <c r="W249" s="373"/>
      <c r="X249" s="373"/>
      <c r="Y249" s="373"/>
      <c r="Z249" s="373"/>
      <c r="AA249" s="372"/>
      <c r="AB249" s="372"/>
      <c r="AC249" s="372"/>
      <c r="AD249" s="372"/>
      <c r="AE249" s="373"/>
      <c r="AF249" s="373"/>
      <c r="AG249" s="373"/>
      <c r="AH249" s="373"/>
      <c r="AI249" s="372"/>
      <c r="AJ249" s="372"/>
      <c r="AK249" s="372"/>
      <c r="AL249" s="372"/>
      <c r="AM249" s="372"/>
      <c r="AN249" s="372"/>
      <c r="AO249" s="374"/>
      <c r="AP249" s="374"/>
      <c r="AQ249" s="374"/>
      <c r="AR249" s="375"/>
      <c r="AS249" s="375"/>
      <c r="AT249" s="375"/>
      <c r="AU249" s="367"/>
      <c r="AV249" s="367"/>
      <c r="AW249" s="367"/>
      <c r="AX249" s="368"/>
      <c r="AY249" s="368"/>
      <c r="AZ249" s="38"/>
      <c r="BA249" s="39"/>
      <c r="BB249" s="38"/>
      <c r="BC249" s="39"/>
      <c r="BD249" s="38"/>
      <c r="BE249" s="39"/>
      <c r="BF249" s="38"/>
      <c r="BG249" s="39"/>
      <c r="BH249" s="38"/>
      <c r="BI249" s="36"/>
      <c r="BJ249" s="37"/>
      <c r="BK249" s="36"/>
      <c r="BL249" s="37"/>
      <c r="BM249" s="36"/>
      <c r="BN249" s="37"/>
      <c r="BO249" s="36"/>
      <c r="BP249" s="37"/>
      <c r="BQ249" s="36"/>
      <c r="BR249" s="369"/>
      <c r="BS249" s="369"/>
      <c r="BT249" s="369"/>
      <c r="BU249" s="369"/>
      <c r="BV249" s="369"/>
      <c r="BW249" s="369"/>
      <c r="BX249" s="369"/>
      <c r="BY249" s="369"/>
      <c r="BZ249" s="369"/>
      <c r="CA249" s="369"/>
      <c r="CB249" s="369"/>
      <c r="CC249" s="369"/>
      <c r="CD249" s="369"/>
      <c r="CE249" s="369"/>
    </row>
    <row r="250" spans="1:83" ht="35.1" customHeight="1" x14ac:dyDescent="0.25">
      <c r="A250" s="25">
        <f t="shared" si="10"/>
        <v>239</v>
      </c>
      <c r="B250" s="370"/>
      <c r="C250" s="370"/>
      <c r="D250" s="371"/>
      <c r="E250" s="371"/>
      <c r="F250" s="371"/>
      <c r="G250" s="371"/>
      <c r="H250" s="371"/>
      <c r="I250" s="372"/>
      <c r="J250" s="372"/>
      <c r="K250" s="372"/>
      <c r="L250" s="372"/>
      <c r="M250" s="372"/>
      <c r="N250" s="372"/>
      <c r="O250" s="372"/>
      <c r="P250" s="372"/>
      <c r="Q250" s="373"/>
      <c r="R250" s="373"/>
      <c r="S250" s="373"/>
      <c r="T250" s="373"/>
      <c r="U250" s="373"/>
      <c r="V250" s="373"/>
      <c r="W250" s="373"/>
      <c r="X250" s="373"/>
      <c r="Y250" s="373"/>
      <c r="Z250" s="373"/>
      <c r="AA250" s="372"/>
      <c r="AB250" s="372"/>
      <c r="AC250" s="372"/>
      <c r="AD250" s="372"/>
      <c r="AE250" s="373"/>
      <c r="AF250" s="373"/>
      <c r="AG250" s="373"/>
      <c r="AH250" s="373"/>
      <c r="AI250" s="372"/>
      <c r="AJ250" s="372"/>
      <c r="AK250" s="372"/>
      <c r="AL250" s="372"/>
      <c r="AM250" s="372"/>
      <c r="AN250" s="372"/>
      <c r="AO250" s="374"/>
      <c r="AP250" s="374"/>
      <c r="AQ250" s="374"/>
      <c r="AR250" s="375"/>
      <c r="AS250" s="375"/>
      <c r="AT250" s="375"/>
      <c r="AU250" s="367"/>
      <c r="AV250" s="367"/>
      <c r="AW250" s="367"/>
      <c r="AX250" s="368"/>
      <c r="AY250" s="368"/>
      <c r="AZ250" s="38"/>
      <c r="BA250" s="39"/>
      <c r="BB250" s="38"/>
      <c r="BC250" s="39"/>
      <c r="BD250" s="38"/>
      <c r="BE250" s="39"/>
      <c r="BF250" s="38"/>
      <c r="BG250" s="39"/>
      <c r="BH250" s="38"/>
      <c r="BI250" s="36"/>
      <c r="BJ250" s="37"/>
      <c r="BK250" s="36"/>
      <c r="BL250" s="37"/>
      <c r="BM250" s="36"/>
      <c r="BN250" s="37"/>
      <c r="BO250" s="36"/>
      <c r="BP250" s="37"/>
      <c r="BQ250" s="36"/>
      <c r="BR250" s="369"/>
      <c r="BS250" s="369"/>
      <c r="BT250" s="369"/>
      <c r="BU250" s="369"/>
      <c r="BV250" s="369"/>
      <c r="BW250" s="369"/>
      <c r="BX250" s="369"/>
      <c r="BY250" s="369"/>
      <c r="BZ250" s="369"/>
      <c r="CA250" s="369"/>
      <c r="CB250" s="369"/>
      <c r="CC250" s="369"/>
      <c r="CD250" s="369"/>
      <c r="CE250" s="369"/>
    </row>
    <row r="251" spans="1:83" ht="35.1" customHeight="1" x14ac:dyDescent="0.25">
      <c r="A251" s="25">
        <f>ROW(A240)</f>
        <v>240</v>
      </c>
      <c r="B251" s="370"/>
      <c r="C251" s="370"/>
      <c r="D251" s="371"/>
      <c r="E251" s="371"/>
      <c r="F251" s="371"/>
      <c r="G251" s="371"/>
      <c r="H251" s="371"/>
      <c r="I251" s="372"/>
      <c r="J251" s="372"/>
      <c r="K251" s="372"/>
      <c r="L251" s="372"/>
      <c r="M251" s="372"/>
      <c r="N251" s="372"/>
      <c r="O251" s="372"/>
      <c r="P251" s="372"/>
      <c r="Q251" s="373"/>
      <c r="R251" s="373"/>
      <c r="S251" s="373"/>
      <c r="T251" s="373"/>
      <c r="U251" s="373"/>
      <c r="V251" s="373"/>
      <c r="W251" s="373"/>
      <c r="X251" s="373"/>
      <c r="Y251" s="373"/>
      <c r="Z251" s="373"/>
      <c r="AA251" s="372"/>
      <c r="AB251" s="372"/>
      <c r="AC251" s="372"/>
      <c r="AD251" s="372"/>
      <c r="AE251" s="373"/>
      <c r="AF251" s="373"/>
      <c r="AG251" s="373"/>
      <c r="AH251" s="373"/>
      <c r="AI251" s="372"/>
      <c r="AJ251" s="372"/>
      <c r="AK251" s="372"/>
      <c r="AL251" s="372"/>
      <c r="AM251" s="372"/>
      <c r="AN251" s="372"/>
      <c r="AO251" s="374"/>
      <c r="AP251" s="374"/>
      <c r="AQ251" s="374"/>
      <c r="AR251" s="375"/>
      <c r="AS251" s="375"/>
      <c r="AT251" s="375"/>
      <c r="AU251" s="367"/>
      <c r="AV251" s="367"/>
      <c r="AW251" s="367"/>
      <c r="AX251" s="368"/>
      <c r="AY251" s="368"/>
      <c r="AZ251" s="38"/>
      <c r="BA251" s="39"/>
      <c r="BB251" s="38"/>
      <c r="BC251" s="39"/>
      <c r="BD251" s="38"/>
      <c r="BE251" s="39"/>
      <c r="BF251" s="38"/>
      <c r="BG251" s="39"/>
      <c r="BH251" s="38"/>
      <c r="BI251" s="36"/>
      <c r="BJ251" s="37"/>
      <c r="BK251" s="36"/>
      <c r="BL251" s="37"/>
      <c r="BM251" s="36"/>
      <c r="BN251" s="37"/>
      <c r="BO251" s="36"/>
      <c r="BP251" s="37"/>
      <c r="BQ251" s="36"/>
      <c r="BR251" s="369"/>
      <c r="BS251" s="369"/>
      <c r="BT251" s="369"/>
      <c r="BU251" s="369"/>
      <c r="BV251" s="369"/>
      <c r="BW251" s="369"/>
      <c r="BX251" s="369"/>
      <c r="BY251" s="369"/>
      <c r="BZ251" s="369"/>
      <c r="CA251" s="369"/>
      <c r="CB251" s="369"/>
      <c r="CC251" s="369"/>
      <c r="CD251" s="369"/>
      <c r="CE251" s="369"/>
    </row>
    <row r="252" spans="1:83" ht="35.1" customHeight="1" x14ac:dyDescent="0.25">
      <c r="A252" s="25">
        <f t="shared" si="10"/>
        <v>241</v>
      </c>
      <c r="B252" s="370"/>
      <c r="C252" s="370"/>
      <c r="D252" s="371"/>
      <c r="E252" s="371"/>
      <c r="F252" s="371"/>
      <c r="G252" s="371"/>
      <c r="H252" s="371"/>
      <c r="I252" s="372"/>
      <c r="J252" s="372"/>
      <c r="K252" s="372"/>
      <c r="L252" s="372"/>
      <c r="M252" s="372"/>
      <c r="N252" s="372"/>
      <c r="O252" s="372"/>
      <c r="P252" s="372"/>
      <c r="Q252" s="373"/>
      <c r="R252" s="373"/>
      <c r="S252" s="373"/>
      <c r="T252" s="373"/>
      <c r="U252" s="373"/>
      <c r="V252" s="373"/>
      <c r="W252" s="373"/>
      <c r="X252" s="373"/>
      <c r="Y252" s="373"/>
      <c r="Z252" s="373"/>
      <c r="AA252" s="372"/>
      <c r="AB252" s="372"/>
      <c r="AC252" s="372"/>
      <c r="AD252" s="372"/>
      <c r="AE252" s="373"/>
      <c r="AF252" s="373"/>
      <c r="AG252" s="373"/>
      <c r="AH252" s="373"/>
      <c r="AI252" s="372"/>
      <c r="AJ252" s="372"/>
      <c r="AK252" s="372"/>
      <c r="AL252" s="372"/>
      <c r="AM252" s="372"/>
      <c r="AN252" s="372"/>
      <c r="AO252" s="374"/>
      <c r="AP252" s="374"/>
      <c r="AQ252" s="374"/>
      <c r="AR252" s="375"/>
      <c r="AS252" s="375"/>
      <c r="AT252" s="375"/>
      <c r="AU252" s="367"/>
      <c r="AV252" s="367"/>
      <c r="AW252" s="367"/>
      <c r="AX252" s="368"/>
      <c r="AY252" s="368"/>
      <c r="AZ252" s="38"/>
      <c r="BA252" s="39"/>
      <c r="BB252" s="38"/>
      <c r="BC252" s="39"/>
      <c r="BD252" s="38"/>
      <c r="BE252" s="39"/>
      <c r="BF252" s="38"/>
      <c r="BG252" s="39"/>
      <c r="BH252" s="38"/>
      <c r="BI252" s="36"/>
      <c r="BJ252" s="37"/>
      <c r="BK252" s="36"/>
      <c r="BL252" s="37"/>
      <c r="BM252" s="36"/>
      <c r="BN252" s="37"/>
      <c r="BO252" s="36"/>
      <c r="BP252" s="37"/>
      <c r="BQ252" s="36"/>
      <c r="BR252" s="369"/>
      <c r="BS252" s="369"/>
      <c r="BT252" s="369"/>
      <c r="BU252" s="369"/>
      <c r="BV252" s="369"/>
      <c r="BW252" s="369"/>
      <c r="BX252" s="369"/>
      <c r="BY252" s="369"/>
      <c r="BZ252" s="369"/>
      <c r="CA252" s="369"/>
      <c r="CB252" s="369"/>
      <c r="CC252" s="369"/>
      <c r="CD252" s="369"/>
      <c r="CE252" s="369"/>
    </row>
    <row r="253" spans="1:83" ht="35.1" customHeight="1" x14ac:dyDescent="0.25">
      <c r="A253" s="25">
        <f t="shared" si="10"/>
        <v>242</v>
      </c>
      <c r="B253" s="370"/>
      <c r="C253" s="370"/>
      <c r="D253" s="371"/>
      <c r="E253" s="371"/>
      <c r="F253" s="371"/>
      <c r="G253" s="371"/>
      <c r="H253" s="371"/>
      <c r="I253" s="372"/>
      <c r="J253" s="372"/>
      <c r="K253" s="372"/>
      <c r="L253" s="372"/>
      <c r="M253" s="372"/>
      <c r="N253" s="372"/>
      <c r="O253" s="372"/>
      <c r="P253" s="372"/>
      <c r="Q253" s="373"/>
      <c r="R253" s="373"/>
      <c r="S253" s="373"/>
      <c r="T253" s="373"/>
      <c r="U253" s="373"/>
      <c r="V253" s="373"/>
      <c r="W253" s="373"/>
      <c r="X253" s="373"/>
      <c r="Y253" s="373"/>
      <c r="Z253" s="373"/>
      <c r="AA253" s="372"/>
      <c r="AB253" s="372"/>
      <c r="AC253" s="372"/>
      <c r="AD253" s="372"/>
      <c r="AE253" s="373"/>
      <c r="AF253" s="373"/>
      <c r="AG253" s="373"/>
      <c r="AH253" s="373"/>
      <c r="AI253" s="372"/>
      <c r="AJ253" s="372"/>
      <c r="AK253" s="372"/>
      <c r="AL253" s="372"/>
      <c r="AM253" s="372"/>
      <c r="AN253" s="372"/>
      <c r="AO253" s="374"/>
      <c r="AP253" s="374"/>
      <c r="AQ253" s="374"/>
      <c r="AR253" s="375"/>
      <c r="AS253" s="375"/>
      <c r="AT253" s="375"/>
      <c r="AU253" s="367"/>
      <c r="AV253" s="367"/>
      <c r="AW253" s="367"/>
      <c r="AX253" s="368"/>
      <c r="AY253" s="368"/>
      <c r="AZ253" s="38"/>
      <c r="BA253" s="39"/>
      <c r="BB253" s="38"/>
      <c r="BC253" s="39"/>
      <c r="BD253" s="38"/>
      <c r="BE253" s="39"/>
      <c r="BF253" s="38"/>
      <c r="BG253" s="39"/>
      <c r="BH253" s="38"/>
      <c r="BI253" s="36"/>
      <c r="BJ253" s="37"/>
      <c r="BK253" s="36"/>
      <c r="BL253" s="37"/>
      <c r="BM253" s="36"/>
      <c r="BN253" s="37"/>
      <c r="BO253" s="36"/>
      <c r="BP253" s="37"/>
      <c r="BQ253" s="36"/>
      <c r="BR253" s="369"/>
      <c r="BS253" s="369"/>
      <c r="BT253" s="369"/>
      <c r="BU253" s="369"/>
      <c r="BV253" s="369"/>
      <c r="BW253" s="369"/>
      <c r="BX253" s="369"/>
      <c r="BY253" s="369"/>
      <c r="BZ253" s="369"/>
      <c r="CA253" s="369"/>
      <c r="CB253" s="369"/>
      <c r="CC253" s="369"/>
      <c r="CD253" s="369"/>
      <c r="CE253" s="369"/>
    </row>
    <row r="254" spans="1:83" ht="35.1" customHeight="1" x14ac:dyDescent="0.25">
      <c r="A254" s="25">
        <f t="shared" si="10"/>
        <v>243</v>
      </c>
      <c r="B254" s="370"/>
      <c r="C254" s="370"/>
      <c r="D254" s="371"/>
      <c r="E254" s="371"/>
      <c r="F254" s="371"/>
      <c r="G254" s="371"/>
      <c r="H254" s="371"/>
      <c r="I254" s="372"/>
      <c r="J254" s="372"/>
      <c r="K254" s="372"/>
      <c r="L254" s="372"/>
      <c r="M254" s="372"/>
      <c r="N254" s="372"/>
      <c r="O254" s="372"/>
      <c r="P254" s="372"/>
      <c r="Q254" s="373"/>
      <c r="R254" s="373"/>
      <c r="S254" s="373"/>
      <c r="T254" s="373"/>
      <c r="U254" s="373"/>
      <c r="V254" s="373"/>
      <c r="W254" s="373"/>
      <c r="X254" s="373"/>
      <c r="Y254" s="373"/>
      <c r="Z254" s="373"/>
      <c r="AA254" s="372"/>
      <c r="AB254" s="372"/>
      <c r="AC254" s="372"/>
      <c r="AD254" s="372"/>
      <c r="AE254" s="373"/>
      <c r="AF254" s="373"/>
      <c r="AG254" s="373"/>
      <c r="AH254" s="373"/>
      <c r="AI254" s="372"/>
      <c r="AJ254" s="372"/>
      <c r="AK254" s="372"/>
      <c r="AL254" s="372"/>
      <c r="AM254" s="372"/>
      <c r="AN254" s="372"/>
      <c r="AO254" s="374"/>
      <c r="AP254" s="374"/>
      <c r="AQ254" s="374"/>
      <c r="AR254" s="375"/>
      <c r="AS254" s="375"/>
      <c r="AT254" s="375"/>
      <c r="AU254" s="367"/>
      <c r="AV254" s="367"/>
      <c r="AW254" s="367"/>
      <c r="AX254" s="368"/>
      <c r="AY254" s="368"/>
      <c r="AZ254" s="38"/>
      <c r="BA254" s="39"/>
      <c r="BB254" s="38"/>
      <c r="BC254" s="39"/>
      <c r="BD254" s="38"/>
      <c r="BE254" s="39"/>
      <c r="BF254" s="38"/>
      <c r="BG254" s="39"/>
      <c r="BH254" s="38"/>
      <c r="BI254" s="36"/>
      <c r="BJ254" s="37"/>
      <c r="BK254" s="36"/>
      <c r="BL254" s="37"/>
      <c r="BM254" s="36"/>
      <c r="BN254" s="37"/>
      <c r="BO254" s="36"/>
      <c r="BP254" s="37"/>
      <c r="BQ254" s="36"/>
      <c r="BR254" s="369"/>
      <c r="BS254" s="369"/>
      <c r="BT254" s="369"/>
      <c r="BU254" s="369"/>
      <c r="BV254" s="369"/>
      <c r="BW254" s="369"/>
      <c r="BX254" s="369"/>
      <c r="BY254" s="369"/>
      <c r="BZ254" s="369"/>
      <c r="CA254" s="369"/>
      <c r="CB254" s="369"/>
      <c r="CC254" s="369"/>
      <c r="CD254" s="369"/>
      <c r="CE254" s="369"/>
    </row>
    <row r="255" spans="1:83" ht="35.1" customHeight="1" x14ac:dyDescent="0.25">
      <c r="A255" s="25">
        <f t="shared" si="10"/>
        <v>244</v>
      </c>
      <c r="B255" s="370"/>
      <c r="C255" s="370"/>
      <c r="D255" s="371"/>
      <c r="E255" s="371"/>
      <c r="F255" s="371"/>
      <c r="G255" s="371"/>
      <c r="H255" s="371"/>
      <c r="I255" s="372"/>
      <c r="J255" s="372"/>
      <c r="K255" s="372"/>
      <c r="L255" s="372"/>
      <c r="M255" s="372"/>
      <c r="N255" s="372"/>
      <c r="O255" s="372"/>
      <c r="P255" s="372"/>
      <c r="Q255" s="373"/>
      <c r="R255" s="373"/>
      <c r="S255" s="373"/>
      <c r="T255" s="373"/>
      <c r="U255" s="373"/>
      <c r="V255" s="373"/>
      <c r="W255" s="373"/>
      <c r="X255" s="373"/>
      <c r="Y255" s="373"/>
      <c r="Z255" s="373"/>
      <c r="AA255" s="372"/>
      <c r="AB255" s="372"/>
      <c r="AC255" s="372"/>
      <c r="AD255" s="372"/>
      <c r="AE255" s="373"/>
      <c r="AF255" s="373"/>
      <c r="AG255" s="373"/>
      <c r="AH255" s="373"/>
      <c r="AI255" s="372"/>
      <c r="AJ255" s="372"/>
      <c r="AK255" s="372"/>
      <c r="AL255" s="372"/>
      <c r="AM255" s="372"/>
      <c r="AN255" s="372"/>
      <c r="AO255" s="374"/>
      <c r="AP255" s="374"/>
      <c r="AQ255" s="374"/>
      <c r="AR255" s="375"/>
      <c r="AS255" s="375"/>
      <c r="AT255" s="375"/>
      <c r="AU255" s="367"/>
      <c r="AV255" s="367"/>
      <c r="AW255" s="367"/>
      <c r="AX255" s="368"/>
      <c r="AY255" s="368"/>
      <c r="AZ255" s="38"/>
      <c r="BA255" s="39"/>
      <c r="BB255" s="38"/>
      <c r="BC255" s="39"/>
      <c r="BD255" s="38"/>
      <c r="BE255" s="39"/>
      <c r="BF255" s="38"/>
      <c r="BG255" s="39"/>
      <c r="BH255" s="38"/>
      <c r="BI255" s="36"/>
      <c r="BJ255" s="37"/>
      <c r="BK255" s="36"/>
      <c r="BL255" s="37"/>
      <c r="BM255" s="36"/>
      <c r="BN255" s="37"/>
      <c r="BO255" s="36"/>
      <c r="BP255" s="37"/>
      <c r="BQ255" s="36"/>
      <c r="BR255" s="369"/>
      <c r="BS255" s="369"/>
      <c r="BT255" s="369"/>
      <c r="BU255" s="369"/>
      <c r="BV255" s="369"/>
      <c r="BW255" s="369"/>
      <c r="BX255" s="369"/>
      <c r="BY255" s="369"/>
      <c r="BZ255" s="369"/>
      <c r="CA255" s="369"/>
      <c r="CB255" s="369"/>
      <c r="CC255" s="369"/>
      <c r="CD255" s="369"/>
      <c r="CE255" s="369"/>
    </row>
    <row r="256" spans="1:83" ht="35.1" customHeight="1" x14ac:dyDescent="0.25">
      <c r="A256" s="25">
        <f t="shared" si="10"/>
        <v>245</v>
      </c>
      <c r="B256" s="370"/>
      <c r="C256" s="370"/>
      <c r="D256" s="371"/>
      <c r="E256" s="371"/>
      <c r="F256" s="371"/>
      <c r="G256" s="371"/>
      <c r="H256" s="371"/>
      <c r="I256" s="372"/>
      <c r="J256" s="372"/>
      <c r="K256" s="372"/>
      <c r="L256" s="372"/>
      <c r="M256" s="372"/>
      <c r="N256" s="372"/>
      <c r="O256" s="372"/>
      <c r="P256" s="372"/>
      <c r="Q256" s="373"/>
      <c r="R256" s="373"/>
      <c r="S256" s="373"/>
      <c r="T256" s="373"/>
      <c r="U256" s="373"/>
      <c r="V256" s="373"/>
      <c r="W256" s="373"/>
      <c r="X256" s="373"/>
      <c r="Y256" s="373"/>
      <c r="Z256" s="373"/>
      <c r="AA256" s="372"/>
      <c r="AB256" s="372"/>
      <c r="AC256" s="372"/>
      <c r="AD256" s="372"/>
      <c r="AE256" s="373"/>
      <c r="AF256" s="373"/>
      <c r="AG256" s="373"/>
      <c r="AH256" s="373"/>
      <c r="AI256" s="372"/>
      <c r="AJ256" s="372"/>
      <c r="AK256" s="372"/>
      <c r="AL256" s="372"/>
      <c r="AM256" s="372"/>
      <c r="AN256" s="372"/>
      <c r="AO256" s="374"/>
      <c r="AP256" s="374"/>
      <c r="AQ256" s="374"/>
      <c r="AR256" s="375"/>
      <c r="AS256" s="375"/>
      <c r="AT256" s="375"/>
      <c r="AU256" s="367"/>
      <c r="AV256" s="367"/>
      <c r="AW256" s="367"/>
      <c r="AX256" s="368"/>
      <c r="AY256" s="368"/>
      <c r="AZ256" s="38"/>
      <c r="BA256" s="39"/>
      <c r="BB256" s="38"/>
      <c r="BC256" s="39"/>
      <c r="BD256" s="38"/>
      <c r="BE256" s="39"/>
      <c r="BF256" s="38"/>
      <c r="BG256" s="39"/>
      <c r="BH256" s="38"/>
      <c r="BI256" s="36"/>
      <c r="BJ256" s="37"/>
      <c r="BK256" s="36"/>
      <c r="BL256" s="37"/>
      <c r="BM256" s="36"/>
      <c r="BN256" s="37"/>
      <c r="BO256" s="36"/>
      <c r="BP256" s="37"/>
      <c r="BQ256" s="36"/>
      <c r="BR256" s="369"/>
      <c r="BS256" s="369"/>
      <c r="BT256" s="369"/>
      <c r="BU256" s="369"/>
      <c r="BV256" s="369"/>
      <c r="BW256" s="369"/>
      <c r="BX256" s="369"/>
      <c r="BY256" s="369"/>
      <c r="BZ256" s="369"/>
      <c r="CA256" s="369"/>
      <c r="CB256" s="369"/>
      <c r="CC256" s="369"/>
      <c r="CD256" s="369"/>
      <c r="CE256" s="369"/>
    </row>
    <row r="257" spans="1:83" ht="35.1" customHeight="1" x14ac:dyDescent="0.25">
      <c r="A257" s="25">
        <f t="shared" si="10"/>
        <v>246</v>
      </c>
      <c r="B257" s="370"/>
      <c r="C257" s="370"/>
      <c r="D257" s="371"/>
      <c r="E257" s="371"/>
      <c r="F257" s="371"/>
      <c r="G257" s="371"/>
      <c r="H257" s="371"/>
      <c r="I257" s="372"/>
      <c r="J257" s="372"/>
      <c r="K257" s="372"/>
      <c r="L257" s="372"/>
      <c r="M257" s="372"/>
      <c r="N257" s="372"/>
      <c r="O257" s="372"/>
      <c r="P257" s="372"/>
      <c r="Q257" s="373"/>
      <c r="R257" s="373"/>
      <c r="S257" s="373"/>
      <c r="T257" s="373"/>
      <c r="U257" s="373"/>
      <c r="V257" s="373"/>
      <c r="W257" s="373"/>
      <c r="X257" s="373"/>
      <c r="Y257" s="373"/>
      <c r="Z257" s="373"/>
      <c r="AA257" s="372"/>
      <c r="AB257" s="372"/>
      <c r="AC257" s="372"/>
      <c r="AD257" s="372"/>
      <c r="AE257" s="373"/>
      <c r="AF257" s="373"/>
      <c r="AG257" s="373"/>
      <c r="AH257" s="373"/>
      <c r="AI257" s="372"/>
      <c r="AJ257" s="372"/>
      <c r="AK257" s="372"/>
      <c r="AL257" s="372"/>
      <c r="AM257" s="372"/>
      <c r="AN257" s="372"/>
      <c r="AO257" s="374"/>
      <c r="AP257" s="374"/>
      <c r="AQ257" s="374"/>
      <c r="AR257" s="375"/>
      <c r="AS257" s="375"/>
      <c r="AT257" s="375"/>
      <c r="AU257" s="367"/>
      <c r="AV257" s="367"/>
      <c r="AW257" s="367"/>
      <c r="AX257" s="368"/>
      <c r="AY257" s="368"/>
      <c r="AZ257" s="38"/>
      <c r="BA257" s="39"/>
      <c r="BB257" s="38"/>
      <c r="BC257" s="39"/>
      <c r="BD257" s="38"/>
      <c r="BE257" s="39"/>
      <c r="BF257" s="38"/>
      <c r="BG257" s="39"/>
      <c r="BH257" s="38"/>
      <c r="BI257" s="36"/>
      <c r="BJ257" s="37"/>
      <c r="BK257" s="36"/>
      <c r="BL257" s="37"/>
      <c r="BM257" s="36"/>
      <c r="BN257" s="37"/>
      <c r="BO257" s="36"/>
      <c r="BP257" s="37"/>
      <c r="BQ257" s="36"/>
      <c r="BR257" s="369"/>
      <c r="BS257" s="369"/>
      <c r="BT257" s="369"/>
      <c r="BU257" s="369"/>
      <c r="BV257" s="369"/>
      <c r="BW257" s="369"/>
      <c r="BX257" s="369"/>
      <c r="BY257" s="369"/>
      <c r="BZ257" s="369"/>
      <c r="CA257" s="369"/>
      <c r="CB257" s="369"/>
      <c r="CC257" s="369"/>
      <c r="CD257" s="369"/>
      <c r="CE257" s="369"/>
    </row>
    <row r="258" spans="1:83" ht="35.1" customHeight="1" x14ac:dyDescent="0.25">
      <c r="A258" s="25">
        <f t="shared" si="10"/>
        <v>247</v>
      </c>
      <c r="B258" s="370"/>
      <c r="C258" s="370"/>
      <c r="D258" s="371"/>
      <c r="E258" s="371"/>
      <c r="F258" s="371"/>
      <c r="G258" s="371"/>
      <c r="H258" s="371"/>
      <c r="I258" s="372"/>
      <c r="J258" s="372"/>
      <c r="K258" s="372"/>
      <c r="L258" s="372"/>
      <c r="M258" s="372"/>
      <c r="N258" s="372"/>
      <c r="O258" s="372"/>
      <c r="P258" s="372"/>
      <c r="Q258" s="373"/>
      <c r="R258" s="373"/>
      <c r="S258" s="373"/>
      <c r="T258" s="373"/>
      <c r="U258" s="373"/>
      <c r="V258" s="373"/>
      <c r="W258" s="373"/>
      <c r="X258" s="373"/>
      <c r="Y258" s="373"/>
      <c r="Z258" s="373"/>
      <c r="AA258" s="372"/>
      <c r="AB258" s="372"/>
      <c r="AC258" s="372"/>
      <c r="AD258" s="372"/>
      <c r="AE258" s="373"/>
      <c r="AF258" s="373"/>
      <c r="AG258" s="373"/>
      <c r="AH258" s="373"/>
      <c r="AI258" s="372"/>
      <c r="AJ258" s="372"/>
      <c r="AK258" s="372"/>
      <c r="AL258" s="372"/>
      <c r="AM258" s="372"/>
      <c r="AN258" s="372"/>
      <c r="AO258" s="374"/>
      <c r="AP258" s="374"/>
      <c r="AQ258" s="374"/>
      <c r="AR258" s="375"/>
      <c r="AS258" s="375"/>
      <c r="AT258" s="375"/>
      <c r="AU258" s="367"/>
      <c r="AV258" s="367"/>
      <c r="AW258" s="367"/>
      <c r="AX258" s="368"/>
      <c r="AY258" s="368"/>
      <c r="AZ258" s="38"/>
      <c r="BA258" s="39"/>
      <c r="BB258" s="38"/>
      <c r="BC258" s="39"/>
      <c r="BD258" s="38"/>
      <c r="BE258" s="39"/>
      <c r="BF258" s="38"/>
      <c r="BG258" s="39"/>
      <c r="BH258" s="38"/>
      <c r="BI258" s="36"/>
      <c r="BJ258" s="37"/>
      <c r="BK258" s="36"/>
      <c r="BL258" s="37"/>
      <c r="BM258" s="36"/>
      <c r="BN258" s="37"/>
      <c r="BO258" s="36"/>
      <c r="BP258" s="37"/>
      <c r="BQ258" s="36"/>
      <c r="BR258" s="369"/>
      <c r="BS258" s="369"/>
      <c r="BT258" s="369"/>
      <c r="BU258" s="369"/>
      <c r="BV258" s="369"/>
      <c r="BW258" s="369"/>
      <c r="BX258" s="369"/>
      <c r="BY258" s="369"/>
      <c r="BZ258" s="369"/>
      <c r="CA258" s="369"/>
      <c r="CB258" s="369"/>
      <c r="CC258" s="369"/>
      <c r="CD258" s="369"/>
      <c r="CE258" s="369"/>
    </row>
    <row r="259" spans="1:83" ht="35.1" customHeight="1" x14ac:dyDescent="0.25">
      <c r="A259" s="25">
        <f t="shared" si="10"/>
        <v>248</v>
      </c>
      <c r="B259" s="370"/>
      <c r="C259" s="370"/>
      <c r="D259" s="371"/>
      <c r="E259" s="371"/>
      <c r="F259" s="371"/>
      <c r="G259" s="371"/>
      <c r="H259" s="371"/>
      <c r="I259" s="372"/>
      <c r="J259" s="372"/>
      <c r="K259" s="372"/>
      <c r="L259" s="372"/>
      <c r="M259" s="372"/>
      <c r="N259" s="372"/>
      <c r="O259" s="372"/>
      <c r="P259" s="372"/>
      <c r="Q259" s="373"/>
      <c r="R259" s="373"/>
      <c r="S259" s="373"/>
      <c r="T259" s="373"/>
      <c r="U259" s="373"/>
      <c r="V259" s="373"/>
      <c r="W259" s="373"/>
      <c r="X259" s="373"/>
      <c r="Y259" s="373"/>
      <c r="Z259" s="373"/>
      <c r="AA259" s="372"/>
      <c r="AB259" s="372"/>
      <c r="AC259" s="372"/>
      <c r="AD259" s="372"/>
      <c r="AE259" s="373"/>
      <c r="AF259" s="373"/>
      <c r="AG259" s="373"/>
      <c r="AH259" s="373"/>
      <c r="AI259" s="372"/>
      <c r="AJ259" s="372"/>
      <c r="AK259" s="372"/>
      <c r="AL259" s="372"/>
      <c r="AM259" s="372"/>
      <c r="AN259" s="372"/>
      <c r="AO259" s="374"/>
      <c r="AP259" s="374"/>
      <c r="AQ259" s="374"/>
      <c r="AR259" s="375"/>
      <c r="AS259" s="375"/>
      <c r="AT259" s="375"/>
      <c r="AU259" s="367"/>
      <c r="AV259" s="367"/>
      <c r="AW259" s="367"/>
      <c r="AX259" s="368"/>
      <c r="AY259" s="368"/>
      <c r="AZ259" s="38"/>
      <c r="BA259" s="39"/>
      <c r="BB259" s="38"/>
      <c r="BC259" s="39"/>
      <c r="BD259" s="38"/>
      <c r="BE259" s="39"/>
      <c r="BF259" s="38"/>
      <c r="BG259" s="39"/>
      <c r="BH259" s="38"/>
      <c r="BI259" s="36"/>
      <c r="BJ259" s="37"/>
      <c r="BK259" s="36"/>
      <c r="BL259" s="37"/>
      <c r="BM259" s="36"/>
      <c r="BN259" s="37"/>
      <c r="BO259" s="36"/>
      <c r="BP259" s="37"/>
      <c r="BQ259" s="36"/>
      <c r="BR259" s="369"/>
      <c r="BS259" s="369"/>
      <c r="BT259" s="369"/>
      <c r="BU259" s="369"/>
      <c r="BV259" s="369"/>
      <c r="BW259" s="369"/>
      <c r="BX259" s="369"/>
      <c r="BY259" s="369"/>
      <c r="BZ259" s="369"/>
      <c r="CA259" s="369"/>
      <c r="CB259" s="369"/>
      <c r="CC259" s="369"/>
      <c r="CD259" s="369"/>
      <c r="CE259" s="369"/>
    </row>
    <row r="260" spans="1:83" ht="35.1" customHeight="1" x14ac:dyDescent="0.25">
      <c r="A260" s="25">
        <f t="shared" si="10"/>
        <v>249</v>
      </c>
      <c r="B260" s="370"/>
      <c r="C260" s="370"/>
      <c r="D260" s="371"/>
      <c r="E260" s="371"/>
      <c r="F260" s="371"/>
      <c r="G260" s="371"/>
      <c r="H260" s="371"/>
      <c r="I260" s="372"/>
      <c r="J260" s="372"/>
      <c r="K260" s="372"/>
      <c r="L260" s="372"/>
      <c r="M260" s="372"/>
      <c r="N260" s="372"/>
      <c r="O260" s="372"/>
      <c r="P260" s="372"/>
      <c r="Q260" s="373"/>
      <c r="R260" s="373"/>
      <c r="S260" s="373"/>
      <c r="T260" s="373"/>
      <c r="U260" s="373"/>
      <c r="V260" s="373"/>
      <c r="W260" s="373"/>
      <c r="X260" s="373"/>
      <c r="Y260" s="373"/>
      <c r="Z260" s="373"/>
      <c r="AA260" s="372"/>
      <c r="AB260" s="372"/>
      <c r="AC260" s="372"/>
      <c r="AD260" s="372"/>
      <c r="AE260" s="373"/>
      <c r="AF260" s="373"/>
      <c r="AG260" s="373"/>
      <c r="AH260" s="373"/>
      <c r="AI260" s="372"/>
      <c r="AJ260" s="372"/>
      <c r="AK260" s="372"/>
      <c r="AL260" s="372"/>
      <c r="AM260" s="372"/>
      <c r="AN260" s="372"/>
      <c r="AO260" s="374"/>
      <c r="AP260" s="374"/>
      <c r="AQ260" s="374"/>
      <c r="AR260" s="375"/>
      <c r="AS260" s="375"/>
      <c r="AT260" s="375"/>
      <c r="AU260" s="367"/>
      <c r="AV260" s="367"/>
      <c r="AW260" s="367"/>
      <c r="AX260" s="368"/>
      <c r="AY260" s="368"/>
      <c r="AZ260" s="38"/>
      <c r="BA260" s="39"/>
      <c r="BB260" s="38"/>
      <c r="BC260" s="39"/>
      <c r="BD260" s="38"/>
      <c r="BE260" s="39"/>
      <c r="BF260" s="38"/>
      <c r="BG260" s="39"/>
      <c r="BH260" s="38"/>
      <c r="BI260" s="36"/>
      <c r="BJ260" s="37"/>
      <c r="BK260" s="36"/>
      <c r="BL260" s="37"/>
      <c r="BM260" s="36"/>
      <c r="BN260" s="37"/>
      <c r="BO260" s="36"/>
      <c r="BP260" s="37"/>
      <c r="BQ260" s="36"/>
      <c r="BR260" s="369"/>
      <c r="BS260" s="369"/>
      <c r="BT260" s="369"/>
      <c r="BU260" s="369"/>
      <c r="BV260" s="369"/>
      <c r="BW260" s="369"/>
      <c r="BX260" s="369"/>
      <c r="BY260" s="369"/>
      <c r="BZ260" s="369"/>
      <c r="CA260" s="369"/>
      <c r="CB260" s="369"/>
      <c r="CC260" s="369"/>
      <c r="CD260" s="369"/>
      <c r="CE260" s="369"/>
    </row>
    <row r="261" spans="1:83" ht="35.1" customHeight="1" x14ac:dyDescent="0.25">
      <c r="A261" s="25">
        <f>ROW(A250)</f>
        <v>250</v>
      </c>
      <c r="B261" s="370"/>
      <c r="C261" s="370"/>
      <c r="D261" s="371"/>
      <c r="E261" s="371"/>
      <c r="F261" s="371"/>
      <c r="G261" s="371"/>
      <c r="H261" s="371"/>
      <c r="I261" s="372"/>
      <c r="J261" s="372"/>
      <c r="K261" s="372"/>
      <c r="L261" s="372"/>
      <c r="M261" s="372"/>
      <c r="N261" s="372"/>
      <c r="O261" s="372"/>
      <c r="P261" s="372"/>
      <c r="Q261" s="373"/>
      <c r="R261" s="373"/>
      <c r="S261" s="373"/>
      <c r="T261" s="373"/>
      <c r="U261" s="373"/>
      <c r="V261" s="373"/>
      <c r="W261" s="373"/>
      <c r="X261" s="373"/>
      <c r="Y261" s="373"/>
      <c r="Z261" s="373"/>
      <c r="AA261" s="372"/>
      <c r="AB261" s="372"/>
      <c r="AC261" s="372"/>
      <c r="AD261" s="372"/>
      <c r="AE261" s="373"/>
      <c r="AF261" s="373"/>
      <c r="AG261" s="373"/>
      <c r="AH261" s="373"/>
      <c r="AI261" s="372"/>
      <c r="AJ261" s="372"/>
      <c r="AK261" s="372"/>
      <c r="AL261" s="372"/>
      <c r="AM261" s="372"/>
      <c r="AN261" s="372"/>
      <c r="AO261" s="374"/>
      <c r="AP261" s="374"/>
      <c r="AQ261" s="374"/>
      <c r="AR261" s="375"/>
      <c r="AS261" s="375"/>
      <c r="AT261" s="375"/>
      <c r="AU261" s="367"/>
      <c r="AV261" s="367"/>
      <c r="AW261" s="367"/>
      <c r="AX261" s="368"/>
      <c r="AY261" s="368"/>
      <c r="AZ261" s="38"/>
      <c r="BA261" s="39"/>
      <c r="BB261" s="38"/>
      <c r="BC261" s="39"/>
      <c r="BD261" s="38"/>
      <c r="BE261" s="39"/>
      <c r="BF261" s="38"/>
      <c r="BG261" s="39"/>
      <c r="BH261" s="38"/>
      <c r="BI261" s="36"/>
      <c r="BJ261" s="37"/>
      <c r="BK261" s="36"/>
      <c r="BL261" s="37"/>
      <c r="BM261" s="36"/>
      <c r="BN261" s="37"/>
      <c r="BO261" s="36"/>
      <c r="BP261" s="37"/>
      <c r="BQ261" s="36"/>
      <c r="BR261" s="369"/>
      <c r="BS261" s="369"/>
      <c r="BT261" s="369"/>
      <c r="BU261" s="369"/>
      <c r="BV261" s="369"/>
      <c r="BW261" s="369"/>
      <c r="BX261" s="369"/>
      <c r="BY261" s="369"/>
      <c r="BZ261" s="369"/>
      <c r="CA261" s="369"/>
      <c r="CB261" s="369"/>
      <c r="CC261" s="369"/>
      <c r="CD261" s="369"/>
      <c r="CE261" s="369"/>
    </row>
    <row r="262" spans="1:83" ht="35.1" customHeight="1" x14ac:dyDescent="0.25">
      <c r="A262" s="25">
        <f t="shared" si="10"/>
        <v>251</v>
      </c>
      <c r="B262" s="370"/>
      <c r="C262" s="370"/>
      <c r="D262" s="371"/>
      <c r="E262" s="371"/>
      <c r="F262" s="371"/>
      <c r="G262" s="371"/>
      <c r="H262" s="371"/>
      <c r="I262" s="372"/>
      <c r="J262" s="372"/>
      <c r="K262" s="372"/>
      <c r="L262" s="372"/>
      <c r="M262" s="372"/>
      <c r="N262" s="372"/>
      <c r="O262" s="372"/>
      <c r="P262" s="372"/>
      <c r="Q262" s="373"/>
      <c r="R262" s="373"/>
      <c r="S262" s="373"/>
      <c r="T262" s="373"/>
      <c r="U262" s="373"/>
      <c r="V262" s="373"/>
      <c r="W262" s="373"/>
      <c r="X262" s="373"/>
      <c r="Y262" s="373"/>
      <c r="Z262" s="373"/>
      <c r="AA262" s="372"/>
      <c r="AB262" s="372"/>
      <c r="AC262" s="372"/>
      <c r="AD262" s="372"/>
      <c r="AE262" s="373"/>
      <c r="AF262" s="373"/>
      <c r="AG262" s="373"/>
      <c r="AH262" s="373"/>
      <c r="AI262" s="372"/>
      <c r="AJ262" s="372"/>
      <c r="AK262" s="372"/>
      <c r="AL262" s="372"/>
      <c r="AM262" s="372"/>
      <c r="AN262" s="372"/>
      <c r="AO262" s="374"/>
      <c r="AP262" s="374"/>
      <c r="AQ262" s="374"/>
      <c r="AR262" s="375"/>
      <c r="AS262" s="375"/>
      <c r="AT262" s="375"/>
      <c r="AU262" s="367"/>
      <c r="AV262" s="367"/>
      <c r="AW262" s="367"/>
      <c r="AX262" s="368"/>
      <c r="AY262" s="368"/>
      <c r="AZ262" s="38"/>
      <c r="BA262" s="39"/>
      <c r="BB262" s="38"/>
      <c r="BC262" s="39"/>
      <c r="BD262" s="38"/>
      <c r="BE262" s="39"/>
      <c r="BF262" s="38"/>
      <c r="BG262" s="39"/>
      <c r="BH262" s="38"/>
      <c r="BI262" s="36"/>
      <c r="BJ262" s="37"/>
      <c r="BK262" s="36"/>
      <c r="BL262" s="37"/>
      <c r="BM262" s="36"/>
      <c r="BN262" s="37"/>
      <c r="BO262" s="36"/>
      <c r="BP262" s="37"/>
      <c r="BQ262" s="36"/>
      <c r="BR262" s="369"/>
      <c r="BS262" s="369"/>
      <c r="BT262" s="369"/>
      <c r="BU262" s="369"/>
      <c r="BV262" s="369"/>
      <c r="BW262" s="369"/>
      <c r="BX262" s="369"/>
      <c r="BY262" s="369"/>
      <c r="BZ262" s="369"/>
      <c r="CA262" s="369"/>
      <c r="CB262" s="369"/>
      <c r="CC262" s="369"/>
      <c r="CD262" s="369"/>
      <c r="CE262" s="369"/>
    </row>
    <row r="263" spans="1:83" ht="35.1" customHeight="1" x14ac:dyDescent="0.25">
      <c r="A263" s="25">
        <f t="shared" si="10"/>
        <v>252</v>
      </c>
      <c r="B263" s="370"/>
      <c r="C263" s="370"/>
      <c r="D263" s="371"/>
      <c r="E263" s="371"/>
      <c r="F263" s="371"/>
      <c r="G263" s="371"/>
      <c r="H263" s="371"/>
      <c r="I263" s="372"/>
      <c r="J263" s="372"/>
      <c r="K263" s="372"/>
      <c r="L263" s="372"/>
      <c r="M263" s="372"/>
      <c r="N263" s="372"/>
      <c r="O263" s="372"/>
      <c r="P263" s="372"/>
      <c r="Q263" s="373"/>
      <c r="R263" s="373"/>
      <c r="S263" s="373"/>
      <c r="T263" s="373"/>
      <c r="U263" s="373"/>
      <c r="V263" s="373"/>
      <c r="W263" s="373"/>
      <c r="X263" s="373"/>
      <c r="Y263" s="373"/>
      <c r="Z263" s="373"/>
      <c r="AA263" s="372"/>
      <c r="AB263" s="372"/>
      <c r="AC263" s="372"/>
      <c r="AD263" s="372"/>
      <c r="AE263" s="373"/>
      <c r="AF263" s="373"/>
      <c r="AG263" s="373"/>
      <c r="AH263" s="373"/>
      <c r="AI263" s="372"/>
      <c r="AJ263" s="372"/>
      <c r="AK263" s="372"/>
      <c r="AL263" s="372"/>
      <c r="AM263" s="372"/>
      <c r="AN263" s="372"/>
      <c r="AO263" s="374"/>
      <c r="AP263" s="374"/>
      <c r="AQ263" s="374"/>
      <c r="AR263" s="375"/>
      <c r="AS263" s="375"/>
      <c r="AT263" s="375"/>
      <c r="AU263" s="367"/>
      <c r="AV263" s="367"/>
      <c r="AW263" s="367"/>
      <c r="AX263" s="368"/>
      <c r="AY263" s="368"/>
      <c r="AZ263" s="38"/>
      <c r="BA263" s="39"/>
      <c r="BB263" s="38"/>
      <c r="BC263" s="39"/>
      <c r="BD263" s="38"/>
      <c r="BE263" s="39"/>
      <c r="BF263" s="38"/>
      <c r="BG263" s="39"/>
      <c r="BH263" s="38"/>
      <c r="BI263" s="36"/>
      <c r="BJ263" s="37"/>
      <c r="BK263" s="36"/>
      <c r="BL263" s="37"/>
      <c r="BM263" s="36"/>
      <c r="BN263" s="37"/>
      <c r="BO263" s="36"/>
      <c r="BP263" s="37"/>
      <c r="BQ263" s="36"/>
      <c r="BR263" s="369"/>
      <c r="BS263" s="369"/>
      <c r="BT263" s="369"/>
      <c r="BU263" s="369"/>
      <c r="BV263" s="369"/>
      <c r="BW263" s="369"/>
      <c r="BX263" s="369"/>
      <c r="BY263" s="369"/>
      <c r="BZ263" s="369"/>
      <c r="CA263" s="369"/>
      <c r="CB263" s="369"/>
      <c r="CC263" s="369"/>
      <c r="CD263" s="369"/>
      <c r="CE263" s="369"/>
    </row>
    <row r="264" spans="1:83" ht="35.1" customHeight="1" x14ac:dyDescent="0.25">
      <c r="A264" s="25">
        <f t="shared" si="10"/>
        <v>253</v>
      </c>
      <c r="B264" s="370"/>
      <c r="C264" s="370"/>
      <c r="D264" s="371"/>
      <c r="E264" s="371"/>
      <c r="F264" s="371"/>
      <c r="G264" s="371"/>
      <c r="H264" s="371"/>
      <c r="I264" s="372"/>
      <c r="J264" s="372"/>
      <c r="K264" s="372"/>
      <c r="L264" s="372"/>
      <c r="M264" s="372"/>
      <c r="N264" s="372"/>
      <c r="O264" s="372"/>
      <c r="P264" s="372"/>
      <c r="Q264" s="373"/>
      <c r="R264" s="373"/>
      <c r="S264" s="373"/>
      <c r="T264" s="373"/>
      <c r="U264" s="373"/>
      <c r="V264" s="373"/>
      <c r="W264" s="373"/>
      <c r="X264" s="373"/>
      <c r="Y264" s="373"/>
      <c r="Z264" s="373"/>
      <c r="AA264" s="372"/>
      <c r="AB264" s="372"/>
      <c r="AC264" s="372"/>
      <c r="AD264" s="372"/>
      <c r="AE264" s="373"/>
      <c r="AF264" s="373"/>
      <c r="AG264" s="373"/>
      <c r="AH264" s="373"/>
      <c r="AI264" s="372"/>
      <c r="AJ264" s="372"/>
      <c r="AK264" s="372"/>
      <c r="AL264" s="372"/>
      <c r="AM264" s="372"/>
      <c r="AN264" s="372"/>
      <c r="AO264" s="374"/>
      <c r="AP264" s="374"/>
      <c r="AQ264" s="374"/>
      <c r="AR264" s="375"/>
      <c r="AS264" s="375"/>
      <c r="AT264" s="375"/>
      <c r="AU264" s="367"/>
      <c r="AV264" s="367"/>
      <c r="AW264" s="367"/>
      <c r="AX264" s="368"/>
      <c r="AY264" s="368"/>
      <c r="AZ264" s="38"/>
      <c r="BA264" s="39"/>
      <c r="BB264" s="38"/>
      <c r="BC264" s="39"/>
      <c r="BD264" s="38"/>
      <c r="BE264" s="39"/>
      <c r="BF264" s="38"/>
      <c r="BG264" s="39"/>
      <c r="BH264" s="38"/>
      <c r="BI264" s="36"/>
      <c r="BJ264" s="37"/>
      <c r="BK264" s="36"/>
      <c r="BL264" s="37"/>
      <c r="BM264" s="36"/>
      <c r="BN264" s="37"/>
      <c r="BO264" s="36"/>
      <c r="BP264" s="37"/>
      <c r="BQ264" s="36"/>
      <c r="BR264" s="369"/>
      <c r="BS264" s="369"/>
      <c r="BT264" s="369"/>
      <c r="BU264" s="369"/>
      <c r="BV264" s="369"/>
      <c r="BW264" s="369"/>
      <c r="BX264" s="369"/>
      <c r="BY264" s="369"/>
      <c r="BZ264" s="369"/>
      <c r="CA264" s="369"/>
      <c r="CB264" s="369"/>
      <c r="CC264" s="369"/>
      <c r="CD264" s="369"/>
      <c r="CE264" s="369"/>
    </row>
    <row r="265" spans="1:83" ht="35.1" customHeight="1" x14ac:dyDescent="0.25">
      <c r="A265" s="25">
        <f t="shared" si="10"/>
        <v>254</v>
      </c>
      <c r="B265" s="370"/>
      <c r="C265" s="370"/>
      <c r="D265" s="371"/>
      <c r="E265" s="371"/>
      <c r="F265" s="371"/>
      <c r="G265" s="371"/>
      <c r="H265" s="371"/>
      <c r="I265" s="372"/>
      <c r="J265" s="372"/>
      <c r="K265" s="372"/>
      <c r="L265" s="372"/>
      <c r="M265" s="372"/>
      <c r="N265" s="372"/>
      <c r="O265" s="372"/>
      <c r="P265" s="372"/>
      <c r="Q265" s="373"/>
      <c r="R265" s="373"/>
      <c r="S265" s="373"/>
      <c r="T265" s="373"/>
      <c r="U265" s="373"/>
      <c r="V265" s="373"/>
      <c r="W265" s="373"/>
      <c r="X265" s="373"/>
      <c r="Y265" s="373"/>
      <c r="Z265" s="373"/>
      <c r="AA265" s="372"/>
      <c r="AB265" s="372"/>
      <c r="AC265" s="372"/>
      <c r="AD265" s="372"/>
      <c r="AE265" s="373"/>
      <c r="AF265" s="373"/>
      <c r="AG265" s="373"/>
      <c r="AH265" s="373"/>
      <c r="AI265" s="372"/>
      <c r="AJ265" s="372"/>
      <c r="AK265" s="372"/>
      <c r="AL265" s="372"/>
      <c r="AM265" s="372"/>
      <c r="AN265" s="372"/>
      <c r="AO265" s="374"/>
      <c r="AP265" s="374"/>
      <c r="AQ265" s="374"/>
      <c r="AR265" s="375"/>
      <c r="AS265" s="375"/>
      <c r="AT265" s="375"/>
      <c r="AU265" s="367"/>
      <c r="AV265" s="367"/>
      <c r="AW265" s="367"/>
      <c r="AX265" s="368"/>
      <c r="AY265" s="368"/>
      <c r="AZ265" s="38"/>
      <c r="BA265" s="39"/>
      <c r="BB265" s="38"/>
      <c r="BC265" s="39"/>
      <c r="BD265" s="38"/>
      <c r="BE265" s="39"/>
      <c r="BF265" s="38"/>
      <c r="BG265" s="39"/>
      <c r="BH265" s="38"/>
      <c r="BI265" s="36"/>
      <c r="BJ265" s="37"/>
      <c r="BK265" s="36"/>
      <c r="BL265" s="37"/>
      <c r="BM265" s="36"/>
      <c r="BN265" s="37"/>
      <c r="BO265" s="36"/>
      <c r="BP265" s="37"/>
      <c r="BQ265" s="36"/>
      <c r="BR265" s="369"/>
      <c r="BS265" s="369"/>
      <c r="BT265" s="369"/>
      <c r="BU265" s="369"/>
      <c r="BV265" s="369"/>
      <c r="BW265" s="369"/>
      <c r="BX265" s="369"/>
      <c r="BY265" s="369"/>
      <c r="BZ265" s="369"/>
      <c r="CA265" s="369"/>
      <c r="CB265" s="369"/>
      <c r="CC265" s="369"/>
      <c r="CD265" s="369"/>
      <c r="CE265" s="369"/>
    </row>
    <row r="266" spans="1:83" ht="35.1" customHeight="1" x14ac:dyDescent="0.25">
      <c r="A266" s="25">
        <f t="shared" si="10"/>
        <v>255</v>
      </c>
      <c r="B266" s="370"/>
      <c r="C266" s="370"/>
      <c r="D266" s="371"/>
      <c r="E266" s="371"/>
      <c r="F266" s="371"/>
      <c r="G266" s="371"/>
      <c r="H266" s="371"/>
      <c r="I266" s="372"/>
      <c r="J266" s="372"/>
      <c r="K266" s="372"/>
      <c r="L266" s="372"/>
      <c r="M266" s="372"/>
      <c r="N266" s="372"/>
      <c r="O266" s="372"/>
      <c r="P266" s="372"/>
      <c r="Q266" s="373"/>
      <c r="R266" s="373"/>
      <c r="S266" s="373"/>
      <c r="T266" s="373"/>
      <c r="U266" s="373"/>
      <c r="V266" s="373"/>
      <c r="W266" s="373"/>
      <c r="X266" s="373"/>
      <c r="Y266" s="373"/>
      <c r="Z266" s="373"/>
      <c r="AA266" s="372"/>
      <c r="AB266" s="372"/>
      <c r="AC266" s="372"/>
      <c r="AD266" s="372"/>
      <c r="AE266" s="373"/>
      <c r="AF266" s="373"/>
      <c r="AG266" s="373"/>
      <c r="AH266" s="373"/>
      <c r="AI266" s="372"/>
      <c r="AJ266" s="372"/>
      <c r="AK266" s="372"/>
      <c r="AL266" s="372"/>
      <c r="AM266" s="372"/>
      <c r="AN266" s="372"/>
      <c r="AO266" s="374"/>
      <c r="AP266" s="374"/>
      <c r="AQ266" s="374"/>
      <c r="AR266" s="375"/>
      <c r="AS266" s="375"/>
      <c r="AT266" s="375"/>
      <c r="AU266" s="367"/>
      <c r="AV266" s="367"/>
      <c r="AW266" s="367"/>
      <c r="AX266" s="368"/>
      <c r="AY266" s="368"/>
      <c r="AZ266" s="38"/>
      <c r="BA266" s="39"/>
      <c r="BB266" s="38"/>
      <c r="BC266" s="39"/>
      <c r="BD266" s="38"/>
      <c r="BE266" s="39"/>
      <c r="BF266" s="38"/>
      <c r="BG266" s="39"/>
      <c r="BH266" s="38"/>
      <c r="BI266" s="36"/>
      <c r="BJ266" s="37"/>
      <c r="BK266" s="36"/>
      <c r="BL266" s="37"/>
      <c r="BM266" s="36"/>
      <c r="BN266" s="37"/>
      <c r="BO266" s="36"/>
      <c r="BP266" s="37"/>
      <c r="BQ266" s="36"/>
      <c r="BR266" s="369"/>
      <c r="BS266" s="369"/>
      <c r="BT266" s="369"/>
      <c r="BU266" s="369"/>
      <c r="BV266" s="369"/>
      <c r="BW266" s="369"/>
      <c r="BX266" s="369"/>
      <c r="BY266" s="369"/>
      <c r="BZ266" s="369"/>
      <c r="CA266" s="369"/>
      <c r="CB266" s="369"/>
      <c r="CC266" s="369"/>
      <c r="CD266" s="369"/>
      <c r="CE266" s="369"/>
    </row>
    <row r="267" spans="1:83" ht="35.1" customHeight="1" x14ac:dyDescent="0.25">
      <c r="A267" s="25">
        <f t="shared" si="10"/>
        <v>256</v>
      </c>
      <c r="B267" s="370"/>
      <c r="C267" s="370"/>
      <c r="D267" s="371"/>
      <c r="E267" s="371"/>
      <c r="F267" s="371"/>
      <c r="G267" s="371"/>
      <c r="H267" s="371"/>
      <c r="I267" s="372"/>
      <c r="J267" s="372"/>
      <c r="K267" s="372"/>
      <c r="L267" s="372"/>
      <c r="M267" s="372"/>
      <c r="N267" s="372"/>
      <c r="O267" s="372"/>
      <c r="P267" s="372"/>
      <c r="Q267" s="373"/>
      <c r="R267" s="373"/>
      <c r="S267" s="373"/>
      <c r="T267" s="373"/>
      <c r="U267" s="373"/>
      <c r="V267" s="373"/>
      <c r="W267" s="373"/>
      <c r="X267" s="373"/>
      <c r="Y267" s="373"/>
      <c r="Z267" s="373"/>
      <c r="AA267" s="372"/>
      <c r="AB267" s="372"/>
      <c r="AC267" s="372"/>
      <c r="AD267" s="372"/>
      <c r="AE267" s="373"/>
      <c r="AF267" s="373"/>
      <c r="AG267" s="373"/>
      <c r="AH267" s="373"/>
      <c r="AI267" s="372"/>
      <c r="AJ267" s="372"/>
      <c r="AK267" s="372"/>
      <c r="AL267" s="372"/>
      <c r="AM267" s="372"/>
      <c r="AN267" s="372"/>
      <c r="AO267" s="374"/>
      <c r="AP267" s="374"/>
      <c r="AQ267" s="374"/>
      <c r="AR267" s="375"/>
      <c r="AS267" s="375"/>
      <c r="AT267" s="375"/>
      <c r="AU267" s="367"/>
      <c r="AV267" s="367"/>
      <c r="AW267" s="367"/>
      <c r="AX267" s="368"/>
      <c r="AY267" s="368"/>
      <c r="AZ267" s="38"/>
      <c r="BA267" s="39"/>
      <c r="BB267" s="38"/>
      <c r="BC267" s="39"/>
      <c r="BD267" s="38"/>
      <c r="BE267" s="39"/>
      <c r="BF267" s="38"/>
      <c r="BG267" s="39"/>
      <c r="BH267" s="38"/>
      <c r="BI267" s="36"/>
      <c r="BJ267" s="37"/>
      <c r="BK267" s="36"/>
      <c r="BL267" s="37"/>
      <c r="BM267" s="36"/>
      <c r="BN267" s="37"/>
      <c r="BO267" s="36"/>
      <c r="BP267" s="37"/>
      <c r="BQ267" s="36"/>
      <c r="BR267" s="369"/>
      <c r="BS267" s="369"/>
      <c r="BT267" s="369"/>
      <c r="BU267" s="369"/>
      <c r="BV267" s="369"/>
      <c r="BW267" s="369"/>
      <c r="BX267" s="369"/>
      <c r="BY267" s="369"/>
      <c r="BZ267" s="369"/>
      <c r="CA267" s="369"/>
      <c r="CB267" s="369"/>
      <c r="CC267" s="369"/>
      <c r="CD267" s="369"/>
      <c r="CE267" s="369"/>
    </row>
    <row r="268" spans="1:83" ht="35.1" customHeight="1" x14ac:dyDescent="0.25">
      <c r="A268" s="25">
        <f t="shared" si="10"/>
        <v>257</v>
      </c>
      <c r="B268" s="370"/>
      <c r="C268" s="370"/>
      <c r="D268" s="371"/>
      <c r="E268" s="371"/>
      <c r="F268" s="371"/>
      <c r="G268" s="371"/>
      <c r="H268" s="371"/>
      <c r="I268" s="372"/>
      <c r="J268" s="372"/>
      <c r="K268" s="372"/>
      <c r="L268" s="372"/>
      <c r="M268" s="372"/>
      <c r="N268" s="372"/>
      <c r="O268" s="372"/>
      <c r="P268" s="372"/>
      <c r="Q268" s="373"/>
      <c r="R268" s="373"/>
      <c r="S268" s="373"/>
      <c r="T268" s="373"/>
      <c r="U268" s="373"/>
      <c r="V268" s="373"/>
      <c r="W268" s="373"/>
      <c r="X268" s="373"/>
      <c r="Y268" s="373"/>
      <c r="Z268" s="373"/>
      <c r="AA268" s="372"/>
      <c r="AB268" s="372"/>
      <c r="AC268" s="372"/>
      <c r="AD268" s="372"/>
      <c r="AE268" s="373"/>
      <c r="AF268" s="373"/>
      <c r="AG268" s="373"/>
      <c r="AH268" s="373"/>
      <c r="AI268" s="372"/>
      <c r="AJ268" s="372"/>
      <c r="AK268" s="372"/>
      <c r="AL268" s="372"/>
      <c r="AM268" s="372"/>
      <c r="AN268" s="372"/>
      <c r="AO268" s="374"/>
      <c r="AP268" s="374"/>
      <c r="AQ268" s="374"/>
      <c r="AR268" s="375"/>
      <c r="AS268" s="375"/>
      <c r="AT268" s="375"/>
      <c r="AU268" s="367"/>
      <c r="AV268" s="367"/>
      <c r="AW268" s="367"/>
      <c r="AX268" s="368"/>
      <c r="AY268" s="368"/>
      <c r="AZ268" s="38"/>
      <c r="BA268" s="39"/>
      <c r="BB268" s="38"/>
      <c r="BC268" s="39"/>
      <c r="BD268" s="38"/>
      <c r="BE268" s="39"/>
      <c r="BF268" s="38"/>
      <c r="BG268" s="39"/>
      <c r="BH268" s="38"/>
      <c r="BI268" s="36"/>
      <c r="BJ268" s="37"/>
      <c r="BK268" s="36"/>
      <c r="BL268" s="37"/>
      <c r="BM268" s="36"/>
      <c r="BN268" s="37"/>
      <c r="BO268" s="36"/>
      <c r="BP268" s="37"/>
      <c r="BQ268" s="36"/>
      <c r="BR268" s="369"/>
      <c r="BS268" s="369"/>
      <c r="BT268" s="369"/>
      <c r="BU268" s="369"/>
      <c r="BV268" s="369"/>
      <c r="BW268" s="369"/>
      <c r="BX268" s="369"/>
      <c r="BY268" s="369"/>
      <c r="BZ268" s="369"/>
      <c r="CA268" s="369"/>
      <c r="CB268" s="369"/>
      <c r="CC268" s="369"/>
      <c r="CD268" s="369"/>
      <c r="CE268" s="369"/>
    </row>
    <row r="269" spans="1:83" ht="35.1" customHeight="1" x14ac:dyDescent="0.25">
      <c r="A269" s="25">
        <f t="shared" si="10"/>
        <v>258</v>
      </c>
      <c r="B269" s="370"/>
      <c r="C269" s="370"/>
      <c r="D269" s="371"/>
      <c r="E269" s="371"/>
      <c r="F269" s="371"/>
      <c r="G269" s="371"/>
      <c r="H269" s="371"/>
      <c r="I269" s="372"/>
      <c r="J269" s="372"/>
      <c r="K269" s="372"/>
      <c r="L269" s="372"/>
      <c r="M269" s="372"/>
      <c r="N269" s="372"/>
      <c r="O269" s="372"/>
      <c r="P269" s="372"/>
      <c r="Q269" s="373"/>
      <c r="R269" s="373"/>
      <c r="S269" s="373"/>
      <c r="T269" s="373"/>
      <c r="U269" s="373"/>
      <c r="V269" s="373"/>
      <c r="W269" s="373"/>
      <c r="X269" s="373"/>
      <c r="Y269" s="373"/>
      <c r="Z269" s="373"/>
      <c r="AA269" s="372"/>
      <c r="AB269" s="372"/>
      <c r="AC269" s="372"/>
      <c r="AD269" s="372"/>
      <c r="AE269" s="373"/>
      <c r="AF269" s="373"/>
      <c r="AG269" s="373"/>
      <c r="AH269" s="373"/>
      <c r="AI269" s="372"/>
      <c r="AJ269" s="372"/>
      <c r="AK269" s="372"/>
      <c r="AL269" s="372"/>
      <c r="AM269" s="372"/>
      <c r="AN269" s="372"/>
      <c r="AO269" s="374"/>
      <c r="AP269" s="374"/>
      <c r="AQ269" s="374"/>
      <c r="AR269" s="375"/>
      <c r="AS269" s="375"/>
      <c r="AT269" s="375"/>
      <c r="AU269" s="367"/>
      <c r="AV269" s="367"/>
      <c r="AW269" s="367"/>
      <c r="AX269" s="368"/>
      <c r="AY269" s="368"/>
      <c r="AZ269" s="38"/>
      <c r="BA269" s="39"/>
      <c r="BB269" s="38"/>
      <c r="BC269" s="39"/>
      <c r="BD269" s="38"/>
      <c r="BE269" s="39"/>
      <c r="BF269" s="38"/>
      <c r="BG269" s="39"/>
      <c r="BH269" s="38"/>
      <c r="BI269" s="36"/>
      <c r="BJ269" s="37"/>
      <c r="BK269" s="36"/>
      <c r="BL269" s="37"/>
      <c r="BM269" s="36"/>
      <c r="BN269" s="37"/>
      <c r="BO269" s="36"/>
      <c r="BP269" s="37"/>
      <c r="BQ269" s="36"/>
      <c r="BR269" s="369"/>
      <c r="BS269" s="369"/>
      <c r="BT269" s="369"/>
      <c r="BU269" s="369"/>
      <c r="BV269" s="369"/>
      <c r="BW269" s="369"/>
      <c r="BX269" s="369"/>
      <c r="BY269" s="369"/>
      <c r="BZ269" s="369"/>
      <c r="CA269" s="369"/>
      <c r="CB269" s="369"/>
      <c r="CC269" s="369"/>
      <c r="CD269" s="369"/>
      <c r="CE269" s="369"/>
    </row>
    <row r="270" spans="1:83" ht="35.1" customHeight="1" x14ac:dyDescent="0.25">
      <c r="A270" s="25">
        <f t="shared" si="10"/>
        <v>259</v>
      </c>
      <c r="B270" s="370"/>
      <c r="C270" s="370"/>
      <c r="D270" s="371"/>
      <c r="E270" s="371"/>
      <c r="F270" s="371"/>
      <c r="G270" s="371"/>
      <c r="H270" s="371"/>
      <c r="I270" s="372"/>
      <c r="J270" s="372"/>
      <c r="K270" s="372"/>
      <c r="L270" s="372"/>
      <c r="M270" s="372"/>
      <c r="N270" s="372"/>
      <c r="O270" s="372"/>
      <c r="P270" s="372"/>
      <c r="Q270" s="373"/>
      <c r="R270" s="373"/>
      <c r="S270" s="373"/>
      <c r="T270" s="373"/>
      <c r="U270" s="373"/>
      <c r="V270" s="373"/>
      <c r="W270" s="373"/>
      <c r="X270" s="373"/>
      <c r="Y270" s="373"/>
      <c r="Z270" s="373"/>
      <c r="AA270" s="372"/>
      <c r="AB270" s="372"/>
      <c r="AC270" s="372"/>
      <c r="AD270" s="372"/>
      <c r="AE270" s="373"/>
      <c r="AF270" s="373"/>
      <c r="AG270" s="373"/>
      <c r="AH270" s="373"/>
      <c r="AI270" s="372"/>
      <c r="AJ270" s="372"/>
      <c r="AK270" s="372"/>
      <c r="AL270" s="372"/>
      <c r="AM270" s="372"/>
      <c r="AN270" s="372"/>
      <c r="AO270" s="374"/>
      <c r="AP270" s="374"/>
      <c r="AQ270" s="374"/>
      <c r="AR270" s="375"/>
      <c r="AS270" s="375"/>
      <c r="AT270" s="375"/>
      <c r="AU270" s="367"/>
      <c r="AV270" s="367"/>
      <c r="AW270" s="367"/>
      <c r="AX270" s="368"/>
      <c r="AY270" s="368"/>
      <c r="AZ270" s="38"/>
      <c r="BA270" s="39"/>
      <c r="BB270" s="38"/>
      <c r="BC270" s="39"/>
      <c r="BD270" s="38"/>
      <c r="BE270" s="39"/>
      <c r="BF270" s="38"/>
      <c r="BG270" s="39"/>
      <c r="BH270" s="38"/>
      <c r="BI270" s="36"/>
      <c r="BJ270" s="37"/>
      <c r="BK270" s="36"/>
      <c r="BL270" s="37"/>
      <c r="BM270" s="36"/>
      <c r="BN270" s="37"/>
      <c r="BO270" s="36"/>
      <c r="BP270" s="37"/>
      <c r="BQ270" s="36"/>
      <c r="BR270" s="369"/>
      <c r="BS270" s="369"/>
      <c r="BT270" s="369"/>
      <c r="BU270" s="369"/>
      <c r="BV270" s="369"/>
      <c r="BW270" s="369"/>
      <c r="BX270" s="369"/>
      <c r="BY270" s="369"/>
      <c r="BZ270" s="369"/>
      <c r="CA270" s="369"/>
      <c r="CB270" s="369"/>
      <c r="CC270" s="369"/>
      <c r="CD270" s="369"/>
      <c r="CE270" s="369"/>
    </row>
    <row r="271" spans="1:83" ht="35.1" customHeight="1" x14ac:dyDescent="0.25">
      <c r="A271" s="25">
        <f>ROW(A260)</f>
        <v>260</v>
      </c>
      <c r="B271" s="370"/>
      <c r="C271" s="370"/>
      <c r="D271" s="371"/>
      <c r="E271" s="371"/>
      <c r="F271" s="371"/>
      <c r="G271" s="371"/>
      <c r="H271" s="371"/>
      <c r="I271" s="372"/>
      <c r="J271" s="372"/>
      <c r="K271" s="372"/>
      <c r="L271" s="372"/>
      <c r="M271" s="372"/>
      <c r="N271" s="372"/>
      <c r="O271" s="372"/>
      <c r="P271" s="372"/>
      <c r="Q271" s="373"/>
      <c r="R271" s="373"/>
      <c r="S271" s="373"/>
      <c r="T271" s="373"/>
      <c r="U271" s="373"/>
      <c r="V271" s="373"/>
      <c r="W271" s="373"/>
      <c r="X271" s="373"/>
      <c r="Y271" s="373"/>
      <c r="Z271" s="373"/>
      <c r="AA271" s="372"/>
      <c r="AB271" s="372"/>
      <c r="AC271" s="372"/>
      <c r="AD271" s="372"/>
      <c r="AE271" s="373"/>
      <c r="AF271" s="373"/>
      <c r="AG271" s="373"/>
      <c r="AH271" s="373"/>
      <c r="AI271" s="372"/>
      <c r="AJ271" s="372"/>
      <c r="AK271" s="372"/>
      <c r="AL271" s="372"/>
      <c r="AM271" s="372"/>
      <c r="AN271" s="372"/>
      <c r="AO271" s="374"/>
      <c r="AP271" s="374"/>
      <c r="AQ271" s="374"/>
      <c r="AR271" s="375"/>
      <c r="AS271" s="375"/>
      <c r="AT271" s="375"/>
      <c r="AU271" s="367"/>
      <c r="AV271" s="367"/>
      <c r="AW271" s="367"/>
      <c r="AX271" s="368"/>
      <c r="AY271" s="368"/>
      <c r="AZ271" s="38"/>
      <c r="BA271" s="39"/>
      <c r="BB271" s="38"/>
      <c r="BC271" s="39"/>
      <c r="BD271" s="38"/>
      <c r="BE271" s="39"/>
      <c r="BF271" s="38"/>
      <c r="BG271" s="39"/>
      <c r="BH271" s="38"/>
      <c r="BI271" s="36"/>
      <c r="BJ271" s="37"/>
      <c r="BK271" s="36"/>
      <c r="BL271" s="37"/>
      <c r="BM271" s="36"/>
      <c r="BN271" s="37"/>
      <c r="BO271" s="36"/>
      <c r="BP271" s="37"/>
      <c r="BQ271" s="36"/>
      <c r="BR271" s="369"/>
      <c r="BS271" s="369"/>
      <c r="BT271" s="369"/>
      <c r="BU271" s="369"/>
      <c r="BV271" s="369"/>
      <c r="BW271" s="369"/>
      <c r="BX271" s="369"/>
      <c r="BY271" s="369"/>
      <c r="BZ271" s="369"/>
      <c r="CA271" s="369"/>
      <c r="CB271" s="369"/>
      <c r="CC271" s="369"/>
      <c r="CD271" s="369"/>
      <c r="CE271" s="369"/>
    </row>
    <row r="272" spans="1:83" ht="35.1" customHeight="1" x14ac:dyDescent="0.25">
      <c r="A272" s="25">
        <f t="shared" si="10"/>
        <v>261</v>
      </c>
      <c r="B272" s="370"/>
      <c r="C272" s="370"/>
      <c r="D272" s="371"/>
      <c r="E272" s="371"/>
      <c r="F272" s="371"/>
      <c r="G272" s="371"/>
      <c r="H272" s="371"/>
      <c r="I272" s="372"/>
      <c r="J272" s="372"/>
      <c r="K272" s="372"/>
      <c r="L272" s="372"/>
      <c r="M272" s="372"/>
      <c r="N272" s="372"/>
      <c r="O272" s="372"/>
      <c r="P272" s="372"/>
      <c r="Q272" s="373"/>
      <c r="R272" s="373"/>
      <c r="S272" s="373"/>
      <c r="T272" s="373"/>
      <c r="U272" s="373"/>
      <c r="V272" s="373"/>
      <c r="W272" s="373"/>
      <c r="X272" s="373"/>
      <c r="Y272" s="373"/>
      <c r="Z272" s="373"/>
      <c r="AA272" s="372"/>
      <c r="AB272" s="372"/>
      <c r="AC272" s="372"/>
      <c r="AD272" s="372"/>
      <c r="AE272" s="373"/>
      <c r="AF272" s="373"/>
      <c r="AG272" s="373"/>
      <c r="AH272" s="373"/>
      <c r="AI272" s="372"/>
      <c r="AJ272" s="372"/>
      <c r="AK272" s="372"/>
      <c r="AL272" s="372"/>
      <c r="AM272" s="372"/>
      <c r="AN272" s="372"/>
      <c r="AO272" s="374"/>
      <c r="AP272" s="374"/>
      <c r="AQ272" s="374"/>
      <c r="AR272" s="375"/>
      <c r="AS272" s="375"/>
      <c r="AT272" s="375"/>
      <c r="AU272" s="367"/>
      <c r="AV272" s="367"/>
      <c r="AW272" s="367"/>
      <c r="AX272" s="368"/>
      <c r="AY272" s="368"/>
      <c r="AZ272" s="38"/>
      <c r="BA272" s="39"/>
      <c r="BB272" s="38"/>
      <c r="BC272" s="39"/>
      <c r="BD272" s="38"/>
      <c r="BE272" s="39"/>
      <c r="BF272" s="38"/>
      <c r="BG272" s="39"/>
      <c r="BH272" s="38"/>
      <c r="BI272" s="36"/>
      <c r="BJ272" s="37"/>
      <c r="BK272" s="36"/>
      <c r="BL272" s="37"/>
      <c r="BM272" s="36"/>
      <c r="BN272" s="37"/>
      <c r="BO272" s="36"/>
      <c r="BP272" s="37"/>
      <c r="BQ272" s="36"/>
      <c r="BR272" s="369"/>
      <c r="BS272" s="369"/>
      <c r="BT272" s="369"/>
      <c r="BU272" s="369"/>
      <c r="BV272" s="369"/>
      <c r="BW272" s="369"/>
      <c r="BX272" s="369"/>
      <c r="BY272" s="369"/>
      <c r="BZ272" s="369"/>
      <c r="CA272" s="369"/>
      <c r="CB272" s="369"/>
      <c r="CC272" s="369"/>
      <c r="CD272" s="369"/>
      <c r="CE272" s="369"/>
    </row>
    <row r="273" spans="1:83" ht="35.1" customHeight="1" x14ac:dyDescent="0.25">
      <c r="A273" s="25">
        <f t="shared" si="10"/>
        <v>262</v>
      </c>
      <c r="B273" s="370"/>
      <c r="C273" s="370"/>
      <c r="D273" s="371"/>
      <c r="E273" s="371"/>
      <c r="F273" s="371"/>
      <c r="G273" s="371"/>
      <c r="H273" s="371"/>
      <c r="I273" s="372"/>
      <c r="J273" s="372"/>
      <c r="K273" s="372"/>
      <c r="L273" s="372"/>
      <c r="M273" s="372"/>
      <c r="N273" s="372"/>
      <c r="O273" s="372"/>
      <c r="P273" s="372"/>
      <c r="Q273" s="373"/>
      <c r="R273" s="373"/>
      <c r="S273" s="373"/>
      <c r="T273" s="373"/>
      <c r="U273" s="373"/>
      <c r="V273" s="373"/>
      <c r="W273" s="373"/>
      <c r="X273" s="373"/>
      <c r="Y273" s="373"/>
      <c r="Z273" s="373"/>
      <c r="AA273" s="372"/>
      <c r="AB273" s="372"/>
      <c r="AC273" s="372"/>
      <c r="AD273" s="372"/>
      <c r="AE273" s="373"/>
      <c r="AF273" s="373"/>
      <c r="AG273" s="373"/>
      <c r="AH273" s="373"/>
      <c r="AI273" s="372"/>
      <c r="AJ273" s="372"/>
      <c r="AK273" s="372"/>
      <c r="AL273" s="372"/>
      <c r="AM273" s="372"/>
      <c r="AN273" s="372"/>
      <c r="AO273" s="374"/>
      <c r="AP273" s="374"/>
      <c r="AQ273" s="374"/>
      <c r="AR273" s="375"/>
      <c r="AS273" s="375"/>
      <c r="AT273" s="375"/>
      <c r="AU273" s="367"/>
      <c r="AV273" s="367"/>
      <c r="AW273" s="367"/>
      <c r="AX273" s="368"/>
      <c r="AY273" s="368"/>
      <c r="AZ273" s="38"/>
      <c r="BA273" s="39"/>
      <c r="BB273" s="38"/>
      <c r="BC273" s="39"/>
      <c r="BD273" s="38"/>
      <c r="BE273" s="39"/>
      <c r="BF273" s="38"/>
      <c r="BG273" s="39"/>
      <c r="BH273" s="38"/>
      <c r="BI273" s="36"/>
      <c r="BJ273" s="37"/>
      <c r="BK273" s="36"/>
      <c r="BL273" s="37"/>
      <c r="BM273" s="36"/>
      <c r="BN273" s="37"/>
      <c r="BO273" s="36"/>
      <c r="BP273" s="37"/>
      <c r="BQ273" s="36"/>
      <c r="BR273" s="369"/>
      <c r="BS273" s="369"/>
      <c r="BT273" s="369"/>
      <c r="BU273" s="369"/>
      <c r="BV273" s="369"/>
      <c r="BW273" s="369"/>
      <c r="BX273" s="369"/>
      <c r="BY273" s="369"/>
      <c r="BZ273" s="369"/>
      <c r="CA273" s="369"/>
      <c r="CB273" s="369"/>
      <c r="CC273" s="369"/>
      <c r="CD273" s="369"/>
      <c r="CE273" s="369"/>
    </row>
    <row r="274" spans="1:83" ht="35.1" customHeight="1" x14ac:dyDescent="0.25">
      <c r="A274" s="25">
        <f t="shared" si="10"/>
        <v>263</v>
      </c>
      <c r="B274" s="370"/>
      <c r="C274" s="370"/>
      <c r="D274" s="371"/>
      <c r="E274" s="371"/>
      <c r="F274" s="371"/>
      <c r="G274" s="371"/>
      <c r="H274" s="371"/>
      <c r="I274" s="372"/>
      <c r="J274" s="372"/>
      <c r="K274" s="372"/>
      <c r="L274" s="372"/>
      <c r="M274" s="372"/>
      <c r="N274" s="372"/>
      <c r="O274" s="372"/>
      <c r="P274" s="372"/>
      <c r="Q274" s="373"/>
      <c r="R274" s="373"/>
      <c r="S274" s="373"/>
      <c r="T274" s="373"/>
      <c r="U274" s="373"/>
      <c r="V274" s="373"/>
      <c r="W274" s="373"/>
      <c r="X274" s="373"/>
      <c r="Y274" s="373"/>
      <c r="Z274" s="373"/>
      <c r="AA274" s="372"/>
      <c r="AB274" s="372"/>
      <c r="AC274" s="372"/>
      <c r="AD274" s="372"/>
      <c r="AE274" s="373"/>
      <c r="AF274" s="373"/>
      <c r="AG274" s="373"/>
      <c r="AH274" s="373"/>
      <c r="AI274" s="372"/>
      <c r="AJ274" s="372"/>
      <c r="AK274" s="372"/>
      <c r="AL274" s="372"/>
      <c r="AM274" s="372"/>
      <c r="AN274" s="372"/>
      <c r="AO274" s="374"/>
      <c r="AP274" s="374"/>
      <c r="AQ274" s="374"/>
      <c r="AR274" s="375"/>
      <c r="AS274" s="375"/>
      <c r="AT274" s="375"/>
      <c r="AU274" s="367"/>
      <c r="AV274" s="367"/>
      <c r="AW274" s="367"/>
      <c r="AX274" s="368"/>
      <c r="AY274" s="368"/>
      <c r="AZ274" s="38"/>
      <c r="BA274" s="39"/>
      <c r="BB274" s="38"/>
      <c r="BC274" s="39"/>
      <c r="BD274" s="38"/>
      <c r="BE274" s="39"/>
      <c r="BF274" s="38"/>
      <c r="BG274" s="39"/>
      <c r="BH274" s="38"/>
      <c r="BI274" s="36"/>
      <c r="BJ274" s="37"/>
      <c r="BK274" s="36"/>
      <c r="BL274" s="37"/>
      <c r="BM274" s="36"/>
      <c r="BN274" s="37"/>
      <c r="BO274" s="36"/>
      <c r="BP274" s="37"/>
      <c r="BQ274" s="36"/>
      <c r="BR274" s="369"/>
      <c r="BS274" s="369"/>
      <c r="BT274" s="369"/>
      <c r="BU274" s="369"/>
      <c r="BV274" s="369"/>
      <c r="BW274" s="369"/>
      <c r="BX274" s="369"/>
      <c r="BY274" s="369"/>
      <c r="BZ274" s="369"/>
      <c r="CA274" s="369"/>
      <c r="CB274" s="369"/>
      <c r="CC274" s="369"/>
      <c r="CD274" s="369"/>
      <c r="CE274" s="369"/>
    </row>
    <row r="275" spans="1:83" ht="35.1" customHeight="1" x14ac:dyDescent="0.25">
      <c r="A275" s="25">
        <f t="shared" si="10"/>
        <v>264</v>
      </c>
      <c r="B275" s="370"/>
      <c r="C275" s="370"/>
      <c r="D275" s="371"/>
      <c r="E275" s="371"/>
      <c r="F275" s="371"/>
      <c r="G275" s="371"/>
      <c r="H275" s="371"/>
      <c r="I275" s="372"/>
      <c r="J275" s="372"/>
      <c r="K275" s="372"/>
      <c r="L275" s="372"/>
      <c r="M275" s="372"/>
      <c r="N275" s="372"/>
      <c r="O275" s="372"/>
      <c r="P275" s="372"/>
      <c r="Q275" s="373"/>
      <c r="R275" s="373"/>
      <c r="S275" s="373"/>
      <c r="T275" s="373"/>
      <c r="U275" s="373"/>
      <c r="V275" s="373"/>
      <c r="W275" s="373"/>
      <c r="X275" s="373"/>
      <c r="Y275" s="373"/>
      <c r="Z275" s="373"/>
      <c r="AA275" s="372"/>
      <c r="AB275" s="372"/>
      <c r="AC275" s="372"/>
      <c r="AD275" s="372"/>
      <c r="AE275" s="373"/>
      <c r="AF275" s="373"/>
      <c r="AG275" s="373"/>
      <c r="AH275" s="373"/>
      <c r="AI275" s="372"/>
      <c r="AJ275" s="372"/>
      <c r="AK275" s="372"/>
      <c r="AL275" s="372"/>
      <c r="AM275" s="372"/>
      <c r="AN275" s="372"/>
      <c r="AO275" s="374"/>
      <c r="AP275" s="374"/>
      <c r="AQ275" s="374"/>
      <c r="AR275" s="375"/>
      <c r="AS275" s="375"/>
      <c r="AT275" s="375"/>
      <c r="AU275" s="367"/>
      <c r="AV275" s="367"/>
      <c r="AW275" s="367"/>
      <c r="AX275" s="368"/>
      <c r="AY275" s="368"/>
      <c r="AZ275" s="38"/>
      <c r="BA275" s="39"/>
      <c r="BB275" s="38"/>
      <c r="BC275" s="39"/>
      <c r="BD275" s="38"/>
      <c r="BE275" s="39"/>
      <c r="BF275" s="38"/>
      <c r="BG275" s="39"/>
      <c r="BH275" s="38"/>
      <c r="BI275" s="36"/>
      <c r="BJ275" s="37"/>
      <c r="BK275" s="36"/>
      <c r="BL275" s="37"/>
      <c r="BM275" s="36"/>
      <c r="BN275" s="37"/>
      <c r="BO275" s="36"/>
      <c r="BP275" s="37"/>
      <c r="BQ275" s="36"/>
      <c r="BR275" s="369"/>
      <c r="BS275" s="369"/>
      <c r="BT275" s="369"/>
      <c r="BU275" s="369"/>
      <c r="BV275" s="369"/>
      <c r="BW275" s="369"/>
      <c r="BX275" s="369"/>
      <c r="BY275" s="369"/>
      <c r="BZ275" s="369"/>
      <c r="CA275" s="369"/>
      <c r="CB275" s="369"/>
      <c r="CC275" s="369"/>
      <c r="CD275" s="369"/>
      <c r="CE275" s="369"/>
    </row>
    <row r="276" spans="1:83" ht="35.1" customHeight="1" x14ac:dyDescent="0.25">
      <c r="A276" s="25">
        <f t="shared" ref="A276:A280" si="11">ROW(A265)</f>
        <v>265</v>
      </c>
      <c r="B276" s="370"/>
      <c r="C276" s="370"/>
      <c r="D276" s="371"/>
      <c r="E276" s="371"/>
      <c r="F276" s="371"/>
      <c r="G276" s="371"/>
      <c r="H276" s="371"/>
      <c r="I276" s="372"/>
      <c r="J276" s="372"/>
      <c r="K276" s="372"/>
      <c r="L276" s="372"/>
      <c r="M276" s="372"/>
      <c r="N276" s="372"/>
      <c r="O276" s="372"/>
      <c r="P276" s="372"/>
      <c r="Q276" s="373"/>
      <c r="R276" s="373"/>
      <c r="S276" s="373"/>
      <c r="T276" s="373"/>
      <c r="U276" s="373"/>
      <c r="V276" s="373"/>
      <c r="W276" s="373"/>
      <c r="X276" s="373"/>
      <c r="Y276" s="373"/>
      <c r="Z276" s="373"/>
      <c r="AA276" s="372"/>
      <c r="AB276" s="372"/>
      <c r="AC276" s="372"/>
      <c r="AD276" s="372"/>
      <c r="AE276" s="373"/>
      <c r="AF276" s="373"/>
      <c r="AG276" s="373"/>
      <c r="AH276" s="373"/>
      <c r="AI276" s="372"/>
      <c r="AJ276" s="372"/>
      <c r="AK276" s="372"/>
      <c r="AL276" s="372"/>
      <c r="AM276" s="372"/>
      <c r="AN276" s="372"/>
      <c r="AO276" s="374"/>
      <c r="AP276" s="374"/>
      <c r="AQ276" s="374"/>
      <c r="AR276" s="375"/>
      <c r="AS276" s="375"/>
      <c r="AT276" s="375"/>
      <c r="AU276" s="367"/>
      <c r="AV276" s="367"/>
      <c r="AW276" s="367"/>
      <c r="AX276" s="368"/>
      <c r="AY276" s="368"/>
      <c r="AZ276" s="38"/>
      <c r="BA276" s="39"/>
      <c r="BB276" s="38"/>
      <c r="BC276" s="39"/>
      <c r="BD276" s="38"/>
      <c r="BE276" s="39"/>
      <c r="BF276" s="38"/>
      <c r="BG276" s="39"/>
      <c r="BH276" s="38"/>
      <c r="BI276" s="36"/>
      <c r="BJ276" s="37"/>
      <c r="BK276" s="36"/>
      <c r="BL276" s="37"/>
      <c r="BM276" s="36"/>
      <c r="BN276" s="37"/>
      <c r="BO276" s="36"/>
      <c r="BP276" s="37"/>
      <c r="BQ276" s="36"/>
      <c r="BR276" s="369"/>
      <c r="BS276" s="369"/>
      <c r="BT276" s="369"/>
      <c r="BU276" s="369"/>
      <c r="BV276" s="369"/>
      <c r="BW276" s="369"/>
      <c r="BX276" s="369"/>
      <c r="BY276" s="369"/>
      <c r="BZ276" s="369"/>
      <c r="CA276" s="369"/>
      <c r="CB276" s="369"/>
      <c r="CC276" s="369"/>
      <c r="CD276" s="369"/>
      <c r="CE276" s="369"/>
    </row>
    <row r="277" spans="1:83" ht="35.1" customHeight="1" x14ac:dyDescent="0.25">
      <c r="A277" s="25">
        <f t="shared" si="11"/>
        <v>266</v>
      </c>
      <c r="B277" s="370"/>
      <c r="C277" s="370"/>
      <c r="D277" s="371"/>
      <c r="E277" s="371"/>
      <c r="F277" s="371"/>
      <c r="G277" s="371"/>
      <c r="H277" s="371"/>
      <c r="I277" s="372"/>
      <c r="J277" s="372"/>
      <c r="K277" s="372"/>
      <c r="L277" s="372"/>
      <c r="M277" s="372"/>
      <c r="N277" s="372"/>
      <c r="O277" s="372"/>
      <c r="P277" s="372"/>
      <c r="Q277" s="373"/>
      <c r="R277" s="373"/>
      <c r="S277" s="373"/>
      <c r="T277" s="373"/>
      <c r="U277" s="373"/>
      <c r="V277" s="373"/>
      <c r="W277" s="373"/>
      <c r="X277" s="373"/>
      <c r="Y277" s="373"/>
      <c r="Z277" s="373"/>
      <c r="AA277" s="372"/>
      <c r="AB277" s="372"/>
      <c r="AC277" s="372"/>
      <c r="AD277" s="372"/>
      <c r="AE277" s="373"/>
      <c r="AF277" s="373"/>
      <c r="AG277" s="373"/>
      <c r="AH277" s="373"/>
      <c r="AI277" s="372"/>
      <c r="AJ277" s="372"/>
      <c r="AK277" s="372"/>
      <c r="AL277" s="372"/>
      <c r="AM277" s="372"/>
      <c r="AN277" s="372"/>
      <c r="AO277" s="374"/>
      <c r="AP277" s="374"/>
      <c r="AQ277" s="374"/>
      <c r="AR277" s="375"/>
      <c r="AS277" s="375"/>
      <c r="AT277" s="375"/>
      <c r="AU277" s="367"/>
      <c r="AV277" s="367"/>
      <c r="AW277" s="367"/>
      <c r="AX277" s="368"/>
      <c r="AY277" s="368"/>
      <c r="AZ277" s="38"/>
      <c r="BA277" s="39"/>
      <c r="BB277" s="38"/>
      <c r="BC277" s="39"/>
      <c r="BD277" s="38"/>
      <c r="BE277" s="39"/>
      <c r="BF277" s="38"/>
      <c r="BG277" s="39"/>
      <c r="BH277" s="38"/>
      <c r="BI277" s="36"/>
      <c r="BJ277" s="37"/>
      <c r="BK277" s="36"/>
      <c r="BL277" s="37"/>
      <c r="BM277" s="36"/>
      <c r="BN277" s="37"/>
      <c r="BO277" s="36"/>
      <c r="BP277" s="37"/>
      <c r="BQ277" s="36"/>
      <c r="BR277" s="369"/>
      <c r="BS277" s="369"/>
      <c r="BT277" s="369"/>
      <c r="BU277" s="369"/>
      <c r="BV277" s="369"/>
      <c r="BW277" s="369"/>
      <c r="BX277" s="369"/>
      <c r="BY277" s="369"/>
      <c r="BZ277" s="369"/>
      <c r="CA277" s="369"/>
      <c r="CB277" s="369"/>
      <c r="CC277" s="369"/>
      <c r="CD277" s="369"/>
      <c r="CE277" s="369"/>
    </row>
    <row r="278" spans="1:83" ht="35.1" customHeight="1" x14ac:dyDescent="0.25">
      <c r="A278" s="25">
        <f t="shared" si="11"/>
        <v>267</v>
      </c>
      <c r="B278" s="370"/>
      <c r="C278" s="370"/>
      <c r="D278" s="371"/>
      <c r="E278" s="371"/>
      <c r="F278" s="371"/>
      <c r="G278" s="371"/>
      <c r="H278" s="371"/>
      <c r="I278" s="372"/>
      <c r="J278" s="372"/>
      <c r="K278" s="372"/>
      <c r="L278" s="372"/>
      <c r="M278" s="372"/>
      <c r="N278" s="372"/>
      <c r="O278" s="372"/>
      <c r="P278" s="372"/>
      <c r="Q278" s="373"/>
      <c r="R278" s="373"/>
      <c r="S278" s="373"/>
      <c r="T278" s="373"/>
      <c r="U278" s="373"/>
      <c r="V278" s="373"/>
      <c r="W278" s="373"/>
      <c r="X278" s="373"/>
      <c r="Y278" s="373"/>
      <c r="Z278" s="373"/>
      <c r="AA278" s="372"/>
      <c r="AB278" s="372"/>
      <c r="AC278" s="372"/>
      <c r="AD278" s="372"/>
      <c r="AE278" s="373"/>
      <c r="AF278" s="373"/>
      <c r="AG278" s="373"/>
      <c r="AH278" s="373"/>
      <c r="AI278" s="372"/>
      <c r="AJ278" s="372"/>
      <c r="AK278" s="372"/>
      <c r="AL278" s="372"/>
      <c r="AM278" s="372"/>
      <c r="AN278" s="372"/>
      <c r="AO278" s="374"/>
      <c r="AP278" s="374"/>
      <c r="AQ278" s="374"/>
      <c r="AR278" s="375"/>
      <c r="AS278" s="375"/>
      <c r="AT278" s="375"/>
      <c r="AU278" s="367"/>
      <c r="AV278" s="367"/>
      <c r="AW278" s="367"/>
      <c r="AX278" s="368"/>
      <c r="AY278" s="368"/>
      <c r="AZ278" s="38"/>
      <c r="BA278" s="39"/>
      <c r="BB278" s="38"/>
      <c r="BC278" s="39"/>
      <c r="BD278" s="38"/>
      <c r="BE278" s="39"/>
      <c r="BF278" s="38"/>
      <c r="BG278" s="39"/>
      <c r="BH278" s="38"/>
      <c r="BI278" s="36"/>
      <c r="BJ278" s="37"/>
      <c r="BK278" s="36"/>
      <c r="BL278" s="37"/>
      <c r="BM278" s="36"/>
      <c r="BN278" s="37"/>
      <c r="BO278" s="36"/>
      <c r="BP278" s="37"/>
      <c r="BQ278" s="36"/>
      <c r="BR278" s="369"/>
      <c r="BS278" s="369"/>
      <c r="BT278" s="369"/>
      <c r="BU278" s="369"/>
      <c r="BV278" s="369"/>
      <c r="BW278" s="369"/>
      <c r="BX278" s="369"/>
      <c r="BY278" s="369"/>
      <c r="BZ278" s="369"/>
      <c r="CA278" s="369"/>
      <c r="CB278" s="369"/>
      <c r="CC278" s="369"/>
      <c r="CD278" s="369"/>
      <c r="CE278" s="369"/>
    </row>
    <row r="279" spans="1:83" ht="35.1" customHeight="1" x14ac:dyDescent="0.25">
      <c r="A279" s="25">
        <f t="shared" si="11"/>
        <v>268</v>
      </c>
      <c r="B279" s="370"/>
      <c r="C279" s="370"/>
      <c r="D279" s="371"/>
      <c r="E279" s="371"/>
      <c r="F279" s="371"/>
      <c r="G279" s="371"/>
      <c r="H279" s="371"/>
      <c r="I279" s="372"/>
      <c r="J279" s="372"/>
      <c r="K279" s="372"/>
      <c r="L279" s="372"/>
      <c r="M279" s="372"/>
      <c r="N279" s="372"/>
      <c r="O279" s="372"/>
      <c r="P279" s="372"/>
      <c r="Q279" s="373"/>
      <c r="R279" s="373"/>
      <c r="S279" s="373"/>
      <c r="T279" s="373"/>
      <c r="U279" s="373"/>
      <c r="V279" s="373"/>
      <c r="W279" s="373"/>
      <c r="X279" s="373"/>
      <c r="Y279" s="373"/>
      <c r="Z279" s="373"/>
      <c r="AA279" s="372"/>
      <c r="AB279" s="372"/>
      <c r="AC279" s="372"/>
      <c r="AD279" s="372"/>
      <c r="AE279" s="373"/>
      <c r="AF279" s="373"/>
      <c r="AG279" s="373"/>
      <c r="AH279" s="373"/>
      <c r="AI279" s="372"/>
      <c r="AJ279" s="372"/>
      <c r="AK279" s="372"/>
      <c r="AL279" s="372"/>
      <c r="AM279" s="372"/>
      <c r="AN279" s="372"/>
      <c r="AO279" s="374"/>
      <c r="AP279" s="374"/>
      <c r="AQ279" s="374"/>
      <c r="AR279" s="375"/>
      <c r="AS279" s="375"/>
      <c r="AT279" s="375"/>
      <c r="AU279" s="367"/>
      <c r="AV279" s="367"/>
      <c r="AW279" s="367"/>
      <c r="AX279" s="368"/>
      <c r="AY279" s="368"/>
      <c r="AZ279" s="38"/>
      <c r="BA279" s="39"/>
      <c r="BB279" s="38"/>
      <c r="BC279" s="39"/>
      <c r="BD279" s="38"/>
      <c r="BE279" s="39"/>
      <c r="BF279" s="38"/>
      <c r="BG279" s="39"/>
      <c r="BH279" s="38"/>
      <c r="BI279" s="36"/>
      <c r="BJ279" s="37"/>
      <c r="BK279" s="36"/>
      <c r="BL279" s="37"/>
      <c r="BM279" s="36"/>
      <c r="BN279" s="37"/>
      <c r="BO279" s="36"/>
      <c r="BP279" s="37"/>
      <c r="BQ279" s="36"/>
      <c r="BR279" s="369"/>
      <c r="BS279" s="369"/>
      <c r="BT279" s="369"/>
      <c r="BU279" s="369"/>
      <c r="BV279" s="369"/>
      <c r="BW279" s="369"/>
      <c r="BX279" s="369"/>
      <c r="BY279" s="369"/>
      <c r="BZ279" s="369"/>
      <c r="CA279" s="369"/>
      <c r="CB279" s="369"/>
      <c r="CC279" s="369"/>
      <c r="CD279" s="369"/>
      <c r="CE279" s="369"/>
    </row>
    <row r="280" spans="1:83" ht="35.1" customHeight="1" x14ac:dyDescent="0.25">
      <c r="A280" s="25">
        <f t="shared" si="11"/>
        <v>269</v>
      </c>
      <c r="B280" s="370"/>
      <c r="C280" s="370"/>
      <c r="D280" s="371"/>
      <c r="E280" s="371"/>
      <c r="F280" s="371"/>
      <c r="G280" s="371"/>
      <c r="H280" s="371"/>
      <c r="I280" s="372"/>
      <c r="J280" s="372"/>
      <c r="K280" s="372"/>
      <c r="L280" s="372"/>
      <c r="M280" s="372"/>
      <c r="N280" s="372"/>
      <c r="O280" s="372"/>
      <c r="P280" s="372"/>
      <c r="Q280" s="373"/>
      <c r="R280" s="373"/>
      <c r="S280" s="373"/>
      <c r="T280" s="373"/>
      <c r="U280" s="373"/>
      <c r="V280" s="373"/>
      <c r="W280" s="373"/>
      <c r="X280" s="373"/>
      <c r="Y280" s="373"/>
      <c r="Z280" s="373"/>
      <c r="AA280" s="372"/>
      <c r="AB280" s="372"/>
      <c r="AC280" s="372"/>
      <c r="AD280" s="372"/>
      <c r="AE280" s="373"/>
      <c r="AF280" s="373"/>
      <c r="AG280" s="373"/>
      <c r="AH280" s="373"/>
      <c r="AI280" s="372"/>
      <c r="AJ280" s="372"/>
      <c r="AK280" s="372"/>
      <c r="AL280" s="372"/>
      <c r="AM280" s="372"/>
      <c r="AN280" s="372"/>
      <c r="AO280" s="374"/>
      <c r="AP280" s="374"/>
      <c r="AQ280" s="374"/>
      <c r="AR280" s="375"/>
      <c r="AS280" s="375"/>
      <c r="AT280" s="375"/>
      <c r="AU280" s="367"/>
      <c r="AV280" s="367"/>
      <c r="AW280" s="367"/>
      <c r="AX280" s="368"/>
      <c r="AY280" s="368"/>
      <c r="AZ280" s="38"/>
      <c r="BA280" s="39"/>
      <c r="BB280" s="38"/>
      <c r="BC280" s="39"/>
      <c r="BD280" s="38"/>
      <c r="BE280" s="39"/>
      <c r="BF280" s="38"/>
      <c r="BG280" s="39"/>
      <c r="BH280" s="38"/>
      <c r="BI280" s="36"/>
      <c r="BJ280" s="37"/>
      <c r="BK280" s="36"/>
      <c r="BL280" s="37"/>
      <c r="BM280" s="36"/>
      <c r="BN280" s="37"/>
      <c r="BO280" s="36"/>
      <c r="BP280" s="37"/>
      <c r="BQ280" s="36"/>
      <c r="BR280" s="369"/>
      <c r="BS280" s="369"/>
      <c r="BT280" s="369"/>
      <c r="BU280" s="369"/>
      <c r="BV280" s="369"/>
      <c r="BW280" s="369"/>
      <c r="BX280" s="369"/>
      <c r="BY280" s="369"/>
      <c r="BZ280" s="369"/>
      <c r="CA280" s="369"/>
      <c r="CB280" s="369"/>
      <c r="CC280" s="369"/>
      <c r="CD280" s="369"/>
      <c r="CE280" s="369"/>
    </row>
    <row r="281" spans="1:83" ht="35.1" customHeight="1" x14ac:dyDescent="0.25">
      <c r="A281" s="25">
        <f>ROW(A270)</f>
        <v>270</v>
      </c>
      <c r="B281" s="370"/>
      <c r="C281" s="370"/>
      <c r="D281" s="371"/>
      <c r="E281" s="371"/>
      <c r="F281" s="371"/>
      <c r="G281" s="371"/>
      <c r="H281" s="371"/>
      <c r="I281" s="372"/>
      <c r="J281" s="372"/>
      <c r="K281" s="372"/>
      <c r="L281" s="372"/>
      <c r="M281" s="372"/>
      <c r="N281" s="372"/>
      <c r="O281" s="372"/>
      <c r="P281" s="372"/>
      <c r="Q281" s="373"/>
      <c r="R281" s="373"/>
      <c r="S281" s="373"/>
      <c r="T281" s="373"/>
      <c r="U281" s="373"/>
      <c r="V281" s="373"/>
      <c r="W281" s="373"/>
      <c r="X281" s="373"/>
      <c r="Y281" s="373"/>
      <c r="Z281" s="373"/>
      <c r="AA281" s="372"/>
      <c r="AB281" s="372"/>
      <c r="AC281" s="372"/>
      <c r="AD281" s="372"/>
      <c r="AE281" s="373"/>
      <c r="AF281" s="373"/>
      <c r="AG281" s="373"/>
      <c r="AH281" s="373"/>
      <c r="AI281" s="372"/>
      <c r="AJ281" s="372"/>
      <c r="AK281" s="372"/>
      <c r="AL281" s="372"/>
      <c r="AM281" s="372"/>
      <c r="AN281" s="372"/>
      <c r="AO281" s="374"/>
      <c r="AP281" s="374"/>
      <c r="AQ281" s="374"/>
      <c r="AR281" s="375"/>
      <c r="AS281" s="375"/>
      <c r="AT281" s="375"/>
      <c r="AU281" s="367"/>
      <c r="AV281" s="367"/>
      <c r="AW281" s="367"/>
      <c r="AX281" s="368"/>
      <c r="AY281" s="368"/>
      <c r="AZ281" s="38"/>
      <c r="BA281" s="39"/>
      <c r="BB281" s="38"/>
      <c r="BC281" s="39"/>
      <c r="BD281" s="38"/>
      <c r="BE281" s="39"/>
      <c r="BF281" s="38"/>
      <c r="BG281" s="39"/>
      <c r="BH281" s="38"/>
      <c r="BI281" s="36"/>
      <c r="BJ281" s="37"/>
      <c r="BK281" s="36"/>
      <c r="BL281" s="37"/>
      <c r="BM281" s="36"/>
      <c r="BN281" s="37"/>
      <c r="BO281" s="36"/>
      <c r="BP281" s="37"/>
      <c r="BQ281" s="36"/>
      <c r="BR281" s="369"/>
      <c r="BS281" s="369"/>
      <c r="BT281" s="369"/>
      <c r="BU281" s="369"/>
      <c r="BV281" s="369"/>
      <c r="BW281" s="369"/>
      <c r="BX281" s="369"/>
      <c r="BY281" s="369"/>
      <c r="BZ281" s="369"/>
      <c r="CA281" s="369"/>
      <c r="CB281" s="369"/>
      <c r="CC281" s="369"/>
      <c r="CD281" s="369"/>
      <c r="CE281" s="369"/>
    </row>
    <row r="282" spans="1:83" ht="35.1" customHeight="1" x14ac:dyDescent="0.25">
      <c r="A282" s="25">
        <f t="shared" ref="A282:A290" si="12">ROW(A271)</f>
        <v>271</v>
      </c>
      <c r="B282" s="370"/>
      <c r="C282" s="370"/>
      <c r="D282" s="371"/>
      <c r="E282" s="371"/>
      <c r="F282" s="371"/>
      <c r="G282" s="371"/>
      <c r="H282" s="371"/>
      <c r="I282" s="372"/>
      <c r="J282" s="372"/>
      <c r="K282" s="372"/>
      <c r="L282" s="372"/>
      <c r="M282" s="372"/>
      <c r="N282" s="372"/>
      <c r="O282" s="372"/>
      <c r="P282" s="372"/>
      <c r="Q282" s="373"/>
      <c r="R282" s="373"/>
      <c r="S282" s="373"/>
      <c r="T282" s="373"/>
      <c r="U282" s="373"/>
      <c r="V282" s="373"/>
      <c r="W282" s="373"/>
      <c r="X282" s="373"/>
      <c r="Y282" s="373"/>
      <c r="Z282" s="373"/>
      <c r="AA282" s="372"/>
      <c r="AB282" s="372"/>
      <c r="AC282" s="372"/>
      <c r="AD282" s="372"/>
      <c r="AE282" s="373"/>
      <c r="AF282" s="373"/>
      <c r="AG282" s="373"/>
      <c r="AH282" s="373"/>
      <c r="AI282" s="372"/>
      <c r="AJ282" s="372"/>
      <c r="AK282" s="372"/>
      <c r="AL282" s="372"/>
      <c r="AM282" s="372"/>
      <c r="AN282" s="372"/>
      <c r="AO282" s="374"/>
      <c r="AP282" s="374"/>
      <c r="AQ282" s="374"/>
      <c r="AR282" s="375"/>
      <c r="AS282" s="375"/>
      <c r="AT282" s="375"/>
      <c r="AU282" s="367"/>
      <c r="AV282" s="367"/>
      <c r="AW282" s="367"/>
      <c r="AX282" s="368"/>
      <c r="AY282" s="368"/>
      <c r="AZ282" s="38"/>
      <c r="BA282" s="39"/>
      <c r="BB282" s="38"/>
      <c r="BC282" s="39"/>
      <c r="BD282" s="38"/>
      <c r="BE282" s="39"/>
      <c r="BF282" s="38"/>
      <c r="BG282" s="39"/>
      <c r="BH282" s="38"/>
      <c r="BI282" s="36"/>
      <c r="BJ282" s="37"/>
      <c r="BK282" s="36"/>
      <c r="BL282" s="37"/>
      <c r="BM282" s="36"/>
      <c r="BN282" s="37"/>
      <c r="BO282" s="36"/>
      <c r="BP282" s="37"/>
      <c r="BQ282" s="36"/>
      <c r="BR282" s="369"/>
      <c r="BS282" s="369"/>
      <c r="BT282" s="369"/>
      <c r="BU282" s="369"/>
      <c r="BV282" s="369"/>
      <c r="BW282" s="369"/>
      <c r="BX282" s="369"/>
      <c r="BY282" s="369"/>
      <c r="BZ282" s="369"/>
      <c r="CA282" s="369"/>
      <c r="CB282" s="369"/>
      <c r="CC282" s="369"/>
      <c r="CD282" s="369"/>
      <c r="CE282" s="369"/>
    </row>
    <row r="283" spans="1:83" ht="35.1" customHeight="1" x14ac:dyDescent="0.25">
      <c r="A283" s="25">
        <f t="shared" si="12"/>
        <v>272</v>
      </c>
      <c r="B283" s="370"/>
      <c r="C283" s="370"/>
      <c r="D283" s="371"/>
      <c r="E283" s="371"/>
      <c r="F283" s="371"/>
      <c r="G283" s="371"/>
      <c r="H283" s="371"/>
      <c r="I283" s="372"/>
      <c r="J283" s="372"/>
      <c r="K283" s="372"/>
      <c r="L283" s="372"/>
      <c r="M283" s="372"/>
      <c r="N283" s="372"/>
      <c r="O283" s="372"/>
      <c r="P283" s="372"/>
      <c r="Q283" s="373"/>
      <c r="R283" s="373"/>
      <c r="S283" s="373"/>
      <c r="T283" s="373"/>
      <c r="U283" s="373"/>
      <c r="V283" s="373"/>
      <c r="W283" s="373"/>
      <c r="X283" s="373"/>
      <c r="Y283" s="373"/>
      <c r="Z283" s="373"/>
      <c r="AA283" s="372"/>
      <c r="AB283" s="372"/>
      <c r="AC283" s="372"/>
      <c r="AD283" s="372"/>
      <c r="AE283" s="373"/>
      <c r="AF283" s="373"/>
      <c r="AG283" s="373"/>
      <c r="AH283" s="373"/>
      <c r="AI283" s="372"/>
      <c r="AJ283" s="372"/>
      <c r="AK283" s="372"/>
      <c r="AL283" s="372"/>
      <c r="AM283" s="372"/>
      <c r="AN283" s="372"/>
      <c r="AO283" s="374"/>
      <c r="AP283" s="374"/>
      <c r="AQ283" s="374"/>
      <c r="AR283" s="375"/>
      <c r="AS283" s="375"/>
      <c r="AT283" s="375"/>
      <c r="AU283" s="367"/>
      <c r="AV283" s="367"/>
      <c r="AW283" s="367"/>
      <c r="AX283" s="368"/>
      <c r="AY283" s="368"/>
      <c r="AZ283" s="38"/>
      <c r="BA283" s="39"/>
      <c r="BB283" s="38"/>
      <c r="BC283" s="39"/>
      <c r="BD283" s="38"/>
      <c r="BE283" s="39"/>
      <c r="BF283" s="38"/>
      <c r="BG283" s="39"/>
      <c r="BH283" s="38"/>
      <c r="BI283" s="36"/>
      <c r="BJ283" s="37"/>
      <c r="BK283" s="36"/>
      <c r="BL283" s="37"/>
      <c r="BM283" s="36"/>
      <c r="BN283" s="37"/>
      <c r="BO283" s="36"/>
      <c r="BP283" s="37"/>
      <c r="BQ283" s="36"/>
      <c r="BR283" s="369"/>
      <c r="BS283" s="369"/>
      <c r="BT283" s="369"/>
      <c r="BU283" s="369"/>
      <c r="BV283" s="369"/>
      <c r="BW283" s="369"/>
      <c r="BX283" s="369"/>
      <c r="BY283" s="369"/>
      <c r="BZ283" s="369"/>
      <c r="CA283" s="369"/>
      <c r="CB283" s="369"/>
      <c r="CC283" s="369"/>
      <c r="CD283" s="369"/>
      <c r="CE283" s="369"/>
    </row>
    <row r="284" spans="1:83" ht="35.1" customHeight="1" x14ac:dyDescent="0.25">
      <c r="A284" s="25">
        <f t="shared" si="12"/>
        <v>273</v>
      </c>
      <c r="B284" s="370"/>
      <c r="C284" s="370"/>
      <c r="D284" s="371"/>
      <c r="E284" s="371"/>
      <c r="F284" s="371"/>
      <c r="G284" s="371"/>
      <c r="H284" s="371"/>
      <c r="I284" s="372"/>
      <c r="J284" s="372"/>
      <c r="K284" s="372"/>
      <c r="L284" s="372"/>
      <c r="M284" s="372"/>
      <c r="N284" s="372"/>
      <c r="O284" s="372"/>
      <c r="P284" s="372"/>
      <c r="Q284" s="373"/>
      <c r="R284" s="373"/>
      <c r="S284" s="373"/>
      <c r="T284" s="373"/>
      <c r="U284" s="373"/>
      <c r="V284" s="373"/>
      <c r="W284" s="373"/>
      <c r="X284" s="373"/>
      <c r="Y284" s="373"/>
      <c r="Z284" s="373"/>
      <c r="AA284" s="372"/>
      <c r="AB284" s="372"/>
      <c r="AC284" s="372"/>
      <c r="AD284" s="372"/>
      <c r="AE284" s="373"/>
      <c r="AF284" s="373"/>
      <c r="AG284" s="373"/>
      <c r="AH284" s="373"/>
      <c r="AI284" s="372"/>
      <c r="AJ284" s="372"/>
      <c r="AK284" s="372"/>
      <c r="AL284" s="372"/>
      <c r="AM284" s="372"/>
      <c r="AN284" s="372"/>
      <c r="AO284" s="374"/>
      <c r="AP284" s="374"/>
      <c r="AQ284" s="374"/>
      <c r="AR284" s="375"/>
      <c r="AS284" s="375"/>
      <c r="AT284" s="375"/>
      <c r="AU284" s="367"/>
      <c r="AV284" s="367"/>
      <c r="AW284" s="367"/>
      <c r="AX284" s="368"/>
      <c r="AY284" s="368"/>
      <c r="AZ284" s="38"/>
      <c r="BA284" s="39"/>
      <c r="BB284" s="38"/>
      <c r="BC284" s="39"/>
      <c r="BD284" s="38"/>
      <c r="BE284" s="39"/>
      <c r="BF284" s="38"/>
      <c r="BG284" s="39"/>
      <c r="BH284" s="38"/>
      <c r="BI284" s="36"/>
      <c r="BJ284" s="37"/>
      <c r="BK284" s="36"/>
      <c r="BL284" s="37"/>
      <c r="BM284" s="36"/>
      <c r="BN284" s="37"/>
      <c r="BO284" s="36"/>
      <c r="BP284" s="37"/>
      <c r="BQ284" s="36"/>
      <c r="BR284" s="369"/>
      <c r="BS284" s="369"/>
      <c r="BT284" s="369"/>
      <c r="BU284" s="369"/>
      <c r="BV284" s="369"/>
      <c r="BW284" s="369"/>
      <c r="BX284" s="369"/>
      <c r="BY284" s="369"/>
      <c r="BZ284" s="369"/>
      <c r="CA284" s="369"/>
      <c r="CB284" s="369"/>
      <c r="CC284" s="369"/>
      <c r="CD284" s="369"/>
      <c r="CE284" s="369"/>
    </row>
    <row r="285" spans="1:83" ht="35.1" customHeight="1" x14ac:dyDescent="0.25">
      <c r="A285" s="25">
        <f t="shared" si="12"/>
        <v>274</v>
      </c>
      <c r="B285" s="370"/>
      <c r="C285" s="370"/>
      <c r="D285" s="371"/>
      <c r="E285" s="371"/>
      <c r="F285" s="371"/>
      <c r="G285" s="371"/>
      <c r="H285" s="371"/>
      <c r="I285" s="372"/>
      <c r="J285" s="372"/>
      <c r="K285" s="372"/>
      <c r="L285" s="372"/>
      <c r="M285" s="372"/>
      <c r="N285" s="372"/>
      <c r="O285" s="372"/>
      <c r="P285" s="372"/>
      <c r="Q285" s="373"/>
      <c r="R285" s="373"/>
      <c r="S285" s="373"/>
      <c r="T285" s="373"/>
      <c r="U285" s="373"/>
      <c r="V285" s="373"/>
      <c r="W285" s="373"/>
      <c r="X285" s="373"/>
      <c r="Y285" s="373"/>
      <c r="Z285" s="373"/>
      <c r="AA285" s="372"/>
      <c r="AB285" s="372"/>
      <c r="AC285" s="372"/>
      <c r="AD285" s="372"/>
      <c r="AE285" s="373"/>
      <c r="AF285" s="373"/>
      <c r="AG285" s="373"/>
      <c r="AH285" s="373"/>
      <c r="AI285" s="372"/>
      <c r="AJ285" s="372"/>
      <c r="AK285" s="372"/>
      <c r="AL285" s="372"/>
      <c r="AM285" s="372"/>
      <c r="AN285" s="372"/>
      <c r="AO285" s="374"/>
      <c r="AP285" s="374"/>
      <c r="AQ285" s="374"/>
      <c r="AR285" s="375"/>
      <c r="AS285" s="375"/>
      <c r="AT285" s="375"/>
      <c r="AU285" s="367"/>
      <c r="AV285" s="367"/>
      <c r="AW285" s="367"/>
      <c r="AX285" s="368"/>
      <c r="AY285" s="368"/>
      <c r="AZ285" s="38"/>
      <c r="BA285" s="39"/>
      <c r="BB285" s="38"/>
      <c r="BC285" s="39"/>
      <c r="BD285" s="38"/>
      <c r="BE285" s="39"/>
      <c r="BF285" s="38"/>
      <c r="BG285" s="39"/>
      <c r="BH285" s="38"/>
      <c r="BI285" s="36"/>
      <c r="BJ285" s="37"/>
      <c r="BK285" s="36"/>
      <c r="BL285" s="37"/>
      <c r="BM285" s="36"/>
      <c r="BN285" s="37"/>
      <c r="BO285" s="36"/>
      <c r="BP285" s="37"/>
      <c r="BQ285" s="36"/>
      <c r="BR285" s="369"/>
      <c r="BS285" s="369"/>
      <c r="BT285" s="369"/>
      <c r="BU285" s="369"/>
      <c r="BV285" s="369"/>
      <c r="BW285" s="369"/>
      <c r="BX285" s="369"/>
      <c r="BY285" s="369"/>
      <c r="BZ285" s="369"/>
      <c r="CA285" s="369"/>
      <c r="CB285" s="369"/>
      <c r="CC285" s="369"/>
      <c r="CD285" s="369"/>
      <c r="CE285" s="369"/>
    </row>
    <row r="286" spans="1:83" ht="35.1" customHeight="1" x14ac:dyDescent="0.25">
      <c r="A286" s="25">
        <f t="shared" si="12"/>
        <v>275</v>
      </c>
      <c r="B286" s="370"/>
      <c r="C286" s="370"/>
      <c r="D286" s="371"/>
      <c r="E286" s="371"/>
      <c r="F286" s="371"/>
      <c r="G286" s="371"/>
      <c r="H286" s="371"/>
      <c r="I286" s="372"/>
      <c r="J286" s="372"/>
      <c r="K286" s="372"/>
      <c r="L286" s="372"/>
      <c r="M286" s="372"/>
      <c r="N286" s="372"/>
      <c r="O286" s="372"/>
      <c r="P286" s="372"/>
      <c r="Q286" s="373"/>
      <c r="R286" s="373"/>
      <c r="S286" s="373"/>
      <c r="T286" s="373"/>
      <c r="U286" s="373"/>
      <c r="V286" s="373"/>
      <c r="W286" s="373"/>
      <c r="X286" s="373"/>
      <c r="Y286" s="373"/>
      <c r="Z286" s="373"/>
      <c r="AA286" s="372"/>
      <c r="AB286" s="372"/>
      <c r="AC286" s="372"/>
      <c r="AD286" s="372"/>
      <c r="AE286" s="373"/>
      <c r="AF286" s="373"/>
      <c r="AG286" s="373"/>
      <c r="AH286" s="373"/>
      <c r="AI286" s="372"/>
      <c r="AJ286" s="372"/>
      <c r="AK286" s="372"/>
      <c r="AL286" s="372"/>
      <c r="AM286" s="372"/>
      <c r="AN286" s="372"/>
      <c r="AO286" s="374"/>
      <c r="AP286" s="374"/>
      <c r="AQ286" s="374"/>
      <c r="AR286" s="375"/>
      <c r="AS286" s="375"/>
      <c r="AT286" s="375"/>
      <c r="AU286" s="367"/>
      <c r="AV286" s="367"/>
      <c r="AW286" s="367"/>
      <c r="AX286" s="368"/>
      <c r="AY286" s="368"/>
      <c r="AZ286" s="38"/>
      <c r="BA286" s="39"/>
      <c r="BB286" s="38"/>
      <c r="BC286" s="39"/>
      <c r="BD286" s="38"/>
      <c r="BE286" s="39"/>
      <c r="BF286" s="38"/>
      <c r="BG286" s="39"/>
      <c r="BH286" s="38"/>
      <c r="BI286" s="36"/>
      <c r="BJ286" s="37"/>
      <c r="BK286" s="36"/>
      <c r="BL286" s="37"/>
      <c r="BM286" s="36"/>
      <c r="BN286" s="37"/>
      <c r="BO286" s="36"/>
      <c r="BP286" s="37"/>
      <c r="BQ286" s="36"/>
      <c r="BR286" s="369"/>
      <c r="BS286" s="369"/>
      <c r="BT286" s="369"/>
      <c r="BU286" s="369"/>
      <c r="BV286" s="369"/>
      <c r="BW286" s="369"/>
      <c r="BX286" s="369"/>
      <c r="BY286" s="369"/>
      <c r="BZ286" s="369"/>
      <c r="CA286" s="369"/>
      <c r="CB286" s="369"/>
      <c r="CC286" s="369"/>
      <c r="CD286" s="369"/>
      <c r="CE286" s="369"/>
    </row>
    <row r="287" spans="1:83" ht="35.1" customHeight="1" x14ac:dyDescent="0.25">
      <c r="A287" s="25">
        <f t="shared" si="12"/>
        <v>276</v>
      </c>
      <c r="B287" s="370"/>
      <c r="C287" s="370"/>
      <c r="D287" s="371"/>
      <c r="E287" s="371"/>
      <c r="F287" s="371"/>
      <c r="G287" s="371"/>
      <c r="H287" s="371"/>
      <c r="I287" s="372"/>
      <c r="J287" s="372"/>
      <c r="K287" s="372"/>
      <c r="L287" s="372"/>
      <c r="M287" s="372"/>
      <c r="N287" s="372"/>
      <c r="O287" s="372"/>
      <c r="P287" s="372"/>
      <c r="Q287" s="373"/>
      <c r="R287" s="373"/>
      <c r="S287" s="373"/>
      <c r="T287" s="373"/>
      <c r="U287" s="373"/>
      <c r="V287" s="373"/>
      <c r="W287" s="373"/>
      <c r="X287" s="373"/>
      <c r="Y287" s="373"/>
      <c r="Z287" s="373"/>
      <c r="AA287" s="372"/>
      <c r="AB287" s="372"/>
      <c r="AC287" s="372"/>
      <c r="AD287" s="372"/>
      <c r="AE287" s="373"/>
      <c r="AF287" s="373"/>
      <c r="AG287" s="373"/>
      <c r="AH287" s="373"/>
      <c r="AI287" s="372"/>
      <c r="AJ287" s="372"/>
      <c r="AK287" s="372"/>
      <c r="AL287" s="372"/>
      <c r="AM287" s="372"/>
      <c r="AN287" s="372"/>
      <c r="AO287" s="374"/>
      <c r="AP287" s="374"/>
      <c r="AQ287" s="374"/>
      <c r="AR287" s="375"/>
      <c r="AS287" s="375"/>
      <c r="AT287" s="375"/>
      <c r="AU287" s="367"/>
      <c r="AV287" s="367"/>
      <c r="AW287" s="367"/>
      <c r="AX287" s="368"/>
      <c r="AY287" s="368"/>
      <c r="AZ287" s="38"/>
      <c r="BA287" s="39"/>
      <c r="BB287" s="38"/>
      <c r="BC287" s="39"/>
      <c r="BD287" s="38"/>
      <c r="BE287" s="39"/>
      <c r="BF287" s="38"/>
      <c r="BG287" s="39"/>
      <c r="BH287" s="38"/>
      <c r="BI287" s="36"/>
      <c r="BJ287" s="37"/>
      <c r="BK287" s="36"/>
      <c r="BL287" s="37"/>
      <c r="BM287" s="36"/>
      <c r="BN287" s="37"/>
      <c r="BO287" s="36"/>
      <c r="BP287" s="37"/>
      <c r="BQ287" s="36"/>
      <c r="BR287" s="369"/>
      <c r="BS287" s="369"/>
      <c r="BT287" s="369"/>
      <c r="BU287" s="369"/>
      <c r="BV287" s="369"/>
      <c r="BW287" s="369"/>
      <c r="BX287" s="369"/>
      <c r="BY287" s="369"/>
      <c r="BZ287" s="369"/>
      <c r="CA287" s="369"/>
      <c r="CB287" s="369"/>
      <c r="CC287" s="369"/>
      <c r="CD287" s="369"/>
      <c r="CE287" s="369"/>
    </row>
    <row r="288" spans="1:83" ht="35.1" customHeight="1" x14ac:dyDescent="0.25">
      <c r="A288" s="25">
        <f t="shared" si="12"/>
        <v>277</v>
      </c>
      <c r="B288" s="370"/>
      <c r="C288" s="370"/>
      <c r="D288" s="371"/>
      <c r="E288" s="371"/>
      <c r="F288" s="371"/>
      <c r="G288" s="371"/>
      <c r="H288" s="371"/>
      <c r="I288" s="372"/>
      <c r="J288" s="372"/>
      <c r="K288" s="372"/>
      <c r="L288" s="372"/>
      <c r="M288" s="372"/>
      <c r="N288" s="372"/>
      <c r="O288" s="372"/>
      <c r="P288" s="372"/>
      <c r="Q288" s="373"/>
      <c r="R288" s="373"/>
      <c r="S288" s="373"/>
      <c r="T288" s="373"/>
      <c r="U288" s="373"/>
      <c r="V288" s="373"/>
      <c r="W288" s="373"/>
      <c r="X288" s="373"/>
      <c r="Y288" s="373"/>
      <c r="Z288" s="373"/>
      <c r="AA288" s="372"/>
      <c r="AB288" s="372"/>
      <c r="AC288" s="372"/>
      <c r="AD288" s="372"/>
      <c r="AE288" s="373"/>
      <c r="AF288" s="373"/>
      <c r="AG288" s="373"/>
      <c r="AH288" s="373"/>
      <c r="AI288" s="372"/>
      <c r="AJ288" s="372"/>
      <c r="AK288" s="372"/>
      <c r="AL288" s="372"/>
      <c r="AM288" s="372"/>
      <c r="AN288" s="372"/>
      <c r="AO288" s="374"/>
      <c r="AP288" s="374"/>
      <c r="AQ288" s="374"/>
      <c r="AR288" s="375"/>
      <c r="AS288" s="375"/>
      <c r="AT288" s="375"/>
      <c r="AU288" s="367"/>
      <c r="AV288" s="367"/>
      <c r="AW288" s="367"/>
      <c r="AX288" s="368"/>
      <c r="AY288" s="368"/>
      <c r="AZ288" s="38"/>
      <c r="BA288" s="39"/>
      <c r="BB288" s="38"/>
      <c r="BC288" s="39"/>
      <c r="BD288" s="38"/>
      <c r="BE288" s="39"/>
      <c r="BF288" s="38"/>
      <c r="BG288" s="39"/>
      <c r="BH288" s="38"/>
      <c r="BI288" s="36"/>
      <c r="BJ288" s="37"/>
      <c r="BK288" s="36"/>
      <c r="BL288" s="37"/>
      <c r="BM288" s="36"/>
      <c r="BN288" s="37"/>
      <c r="BO288" s="36"/>
      <c r="BP288" s="37"/>
      <c r="BQ288" s="36"/>
      <c r="BR288" s="369"/>
      <c r="BS288" s="369"/>
      <c r="BT288" s="369"/>
      <c r="BU288" s="369"/>
      <c r="BV288" s="369"/>
      <c r="BW288" s="369"/>
      <c r="BX288" s="369"/>
      <c r="BY288" s="369"/>
      <c r="BZ288" s="369"/>
      <c r="CA288" s="369"/>
      <c r="CB288" s="369"/>
      <c r="CC288" s="369"/>
      <c r="CD288" s="369"/>
      <c r="CE288" s="369"/>
    </row>
    <row r="289" spans="1:83" ht="35.1" customHeight="1" x14ac:dyDescent="0.25">
      <c r="A289" s="25">
        <f t="shared" si="12"/>
        <v>278</v>
      </c>
      <c r="B289" s="370"/>
      <c r="C289" s="370"/>
      <c r="D289" s="371"/>
      <c r="E289" s="371"/>
      <c r="F289" s="371"/>
      <c r="G289" s="371"/>
      <c r="H289" s="371"/>
      <c r="I289" s="372"/>
      <c r="J289" s="372"/>
      <c r="K289" s="372"/>
      <c r="L289" s="372"/>
      <c r="M289" s="372"/>
      <c r="N289" s="372"/>
      <c r="O289" s="372"/>
      <c r="P289" s="372"/>
      <c r="Q289" s="373"/>
      <c r="R289" s="373"/>
      <c r="S289" s="373"/>
      <c r="T289" s="373"/>
      <c r="U289" s="373"/>
      <c r="V289" s="373"/>
      <c r="W289" s="373"/>
      <c r="X289" s="373"/>
      <c r="Y289" s="373"/>
      <c r="Z289" s="373"/>
      <c r="AA289" s="372"/>
      <c r="AB289" s="372"/>
      <c r="AC289" s="372"/>
      <c r="AD289" s="372"/>
      <c r="AE289" s="373"/>
      <c r="AF289" s="373"/>
      <c r="AG289" s="373"/>
      <c r="AH289" s="373"/>
      <c r="AI289" s="372"/>
      <c r="AJ289" s="372"/>
      <c r="AK289" s="372"/>
      <c r="AL289" s="372"/>
      <c r="AM289" s="372"/>
      <c r="AN289" s="372"/>
      <c r="AO289" s="374"/>
      <c r="AP289" s="374"/>
      <c r="AQ289" s="374"/>
      <c r="AR289" s="375"/>
      <c r="AS289" s="375"/>
      <c r="AT289" s="375"/>
      <c r="AU289" s="367"/>
      <c r="AV289" s="367"/>
      <c r="AW289" s="367"/>
      <c r="AX289" s="368"/>
      <c r="AY289" s="368"/>
      <c r="AZ289" s="38"/>
      <c r="BA289" s="39"/>
      <c r="BB289" s="38"/>
      <c r="BC289" s="39"/>
      <c r="BD289" s="38"/>
      <c r="BE289" s="39"/>
      <c r="BF289" s="38"/>
      <c r="BG289" s="39"/>
      <c r="BH289" s="38"/>
      <c r="BI289" s="36"/>
      <c r="BJ289" s="37"/>
      <c r="BK289" s="36"/>
      <c r="BL289" s="37"/>
      <c r="BM289" s="36"/>
      <c r="BN289" s="37"/>
      <c r="BO289" s="36"/>
      <c r="BP289" s="37"/>
      <c r="BQ289" s="36"/>
      <c r="BR289" s="369"/>
      <c r="BS289" s="369"/>
      <c r="BT289" s="369"/>
      <c r="BU289" s="369"/>
      <c r="BV289" s="369"/>
      <c r="BW289" s="369"/>
      <c r="BX289" s="369"/>
      <c r="BY289" s="369"/>
      <c r="BZ289" s="369"/>
      <c r="CA289" s="369"/>
      <c r="CB289" s="369"/>
      <c r="CC289" s="369"/>
      <c r="CD289" s="369"/>
      <c r="CE289" s="369"/>
    </row>
    <row r="290" spans="1:83" ht="35.1" customHeight="1" x14ac:dyDescent="0.25">
      <c r="A290" s="25">
        <f t="shared" si="12"/>
        <v>279</v>
      </c>
      <c r="B290" s="370"/>
      <c r="C290" s="370"/>
      <c r="D290" s="371"/>
      <c r="E290" s="371"/>
      <c r="F290" s="371"/>
      <c r="G290" s="371"/>
      <c r="H290" s="371"/>
      <c r="I290" s="372"/>
      <c r="J290" s="372"/>
      <c r="K290" s="372"/>
      <c r="L290" s="372"/>
      <c r="M290" s="372"/>
      <c r="N290" s="372"/>
      <c r="O290" s="372"/>
      <c r="P290" s="372"/>
      <c r="Q290" s="373"/>
      <c r="R290" s="373"/>
      <c r="S290" s="373"/>
      <c r="T290" s="373"/>
      <c r="U290" s="373"/>
      <c r="V290" s="373"/>
      <c r="W290" s="373"/>
      <c r="X290" s="373"/>
      <c r="Y290" s="373"/>
      <c r="Z290" s="373"/>
      <c r="AA290" s="372"/>
      <c r="AB290" s="372"/>
      <c r="AC290" s="372"/>
      <c r="AD290" s="372"/>
      <c r="AE290" s="373"/>
      <c r="AF290" s="373"/>
      <c r="AG290" s="373"/>
      <c r="AH290" s="373"/>
      <c r="AI290" s="372"/>
      <c r="AJ290" s="372"/>
      <c r="AK290" s="372"/>
      <c r="AL290" s="372"/>
      <c r="AM290" s="372"/>
      <c r="AN290" s="372"/>
      <c r="AO290" s="374"/>
      <c r="AP290" s="374"/>
      <c r="AQ290" s="374"/>
      <c r="AR290" s="375"/>
      <c r="AS290" s="375"/>
      <c r="AT290" s="375"/>
      <c r="AU290" s="367"/>
      <c r="AV290" s="367"/>
      <c r="AW290" s="367"/>
      <c r="AX290" s="368"/>
      <c r="AY290" s="368"/>
      <c r="AZ290" s="38"/>
      <c r="BA290" s="39"/>
      <c r="BB290" s="38"/>
      <c r="BC290" s="39"/>
      <c r="BD290" s="38"/>
      <c r="BE290" s="39"/>
      <c r="BF290" s="38"/>
      <c r="BG290" s="39"/>
      <c r="BH290" s="38"/>
      <c r="BI290" s="36"/>
      <c r="BJ290" s="37"/>
      <c r="BK290" s="36"/>
      <c r="BL290" s="37"/>
      <c r="BM290" s="36"/>
      <c r="BN290" s="37"/>
      <c r="BO290" s="36"/>
      <c r="BP290" s="37"/>
      <c r="BQ290" s="36"/>
      <c r="BR290" s="369"/>
      <c r="BS290" s="369"/>
      <c r="BT290" s="369"/>
      <c r="BU290" s="369"/>
      <c r="BV290" s="369"/>
      <c r="BW290" s="369"/>
      <c r="BX290" s="369"/>
      <c r="BY290" s="369"/>
      <c r="BZ290" s="369"/>
      <c r="CA290" s="369"/>
      <c r="CB290" s="369"/>
      <c r="CC290" s="369"/>
      <c r="CD290" s="369"/>
      <c r="CE290" s="369"/>
    </row>
    <row r="291" spans="1:83" ht="35.1" customHeight="1" x14ac:dyDescent="0.25">
      <c r="A291" s="25">
        <f>ROW(A280)</f>
        <v>280</v>
      </c>
      <c r="B291" s="370"/>
      <c r="C291" s="370"/>
      <c r="D291" s="371"/>
      <c r="E291" s="371"/>
      <c r="F291" s="371"/>
      <c r="G291" s="371"/>
      <c r="H291" s="371"/>
      <c r="I291" s="372"/>
      <c r="J291" s="372"/>
      <c r="K291" s="372"/>
      <c r="L291" s="372"/>
      <c r="M291" s="372"/>
      <c r="N291" s="372"/>
      <c r="O291" s="372"/>
      <c r="P291" s="372"/>
      <c r="Q291" s="373"/>
      <c r="R291" s="373"/>
      <c r="S291" s="373"/>
      <c r="T291" s="373"/>
      <c r="U291" s="373"/>
      <c r="V291" s="373"/>
      <c r="W291" s="373"/>
      <c r="X291" s="373"/>
      <c r="Y291" s="373"/>
      <c r="Z291" s="373"/>
      <c r="AA291" s="372"/>
      <c r="AB291" s="372"/>
      <c r="AC291" s="372"/>
      <c r="AD291" s="372"/>
      <c r="AE291" s="373"/>
      <c r="AF291" s="373"/>
      <c r="AG291" s="373"/>
      <c r="AH291" s="373"/>
      <c r="AI291" s="372"/>
      <c r="AJ291" s="372"/>
      <c r="AK291" s="372"/>
      <c r="AL291" s="372"/>
      <c r="AM291" s="372"/>
      <c r="AN291" s="372"/>
      <c r="AO291" s="374"/>
      <c r="AP291" s="374"/>
      <c r="AQ291" s="374"/>
      <c r="AR291" s="375"/>
      <c r="AS291" s="375"/>
      <c r="AT291" s="375"/>
      <c r="AU291" s="367"/>
      <c r="AV291" s="367"/>
      <c r="AW291" s="367"/>
      <c r="AX291" s="368"/>
      <c r="AY291" s="368"/>
      <c r="AZ291" s="38"/>
      <c r="BA291" s="39"/>
      <c r="BB291" s="38"/>
      <c r="BC291" s="39"/>
      <c r="BD291" s="38"/>
      <c r="BE291" s="39"/>
      <c r="BF291" s="38"/>
      <c r="BG291" s="39"/>
      <c r="BH291" s="38"/>
      <c r="BI291" s="36"/>
      <c r="BJ291" s="37"/>
      <c r="BK291" s="36"/>
      <c r="BL291" s="37"/>
      <c r="BM291" s="36"/>
      <c r="BN291" s="37"/>
      <c r="BO291" s="36"/>
      <c r="BP291" s="37"/>
      <c r="BQ291" s="36"/>
      <c r="BR291" s="369"/>
      <c r="BS291" s="369"/>
      <c r="BT291" s="369"/>
      <c r="BU291" s="369"/>
      <c r="BV291" s="369"/>
      <c r="BW291" s="369"/>
      <c r="BX291" s="369"/>
      <c r="BY291" s="369"/>
      <c r="BZ291" s="369"/>
      <c r="CA291" s="369"/>
      <c r="CB291" s="369"/>
      <c r="CC291" s="369"/>
      <c r="CD291" s="369"/>
      <c r="CE291" s="369"/>
    </row>
    <row r="292" spans="1:83" ht="35.1" customHeight="1" x14ac:dyDescent="0.25">
      <c r="A292" s="25">
        <f t="shared" ref="A292:A300" si="13">ROW(A281)</f>
        <v>281</v>
      </c>
      <c r="B292" s="370"/>
      <c r="C292" s="370"/>
      <c r="D292" s="371"/>
      <c r="E292" s="371"/>
      <c r="F292" s="371"/>
      <c r="G292" s="371"/>
      <c r="H292" s="371"/>
      <c r="I292" s="372"/>
      <c r="J292" s="372"/>
      <c r="K292" s="372"/>
      <c r="L292" s="372"/>
      <c r="M292" s="372"/>
      <c r="N292" s="372"/>
      <c r="O292" s="372"/>
      <c r="P292" s="372"/>
      <c r="Q292" s="373"/>
      <c r="R292" s="373"/>
      <c r="S292" s="373"/>
      <c r="T292" s="373"/>
      <c r="U292" s="373"/>
      <c r="V292" s="373"/>
      <c r="W292" s="373"/>
      <c r="X292" s="373"/>
      <c r="Y292" s="373"/>
      <c r="Z292" s="373"/>
      <c r="AA292" s="372"/>
      <c r="AB292" s="372"/>
      <c r="AC292" s="372"/>
      <c r="AD292" s="372"/>
      <c r="AE292" s="373"/>
      <c r="AF292" s="373"/>
      <c r="AG292" s="373"/>
      <c r="AH292" s="373"/>
      <c r="AI292" s="372"/>
      <c r="AJ292" s="372"/>
      <c r="AK292" s="372"/>
      <c r="AL292" s="372"/>
      <c r="AM292" s="372"/>
      <c r="AN292" s="372"/>
      <c r="AO292" s="374"/>
      <c r="AP292" s="374"/>
      <c r="AQ292" s="374"/>
      <c r="AR292" s="375"/>
      <c r="AS292" s="375"/>
      <c r="AT292" s="375"/>
      <c r="AU292" s="367"/>
      <c r="AV292" s="367"/>
      <c r="AW292" s="367"/>
      <c r="AX292" s="368"/>
      <c r="AY292" s="368"/>
      <c r="AZ292" s="38"/>
      <c r="BA292" s="39"/>
      <c r="BB292" s="38"/>
      <c r="BC292" s="39"/>
      <c r="BD292" s="38"/>
      <c r="BE292" s="39"/>
      <c r="BF292" s="38"/>
      <c r="BG292" s="39"/>
      <c r="BH292" s="38"/>
      <c r="BI292" s="36"/>
      <c r="BJ292" s="37"/>
      <c r="BK292" s="36"/>
      <c r="BL292" s="37"/>
      <c r="BM292" s="36"/>
      <c r="BN292" s="37"/>
      <c r="BO292" s="36"/>
      <c r="BP292" s="37"/>
      <c r="BQ292" s="36"/>
      <c r="BR292" s="369"/>
      <c r="BS292" s="369"/>
      <c r="BT292" s="369"/>
      <c r="BU292" s="369"/>
      <c r="BV292" s="369"/>
      <c r="BW292" s="369"/>
      <c r="BX292" s="369"/>
      <c r="BY292" s="369"/>
      <c r="BZ292" s="369"/>
      <c r="CA292" s="369"/>
      <c r="CB292" s="369"/>
      <c r="CC292" s="369"/>
      <c r="CD292" s="369"/>
      <c r="CE292" s="369"/>
    </row>
    <row r="293" spans="1:83" ht="35.1" customHeight="1" x14ac:dyDescent="0.25">
      <c r="A293" s="25">
        <f t="shared" si="13"/>
        <v>282</v>
      </c>
      <c r="B293" s="370"/>
      <c r="C293" s="370"/>
      <c r="D293" s="371"/>
      <c r="E293" s="371"/>
      <c r="F293" s="371"/>
      <c r="G293" s="371"/>
      <c r="H293" s="371"/>
      <c r="I293" s="372"/>
      <c r="J293" s="372"/>
      <c r="K293" s="372"/>
      <c r="L293" s="372"/>
      <c r="M293" s="372"/>
      <c r="N293" s="372"/>
      <c r="O293" s="372"/>
      <c r="P293" s="372"/>
      <c r="Q293" s="373"/>
      <c r="R293" s="373"/>
      <c r="S293" s="373"/>
      <c r="T293" s="373"/>
      <c r="U293" s="373"/>
      <c r="V293" s="373"/>
      <c r="W293" s="373"/>
      <c r="X293" s="373"/>
      <c r="Y293" s="373"/>
      <c r="Z293" s="373"/>
      <c r="AA293" s="372"/>
      <c r="AB293" s="372"/>
      <c r="AC293" s="372"/>
      <c r="AD293" s="372"/>
      <c r="AE293" s="373"/>
      <c r="AF293" s="373"/>
      <c r="AG293" s="373"/>
      <c r="AH293" s="373"/>
      <c r="AI293" s="372"/>
      <c r="AJ293" s="372"/>
      <c r="AK293" s="372"/>
      <c r="AL293" s="372"/>
      <c r="AM293" s="372"/>
      <c r="AN293" s="372"/>
      <c r="AO293" s="374"/>
      <c r="AP293" s="374"/>
      <c r="AQ293" s="374"/>
      <c r="AR293" s="375"/>
      <c r="AS293" s="375"/>
      <c r="AT293" s="375"/>
      <c r="AU293" s="367"/>
      <c r="AV293" s="367"/>
      <c r="AW293" s="367"/>
      <c r="AX293" s="368"/>
      <c r="AY293" s="368"/>
      <c r="AZ293" s="38"/>
      <c r="BA293" s="39"/>
      <c r="BB293" s="38"/>
      <c r="BC293" s="39"/>
      <c r="BD293" s="38"/>
      <c r="BE293" s="39"/>
      <c r="BF293" s="38"/>
      <c r="BG293" s="39"/>
      <c r="BH293" s="38"/>
      <c r="BI293" s="36"/>
      <c r="BJ293" s="37"/>
      <c r="BK293" s="36"/>
      <c r="BL293" s="37"/>
      <c r="BM293" s="36"/>
      <c r="BN293" s="37"/>
      <c r="BO293" s="36"/>
      <c r="BP293" s="37"/>
      <c r="BQ293" s="36"/>
      <c r="BR293" s="369"/>
      <c r="BS293" s="369"/>
      <c r="BT293" s="369"/>
      <c r="BU293" s="369"/>
      <c r="BV293" s="369"/>
      <c r="BW293" s="369"/>
      <c r="BX293" s="369"/>
      <c r="BY293" s="369"/>
      <c r="BZ293" s="369"/>
      <c r="CA293" s="369"/>
      <c r="CB293" s="369"/>
      <c r="CC293" s="369"/>
      <c r="CD293" s="369"/>
      <c r="CE293" s="369"/>
    </row>
    <row r="294" spans="1:83" ht="35.1" customHeight="1" x14ac:dyDescent="0.25">
      <c r="A294" s="25">
        <f t="shared" si="13"/>
        <v>283</v>
      </c>
      <c r="B294" s="370"/>
      <c r="C294" s="370"/>
      <c r="D294" s="371"/>
      <c r="E294" s="371"/>
      <c r="F294" s="371"/>
      <c r="G294" s="371"/>
      <c r="H294" s="371"/>
      <c r="I294" s="372"/>
      <c r="J294" s="372"/>
      <c r="K294" s="372"/>
      <c r="L294" s="372"/>
      <c r="M294" s="372"/>
      <c r="N294" s="372"/>
      <c r="O294" s="372"/>
      <c r="P294" s="372"/>
      <c r="Q294" s="373"/>
      <c r="R294" s="373"/>
      <c r="S294" s="373"/>
      <c r="T294" s="373"/>
      <c r="U294" s="373"/>
      <c r="V294" s="373"/>
      <c r="W294" s="373"/>
      <c r="X294" s="373"/>
      <c r="Y294" s="373"/>
      <c r="Z294" s="373"/>
      <c r="AA294" s="372"/>
      <c r="AB294" s="372"/>
      <c r="AC294" s="372"/>
      <c r="AD294" s="372"/>
      <c r="AE294" s="373"/>
      <c r="AF294" s="373"/>
      <c r="AG294" s="373"/>
      <c r="AH294" s="373"/>
      <c r="AI294" s="372"/>
      <c r="AJ294" s="372"/>
      <c r="AK294" s="372"/>
      <c r="AL294" s="372"/>
      <c r="AM294" s="372"/>
      <c r="AN294" s="372"/>
      <c r="AO294" s="374"/>
      <c r="AP294" s="374"/>
      <c r="AQ294" s="374"/>
      <c r="AR294" s="375"/>
      <c r="AS294" s="375"/>
      <c r="AT294" s="375"/>
      <c r="AU294" s="367"/>
      <c r="AV294" s="367"/>
      <c r="AW294" s="367"/>
      <c r="AX294" s="368"/>
      <c r="AY294" s="368"/>
      <c r="AZ294" s="38"/>
      <c r="BA294" s="39"/>
      <c r="BB294" s="38"/>
      <c r="BC294" s="39"/>
      <c r="BD294" s="38"/>
      <c r="BE294" s="39"/>
      <c r="BF294" s="38"/>
      <c r="BG294" s="39"/>
      <c r="BH294" s="38"/>
      <c r="BI294" s="36"/>
      <c r="BJ294" s="37"/>
      <c r="BK294" s="36"/>
      <c r="BL294" s="37"/>
      <c r="BM294" s="36"/>
      <c r="BN294" s="37"/>
      <c r="BO294" s="36"/>
      <c r="BP294" s="37"/>
      <c r="BQ294" s="36"/>
      <c r="BR294" s="369"/>
      <c r="BS294" s="369"/>
      <c r="BT294" s="369"/>
      <c r="BU294" s="369"/>
      <c r="BV294" s="369"/>
      <c r="BW294" s="369"/>
      <c r="BX294" s="369"/>
      <c r="BY294" s="369"/>
      <c r="BZ294" s="369"/>
      <c r="CA294" s="369"/>
      <c r="CB294" s="369"/>
      <c r="CC294" s="369"/>
      <c r="CD294" s="369"/>
      <c r="CE294" s="369"/>
    </row>
    <row r="295" spans="1:83" ht="35.1" customHeight="1" x14ac:dyDescent="0.25">
      <c r="A295" s="25">
        <f t="shared" si="13"/>
        <v>284</v>
      </c>
      <c r="B295" s="370"/>
      <c r="C295" s="370"/>
      <c r="D295" s="371"/>
      <c r="E295" s="371"/>
      <c r="F295" s="371"/>
      <c r="G295" s="371"/>
      <c r="H295" s="371"/>
      <c r="I295" s="372"/>
      <c r="J295" s="372"/>
      <c r="K295" s="372"/>
      <c r="L295" s="372"/>
      <c r="M295" s="372"/>
      <c r="N295" s="372"/>
      <c r="O295" s="372"/>
      <c r="P295" s="372"/>
      <c r="Q295" s="373"/>
      <c r="R295" s="373"/>
      <c r="S295" s="373"/>
      <c r="T295" s="373"/>
      <c r="U295" s="373"/>
      <c r="V295" s="373"/>
      <c r="W295" s="373"/>
      <c r="X295" s="373"/>
      <c r="Y295" s="373"/>
      <c r="Z295" s="373"/>
      <c r="AA295" s="372"/>
      <c r="AB295" s="372"/>
      <c r="AC295" s="372"/>
      <c r="AD295" s="372"/>
      <c r="AE295" s="373"/>
      <c r="AF295" s="373"/>
      <c r="AG295" s="373"/>
      <c r="AH295" s="373"/>
      <c r="AI295" s="372"/>
      <c r="AJ295" s="372"/>
      <c r="AK295" s="372"/>
      <c r="AL295" s="372"/>
      <c r="AM295" s="372"/>
      <c r="AN295" s="372"/>
      <c r="AO295" s="374"/>
      <c r="AP295" s="374"/>
      <c r="AQ295" s="374"/>
      <c r="AR295" s="375"/>
      <c r="AS295" s="375"/>
      <c r="AT295" s="375"/>
      <c r="AU295" s="367"/>
      <c r="AV295" s="367"/>
      <c r="AW295" s="367"/>
      <c r="AX295" s="368"/>
      <c r="AY295" s="368"/>
      <c r="AZ295" s="38"/>
      <c r="BA295" s="39"/>
      <c r="BB295" s="38"/>
      <c r="BC295" s="39"/>
      <c r="BD295" s="38"/>
      <c r="BE295" s="39"/>
      <c r="BF295" s="38"/>
      <c r="BG295" s="39"/>
      <c r="BH295" s="38"/>
      <c r="BI295" s="36"/>
      <c r="BJ295" s="37"/>
      <c r="BK295" s="36"/>
      <c r="BL295" s="37"/>
      <c r="BM295" s="36"/>
      <c r="BN295" s="37"/>
      <c r="BO295" s="36"/>
      <c r="BP295" s="37"/>
      <c r="BQ295" s="36"/>
      <c r="BR295" s="369"/>
      <c r="BS295" s="369"/>
      <c r="BT295" s="369"/>
      <c r="BU295" s="369"/>
      <c r="BV295" s="369"/>
      <c r="BW295" s="369"/>
      <c r="BX295" s="369"/>
      <c r="BY295" s="369"/>
      <c r="BZ295" s="369"/>
      <c r="CA295" s="369"/>
      <c r="CB295" s="369"/>
      <c r="CC295" s="369"/>
      <c r="CD295" s="369"/>
      <c r="CE295" s="369"/>
    </row>
    <row r="296" spans="1:83" ht="35.1" customHeight="1" x14ac:dyDescent="0.25">
      <c r="A296" s="25">
        <f t="shared" si="13"/>
        <v>285</v>
      </c>
      <c r="B296" s="370"/>
      <c r="C296" s="370"/>
      <c r="D296" s="371"/>
      <c r="E296" s="371"/>
      <c r="F296" s="371"/>
      <c r="G296" s="371"/>
      <c r="H296" s="371"/>
      <c r="I296" s="372"/>
      <c r="J296" s="372"/>
      <c r="K296" s="372"/>
      <c r="L296" s="372"/>
      <c r="M296" s="372"/>
      <c r="N296" s="372"/>
      <c r="O296" s="372"/>
      <c r="P296" s="372"/>
      <c r="Q296" s="373"/>
      <c r="R296" s="373"/>
      <c r="S296" s="373"/>
      <c r="T296" s="373"/>
      <c r="U296" s="373"/>
      <c r="V296" s="373"/>
      <c r="W296" s="373"/>
      <c r="X296" s="373"/>
      <c r="Y296" s="373"/>
      <c r="Z296" s="373"/>
      <c r="AA296" s="372"/>
      <c r="AB296" s="372"/>
      <c r="AC296" s="372"/>
      <c r="AD296" s="372"/>
      <c r="AE296" s="373"/>
      <c r="AF296" s="373"/>
      <c r="AG296" s="373"/>
      <c r="AH296" s="373"/>
      <c r="AI296" s="372"/>
      <c r="AJ296" s="372"/>
      <c r="AK296" s="372"/>
      <c r="AL296" s="372"/>
      <c r="AM296" s="372"/>
      <c r="AN296" s="372"/>
      <c r="AO296" s="374"/>
      <c r="AP296" s="374"/>
      <c r="AQ296" s="374"/>
      <c r="AR296" s="375"/>
      <c r="AS296" s="375"/>
      <c r="AT296" s="375"/>
      <c r="AU296" s="367"/>
      <c r="AV296" s="367"/>
      <c r="AW296" s="367"/>
      <c r="AX296" s="368"/>
      <c r="AY296" s="368"/>
      <c r="AZ296" s="38"/>
      <c r="BA296" s="39"/>
      <c r="BB296" s="38"/>
      <c r="BC296" s="39"/>
      <c r="BD296" s="38"/>
      <c r="BE296" s="39"/>
      <c r="BF296" s="38"/>
      <c r="BG296" s="39"/>
      <c r="BH296" s="38"/>
      <c r="BI296" s="36"/>
      <c r="BJ296" s="37"/>
      <c r="BK296" s="36"/>
      <c r="BL296" s="37"/>
      <c r="BM296" s="36"/>
      <c r="BN296" s="37"/>
      <c r="BO296" s="36"/>
      <c r="BP296" s="37"/>
      <c r="BQ296" s="36"/>
      <c r="BR296" s="369"/>
      <c r="BS296" s="369"/>
      <c r="BT296" s="369"/>
      <c r="BU296" s="369"/>
      <c r="BV296" s="369"/>
      <c r="BW296" s="369"/>
      <c r="BX296" s="369"/>
      <c r="BY296" s="369"/>
      <c r="BZ296" s="369"/>
      <c r="CA296" s="369"/>
      <c r="CB296" s="369"/>
      <c r="CC296" s="369"/>
      <c r="CD296" s="369"/>
      <c r="CE296" s="369"/>
    </row>
    <row r="297" spans="1:83" ht="35.1" customHeight="1" x14ac:dyDescent="0.25">
      <c r="A297" s="25">
        <f t="shared" si="13"/>
        <v>286</v>
      </c>
      <c r="B297" s="370"/>
      <c r="C297" s="370"/>
      <c r="D297" s="371"/>
      <c r="E297" s="371"/>
      <c r="F297" s="371"/>
      <c r="G297" s="371"/>
      <c r="H297" s="371"/>
      <c r="I297" s="372"/>
      <c r="J297" s="372"/>
      <c r="K297" s="372"/>
      <c r="L297" s="372"/>
      <c r="M297" s="372"/>
      <c r="N297" s="372"/>
      <c r="O297" s="372"/>
      <c r="P297" s="372"/>
      <c r="Q297" s="373"/>
      <c r="R297" s="373"/>
      <c r="S297" s="373"/>
      <c r="T297" s="373"/>
      <c r="U297" s="373"/>
      <c r="V297" s="373"/>
      <c r="W297" s="373"/>
      <c r="X297" s="373"/>
      <c r="Y297" s="373"/>
      <c r="Z297" s="373"/>
      <c r="AA297" s="372"/>
      <c r="AB297" s="372"/>
      <c r="AC297" s="372"/>
      <c r="AD297" s="372"/>
      <c r="AE297" s="373"/>
      <c r="AF297" s="373"/>
      <c r="AG297" s="373"/>
      <c r="AH297" s="373"/>
      <c r="AI297" s="372"/>
      <c r="AJ297" s="372"/>
      <c r="AK297" s="372"/>
      <c r="AL297" s="372"/>
      <c r="AM297" s="372"/>
      <c r="AN297" s="372"/>
      <c r="AO297" s="374"/>
      <c r="AP297" s="374"/>
      <c r="AQ297" s="374"/>
      <c r="AR297" s="375"/>
      <c r="AS297" s="375"/>
      <c r="AT297" s="375"/>
      <c r="AU297" s="367"/>
      <c r="AV297" s="367"/>
      <c r="AW297" s="367"/>
      <c r="AX297" s="368"/>
      <c r="AY297" s="368"/>
      <c r="AZ297" s="38"/>
      <c r="BA297" s="39"/>
      <c r="BB297" s="38"/>
      <c r="BC297" s="39"/>
      <c r="BD297" s="38"/>
      <c r="BE297" s="39"/>
      <c r="BF297" s="38"/>
      <c r="BG297" s="39"/>
      <c r="BH297" s="38"/>
      <c r="BI297" s="36"/>
      <c r="BJ297" s="37"/>
      <c r="BK297" s="36"/>
      <c r="BL297" s="37"/>
      <c r="BM297" s="36"/>
      <c r="BN297" s="37"/>
      <c r="BO297" s="36"/>
      <c r="BP297" s="37"/>
      <c r="BQ297" s="36"/>
      <c r="BR297" s="369"/>
      <c r="BS297" s="369"/>
      <c r="BT297" s="369"/>
      <c r="BU297" s="369"/>
      <c r="BV297" s="369"/>
      <c r="BW297" s="369"/>
      <c r="BX297" s="369"/>
      <c r="BY297" s="369"/>
      <c r="BZ297" s="369"/>
      <c r="CA297" s="369"/>
      <c r="CB297" s="369"/>
      <c r="CC297" s="369"/>
      <c r="CD297" s="369"/>
      <c r="CE297" s="369"/>
    </row>
    <row r="298" spans="1:83" ht="35.1" customHeight="1" x14ac:dyDescent="0.25">
      <c r="A298" s="25">
        <f t="shared" si="13"/>
        <v>287</v>
      </c>
      <c r="B298" s="370"/>
      <c r="C298" s="370"/>
      <c r="D298" s="371"/>
      <c r="E298" s="371"/>
      <c r="F298" s="371"/>
      <c r="G298" s="371"/>
      <c r="H298" s="371"/>
      <c r="I298" s="372"/>
      <c r="J298" s="372"/>
      <c r="K298" s="372"/>
      <c r="L298" s="372"/>
      <c r="M298" s="372"/>
      <c r="N298" s="372"/>
      <c r="O298" s="372"/>
      <c r="P298" s="372"/>
      <c r="Q298" s="373"/>
      <c r="R298" s="373"/>
      <c r="S298" s="373"/>
      <c r="T298" s="373"/>
      <c r="U298" s="373"/>
      <c r="V298" s="373"/>
      <c r="W298" s="373"/>
      <c r="X298" s="373"/>
      <c r="Y298" s="373"/>
      <c r="Z298" s="373"/>
      <c r="AA298" s="372"/>
      <c r="AB298" s="372"/>
      <c r="AC298" s="372"/>
      <c r="AD298" s="372"/>
      <c r="AE298" s="373"/>
      <c r="AF298" s="373"/>
      <c r="AG298" s="373"/>
      <c r="AH298" s="373"/>
      <c r="AI298" s="372"/>
      <c r="AJ298" s="372"/>
      <c r="AK298" s="372"/>
      <c r="AL298" s="372"/>
      <c r="AM298" s="372"/>
      <c r="AN298" s="372"/>
      <c r="AO298" s="374"/>
      <c r="AP298" s="374"/>
      <c r="AQ298" s="374"/>
      <c r="AR298" s="375"/>
      <c r="AS298" s="375"/>
      <c r="AT298" s="375"/>
      <c r="AU298" s="367"/>
      <c r="AV298" s="367"/>
      <c r="AW298" s="367"/>
      <c r="AX298" s="368"/>
      <c r="AY298" s="368"/>
      <c r="AZ298" s="38"/>
      <c r="BA298" s="39"/>
      <c r="BB298" s="38"/>
      <c r="BC298" s="39"/>
      <c r="BD298" s="38"/>
      <c r="BE298" s="39"/>
      <c r="BF298" s="38"/>
      <c r="BG298" s="39"/>
      <c r="BH298" s="38"/>
      <c r="BI298" s="36"/>
      <c r="BJ298" s="37"/>
      <c r="BK298" s="36"/>
      <c r="BL298" s="37"/>
      <c r="BM298" s="36"/>
      <c r="BN298" s="37"/>
      <c r="BO298" s="36"/>
      <c r="BP298" s="37"/>
      <c r="BQ298" s="36"/>
      <c r="BR298" s="369"/>
      <c r="BS298" s="369"/>
      <c r="BT298" s="369"/>
      <c r="BU298" s="369"/>
      <c r="BV298" s="369"/>
      <c r="BW298" s="369"/>
      <c r="BX298" s="369"/>
      <c r="BY298" s="369"/>
      <c r="BZ298" s="369"/>
      <c r="CA298" s="369"/>
      <c r="CB298" s="369"/>
      <c r="CC298" s="369"/>
      <c r="CD298" s="369"/>
      <c r="CE298" s="369"/>
    </row>
    <row r="299" spans="1:83" ht="35.1" customHeight="1" x14ac:dyDescent="0.25">
      <c r="A299" s="25">
        <f t="shared" si="13"/>
        <v>288</v>
      </c>
      <c r="B299" s="370"/>
      <c r="C299" s="370"/>
      <c r="D299" s="371"/>
      <c r="E299" s="371"/>
      <c r="F299" s="371"/>
      <c r="G299" s="371"/>
      <c r="H299" s="371"/>
      <c r="I299" s="372"/>
      <c r="J299" s="372"/>
      <c r="K299" s="372"/>
      <c r="L299" s="372"/>
      <c r="M299" s="372"/>
      <c r="N299" s="372"/>
      <c r="O299" s="372"/>
      <c r="P299" s="372"/>
      <c r="Q299" s="373"/>
      <c r="R299" s="373"/>
      <c r="S299" s="373"/>
      <c r="T299" s="373"/>
      <c r="U299" s="373"/>
      <c r="V299" s="373"/>
      <c r="W299" s="373"/>
      <c r="X299" s="373"/>
      <c r="Y299" s="373"/>
      <c r="Z299" s="373"/>
      <c r="AA299" s="372"/>
      <c r="AB299" s="372"/>
      <c r="AC299" s="372"/>
      <c r="AD299" s="372"/>
      <c r="AE299" s="373"/>
      <c r="AF299" s="373"/>
      <c r="AG299" s="373"/>
      <c r="AH299" s="373"/>
      <c r="AI299" s="372"/>
      <c r="AJ299" s="372"/>
      <c r="AK299" s="372"/>
      <c r="AL299" s="372"/>
      <c r="AM299" s="372"/>
      <c r="AN299" s="372"/>
      <c r="AO299" s="374"/>
      <c r="AP299" s="374"/>
      <c r="AQ299" s="374"/>
      <c r="AR299" s="375"/>
      <c r="AS299" s="375"/>
      <c r="AT299" s="375"/>
      <c r="AU299" s="367"/>
      <c r="AV299" s="367"/>
      <c r="AW299" s="367"/>
      <c r="AX299" s="368"/>
      <c r="AY299" s="368"/>
      <c r="AZ299" s="38"/>
      <c r="BA299" s="39"/>
      <c r="BB299" s="38"/>
      <c r="BC299" s="39"/>
      <c r="BD299" s="38"/>
      <c r="BE299" s="39"/>
      <c r="BF299" s="38"/>
      <c r="BG299" s="39"/>
      <c r="BH299" s="38"/>
      <c r="BI299" s="36"/>
      <c r="BJ299" s="37"/>
      <c r="BK299" s="36"/>
      <c r="BL299" s="37"/>
      <c r="BM299" s="36"/>
      <c r="BN299" s="37"/>
      <c r="BO299" s="36"/>
      <c r="BP299" s="37"/>
      <c r="BQ299" s="36"/>
      <c r="BR299" s="369"/>
      <c r="BS299" s="369"/>
      <c r="BT299" s="369"/>
      <c r="BU299" s="369"/>
      <c r="BV299" s="369"/>
      <c r="BW299" s="369"/>
      <c r="BX299" s="369"/>
      <c r="BY299" s="369"/>
      <c r="BZ299" s="369"/>
      <c r="CA299" s="369"/>
      <c r="CB299" s="369"/>
      <c r="CC299" s="369"/>
      <c r="CD299" s="369"/>
      <c r="CE299" s="369"/>
    </row>
    <row r="300" spans="1:83" ht="35.1" customHeight="1" x14ac:dyDescent="0.25">
      <c r="A300" s="25">
        <f t="shared" si="13"/>
        <v>289</v>
      </c>
      <c r="B300" s="370"/>
      <c r="C300" s="370"/>
      <c r="D300" s="371"/>
      <c r="E300" s="371"/>
      <c r="F300" s="371"/>
      <c r="G300" s="371"/>
      <c r="H300" s="371"/>
      <c r="I300" s="372"/>
      <c r="J300" s="372"/>
      <c r="K300" s="372"/>
      <c r="L300" s="372"/>
      <c r="M300" s="372"/>
      <c r="N300" s="372"/>
      <c r="O300" s="372"/>
      <c r="P300" s="372"/>
      <c r="Q300" s="373"/>
      <c r="R300" s="373"/>
      <c r="S300" s="373"/>
      <c r="T300" s="373"/>
      <c r="U300" s="373"/>
      <c r="V300" s="373"/>
      <c r="W300" s="373"/>
      <c r="X300" s="373"/>
      <c r="Y300" s="373"/>
      <c r="Z300" s="373"/>
      <c r="AA300" s="372"/>
      <c r="AB300" s="372"/>
      <c r="AC300" s="372"/>
      <c r="AD300" s="372"/>
      <c r="AE300" s="373"/>
      <c r="AF300" s="373"/>
      <c r="AG300" s="373"/>
      <c r="AH300" s="373"/>
      <c r="AI300" s="372"/>
      <c r="AJ300" s="372"/>
      <c r="AK300" s="372"/>
      <c r="AL300" s="372"/>
      <c r="AM300" s="372"/>
      <c r="AN300" s="372"/>
      <c r="AO300" s="374"/>
      <c r="AP300" s="374"/>
      <c r="AQ300" s="374"/>
      <c r="AR300" s="375"/>
      <c r="AS300" s="375"/>
      <c r="AT300" s="375"/>
      <c r="AU300" s="367"/>
      <c r="AV300" s="367"/>
      <c r="AW300" s="367"/>
      <c r="AX300" s="368"/>
      <c r="AY300" s="368"/>
      <c r="AZ300" s="38"/>
      <c r="BA300" s="39"/>
      <c r="BB300" s="38"/>
      <c r="BC300" s="39"/>
      <c r="BD300" s="38"/>
      <c r="BE300" s="39"/>
      <c r="BF300" s="38"/>
      <c r="BG300" s="39"/>
      <c r="BH300" s="38"/>
      <c r="BI300" s="36"/>
      <c r="BJ300" s="37"/>
      <c r="BK300" s="36"/>
      <c r="BL300" s="37"/>
      <c r="BM300" s="36"/>
      <c r="BN300" s="37"/>
      <c r="BO300" s="36"/>
      <c r="BP300" s="37"/>
      <c r="BQ300" s="36"/>
      <c r="BR300" s="369"/>
      <c r="BS300" s="369"/>
      <c r="BT300" s="369"/>
      <c r="BU300" s="369"/>
      <c r="BV300" s="369"/>
      <c r="BW300" s="369"/>
      <c r="BX300" s="369"/>
      <c r="BY300" s="369"/>
      <c r="BZ300" s="369"/>
      <c r="CA300" s="369"/>
      <c r="CB300" s="369"/>
      <c r="CC300" s="369"/>
      <c r="CD300" s="369"/>
      <c r="CE300" s="369"/>
    </row>
    <row r="301" spans="1:83" ht="35.1" customHeight="1" x14ac:dyDescent="0.25">
      <c r="A301" s="25">
        <f>ROW(A290)</f>
        <v>290</v>
      </c>
      <c r="B301" s="370"/>
      <c r="C301" s="370"/>
      <c r="D301" s="371"/>
      <c r="E301" s="371"/>
      <c r="F301" s="371"/>
      <c r="G301" s="371"/>
      <c r="H301" s="371"/>
      <c r="I301" s="372"/>
      <c r="J301" s="372"/>
      <c r="K301" s="372"/>
      <c r="L301" s="372"/>
      <c r="M301" s="372"/>
      <c r="N301" s="372"/>
      <c r="O301" s="372"/>
      <c r="P301" s="372"/>
      <c r="Q301" s="373"/>
      <c r="R301" s="373"/>
      <c r="S301" s="373"/>
      <c r="T301" s="373"/>
      <c r="U301" s="373"/>
      <c r="V301" s="373"/>
      <c r="W301" s="373"/>
      <c r="X301" s="373"/>
      <c r="Y301" s="373"/>
      <c r="Z301" s="373"/>
      <c r="AA301" s="372"/>
      <c r="AB301" s="372"/>
      <c r="AC301" s="372"/>
      <c r="AD301" s="372"/>
      <c r="AE301" s="373"/>
      <c r="AF301" s="373"/>
      <c r="AG301" s="373"/>
      <c r="AH301" s="373"/>
      <c r="AI301" s="372"/>
      <c r="AJ301" s="372"/>
      <c r="AK301" s="372"/>
      <c r="AL301" s="372"/>
      <c r="AM301" s="372"/>
      <c r="AN301" s="372"/>
      <c r="AO301" s="374"/>
      <c r="AP301" s="374"/>
      <c r="AQ301" s="374"/>
      <c r="AR301" s="375"/>
      <c r="AS301" s="375"/>
      <c r="AT301" s="375"/>
      <c r="AU301" s="367"/>
      <c r="AV301" s="367"/>
      <c r="AW301" s="367"/>
      <c r="AX301" s="368"/>
      <c r="AY301" s="368"/>
      <c r="AZ301" s="38"/>
      <c r="BA301" s="39"/>
      <c r="BB301" s="38"/>
      <c r="BC301" s="39"/>
      <c r="BD301" s="38"/>
      <c r="BE301" s="39"/>
      <c r="BF301" s="38"/>
      <c r="BG301" s="39"/>
      <c r="BH301" s="38"/>
      <c r="BI301" s="36"/>
      <c r="BJ301" s="37"/>
      <c r="BK301" s="36"/>
      <c r="BL301" s="37"/>
      <c r="BM301" s="36"/>
      <c r="BN301" s="37"/>
      <c r="BO301" s="36"/>
      <c r="BP301" s="37"/>
      <c r="BQ301" s="36"/>
      <c r="BR301" s="369"/>
      <c r="BS301" s="369"/>
      <c r="BT301" s="369"/>
      <c r="BU301" s="369"/>
      <c r="BV301" s="369"/>
      <c r="BW301" s="369"/>
      <c r="BX301" s="369"/>
      <c r="BY301" s="369"/>
      <c r="BZ301" s="369"/>
      <c r="CA301" s="369"/>
      <c r="CB301" s="369"/>
      <c r="CC301" s="369"/>
      <c r="CD301" s="369"/>
      <c r="CE301" s="369"/>
    </row>
    <row r="302" spans="1:83" ht="35.1" customHeight="1" x14ac:dyDescent="0.25">
      <c r="A302" s="25">
        <f t="shared" ref="A302:A310" si="14">ROW(A291)</f>
        <v>291</v>
      </c>
      <c r="B302" s="370"/>
      <c r="C302" s="370"/>
      <c r="D302" s="371"/>
      <c r="E302" s="371"/>
      <c r="F302" s="371"/>
      <c r="G302" s="371"/>
      <c r="H302" s="371"/>
      <c r="I302" s="372"/>
      <c r="J302" s="372"/>
      <c r="K302" s="372"/>
      <c r="L302" s="372"/>
      <c r="M302" s="372"/>
      <c r="N302" s="372"/>
      <c r="O302" s="372"/>
      <c r="P302" s="372"/>
      <c r="Q302" s="373"/>
      <c r="R302" s="373"/>
      <c r="S302" s="373"/>
      <c r="T302" s="373"/>
      <c r="U302" s="373"/>
      <c r="V302" s="373"/>
      <c r="W302" s="373"/>
      <c r="X302" s="373"/>
      <c r="Y302" s="373"/>
      <c r="Z302" s="373"/>
      <c r="AA302" s="372"/>
      <c r="AB302" s="372"/>
      <c r="AC302" s="372"/>
      <c r="AD302" s="372"/>
      <c r="AE302" s="373"/>
      <c r="AF302" s="373"/>
      <c r="AG302" s="373"/>
      <c r="AH302" s="373"/>
      <c r="AI302" s="372"/>
      <c r="AJ302" s="372"/>
      <c r="AK302" s="372"/>
      <c r="AL302" s="372"/>
      <c r="AM302" s="372"/>
      <c r="AN302" s="372"/>
      <c r="AO302" s="374"/>
      <c r="AP302" s="374"/>
      <c r="AQ302" s="374"/>
      <c r="AR302" s="375"/>
      <c r="AS302" s="375"/>
      <c r="AT302" s="375"/>
      <c r="AU302" s="367"/>
      <c r="AV302" s="367"/>
      <c r="AW302" s="367"/>
      <c r="AX302" s="368"/>
      <c r="AY302" s="368"/>
      <c r="AZ302" s="38"/>
      <c r="BA302" s="39"/>
      <c r="BB302" s="38"/>
      <c r="BC302" s="39"/>
      <c r="BD302" s="38"/>
      <c r="BE302" s="39"/>
      <c r="BF302" s="38"/>
      <c r="BG302" s="39"/>
      <c r="BH302" s="38"/>
      <c r="BI302" s="36"/>
      <c r="BJ302" s="37"/>
      <c r="BK302" s="36"/>
      <c r="BL302" s="37"/>
      <c r="BM302" s="36"/>
      <c r="BN302" s="37"/>
      <c r="BO302" s="36"/>
      <c r="BP302" s="37"/>
      <c r="BQ302" s="36"/>
      <c r="BR302" s="369"/>
      <c r="BS302" s="369"/>
      <c r="BT302" s="369"/>
      <c r="BU302" s="369"/>
      <c r="BV302" s="369"/>
      <c r="BW302" s="369"/>
      <c r="BX302" s="369"/>
      <c r="BY302" s="369"/>
      <c r="BZ302" s="369"/>
      <c r="CA302" s="369"/>
      <c r="CB302" s="369"/>
      <c r="CC302" s="369"/>
      <c r="CD302" s="369"/>
      <c r="CE302" s="369"/>
    </row>
    <row r="303" spans="1:83" ht="35.1" customHeight="1" x14ac:dyDescent="0.25">
      <c r="A303" s="25">
        <f t="shared" si="14"/>
        <v>292</v>
      </c>
      <c r="B303" s="370"/>
      <c r="C303" s="370"/>
      <c r="D303" s="371"/>
      <c r="E303" s="371"/>
      <c r="F303" s="371"/>
      <c r="G303" s="371"/>
      <c r="H303" s="371"/>
      <c r="I303" s="372"/>
      <c r="J303" s="372"/>
      <c r="K303" s="372"/>
      <c r="L303" s="372"/>
      <c r="M303" s="372"/>
      <c r="N303" s="372"/>
      <c r="O303" s="372"/>
      <c r="P303" s="372"/>
      <c r="Q303" s="373"/>
      <c r="R303" s="373"/>
      <c r="S303" s="373"/>
      <c r="T303" s="373"/>
      <c r="U303" s="373"/>
      <c r="V303" s="373"/>
      <c r="W303" s="373"/>
      <c r="X303" s="373"/>
      <c r="Y303" s="373"/>
      <c r="Z303" s="373"/>
      <c r="AA303" s="372"/>
      <c r="AB303" s="372"/>
      <c r="AC303" s="372"/>
      <c r="AD303" s="372"/>
      <c r="AE303" s="373"/>
      <c r="AF303" s="373"/>
      <c r="AG303" s="373"/>
      <c r="AH303" s="373"/>
      <c r="AI303" s="372"/>
      <c r="AJ303" s="372"/>
      <c r="AK303" s="372"/>
      <c r="AL303" s="372"/>
      <c r="AM303" s="372"/>
      <c r="AN303" s="372"/>
      <c r="AO303" s="374"/>
      <c r="AP303" s="374"/>
      <c r="AQ303" s="374"/>
      <c r="AR303" s="375"/>
      <c r="AS303" s="375"/>
      <c r="AT303" s="375"/>
      <c r="AU303" s="367"/>
      <c r="AV303" s="367"/>
      <c r="AW303" s="367"/>
      <c r="AX303" s="368"/>
      <c r="AY303" s="368"/>
      <c r="AZ303" s="38"/>
      <c r="BA303" s="39"/>
      <c r="BB303" s="38"/>
      <c r="BC303" s="39"/>
      <c r="BD303" s="38"/>
      <c r="BE303" s="39"/>
      <c r="BF303" s="38"/>
      <c r="BG303" s="39"/>
      <c r="BH303" s="38"/>
      <c r="BI303" s="36"/>
      <c r="BJ303" s="37"/>
      <c r="BK303" s="36"/>
      <c r="BL303" s="37"/>
      <c r="BM303" s="36"/>
      <c r="BN303" s="37"/>
      <c r="BO303" s="36"/>
      <c r="BP303" s="37"/>
      <c r="BQ303" s="36"/>
      <c r="BR303" s="369"/>
      <c r="BS303" s="369"/>
      <c r="BT303" s="369"/>
      <c r="BU303" s="369"/>
      <c r="BV303" s="369"/>
      <c r="BW303" s="369"/>
      <c r="BX303" s="369"/>
      <c r="BY303" s="369"/>
      <c r="BZ303" s="369"/>
      <c r="CA303" s="369"/>
      <c r="CB303" s="369"/>
      <c r="CC303" s="369"/>
      <c r="CD303" s="369"/>
      <c r="CE303" s="369"/>
    </row>
    <row r="304" spans="1:83" ht="35.1" customHeight="1" x14ac:dyDescent="0.25">
      <c r="A304" s="25">
        <f t="shared" si="14"/>
        <v>293</v>
      </c>
      <c r="B304" s="370"/>
      <c r="C304" s="370"/>
      <c r="D304" s="371"/>
      <c r="E304" s="371"/>
      <c r="F304" s="371"/>
      <c r="G304" s="371"/>
      <c r="H304" s="371"/>
      <c r="I304" s="372"/>
      <c r="J304" s="372"/>
      <c r="K304" s="372"/>
      <c r="L304" s="372"/>
      <c r="M304" s="372"/>
      <c r="N304" s="372"/>
      <c r="O304" s="372"/>
      <c r="P304" s="372"/>
      <c r="Q304" s="373"/>
      <c r="R304" s="373"/>
      <c r="S304" s="373"/>
      <c r="T304" s="373"/>
      <c r="U304" s="373"/>
      <c r="V304" s="373"/>
      <c r="W304" s="373"/>
      <c r="X304" s="373"/>
      <c r="Y304" s="373"/>
      <c r="Z304" s="373"/>
      <c r="AA304" s="372"/>
      <c r="AB304" s="372"/>
      <c r="AC304" s="372"/>
      <c r="AD304" s="372"/>
      <c r="AE304" s="373"/>
      <c r="AF304" s="373"/>
      <c r="AG304" s="373"/>
      <c r="AH304" s="373"/>
      <c r="AI304" s="372"/>
      <c r="AJ304" s="372"/>
      <c r="AK304" s="372"/>
      <c r="AL304" s="372"/>
      <c r="AM304" s="372"/>
      <c r="AN304" s="372"/>
      <c r="AO304" s="374"/>
      <c r="AP304" s="374"/>
      <c r="AQ304" s="374"/>
      <c r="AR304" s="375"/>
      <c r="AS304" s="375"/>
      <c r="AT304" s="375"/>
      <c r="AU304" s="367"/>
      <c r="AV304" s="367"/>
      <c r="AW304" s="367"/>
      <c r="AX304" s="368"/>
      <c r="AY304" s="368"/>
      <c r="AZ304" s="38"/>
      <c r="BA304" s="39"/>
      <c r="BB304" s="38"/>
      <c r="BC304" s="39"/>
      <c r="BD304" s="38"/>
      <c r="BE304" s="39"/>
      <c r="BF304" s="38"/>
      <c r="BG304" s="39"/>
      <c r="BH304" s="38"/>
      <c r="BI304" s="36"/>
      <c r="BJ304" s="37"/>
      <c r="BK304" s="36"/>
      <c r="BL304" s="37"/>
      <c r="BM304" s="36"/>
      <c r="BN304" s="37"/>
      <c r="BO304" s="36"/>
      <c r="BP304" s="37"/>
      <c r="BQ304" s="36"/>
      <c r="BR304" s="369"/>
      <c r="BS304" s="369"/>
      <c r="BT304" s="369"/>
      <c r="BU304" s="369"/>
      <c r="BV304" s="369"/>
      <c r="BW304" s="369"/>
      <c r="BX304" s="369"/>
      <c r="BY304" s="369"/>
      <c r="BZ304" s="369"/>
      <c r="CA304" s="369"/>
      <c r="CB304" s="369"/>
      <c r="CC304" s="369"/>
      <c r="CD304" s="369"/>
      <c r="CE304" s="369"/>
    </row>
    <row r="305" spans="1:83" ht="35.1" customHeight="1" x14ac:dyDescent="0.25">
      <c r="A305" s="25">
        <f t="shared" si="14"/>
        <v>294</v>
      </c>
      <c r="B305" s="370"/>
      <c r="C305" s="370"/>
      <c r="D305" s="371"/>
      <c r="E305" s="371"/>
      <c r="F305" s="371"/>
      <c r="G305" s="371"/>
      <c r="H305" s="371"/>
      <c r="I305" s="372"/>
      <c r="J305" s="372"/>
      <c r="K305" s="372"/>
      <c r="L305" s="372"/>
      <c r="M305" s="372"/>
      <c r="N305" s="372"/>
      <c r="O305" s="372"/>
      <c r="P305" s="372"/>
      <c r="Q305" s="373"/>
      <c r="R305" s="373"/>
      <c r="S305" s="373"/>
      <c r="T305" s="373"/>
      <c r="U305" s="373"/>
      <c r="V305" s="373"/>
      <c r="W305" s="373"/>
      <c r="X305" s="373"/>
      <c r="Y305" s="373"/>
      <c r="Z305" s="373"/>
      <c r="AA305" s="372"/>
      <c r="AB305" s="372"/>
      <c r="AC305" s="372"/>
      <c r="AD305" s="372"/>
      <c r="AE305" s="373"/>
      <c r="AF305" s="373"/>
      <c r="AG305" s="373"/>
      <c r="AH305" s="373"/>
      <c r="AI305" s="372"/>
      <c r="AJ305" s="372"/>
      <c r="AK305" s="372"/>
      <c r="AL305" s="372"/>
      <c r="AM305" s="372"/>
      <c r="AN305" s="372"/>
      <c r="AO305" s="374"/>
      <c r="AP305" s="374"/>
      <c r="AQ305" s="374"/>
      <c r="AR305" s="375"/>
      <c r="AS305" s="375"/>
      <c r="AT305" s="375"/>
      <c r="AU305" s="367"/>
      <c r="AV305" s="367"/>
      <c r="AW305" s="367"/>
      <c r="AX305" s="368"/>
      <c r="AY305" s="368"/>
      <c r="AZ305" s="38"/>
      <c r="BA305" s="39"/>
      <c r="BB305" s="38"/>
      <c r="BC305" s="39"/>
      <c r="BD305" s="38"/>
      <c r="BE305" s="39"/>
      <c r="BF305" s="38"/>
      <c r="BG305" s="39"/>
      <c r="BH305" s="38"/>
      <c r="BI305" s="36"/>
      <c r="BJ305" s="37"/>
      <c r="BK305" s="36"/>
      <c r="BL305" s="37"/>
      <c r="BM305" s="36"/>
      <c r="BN305" s="37"/>
      <c r="BO305" s="36"/>
      <c r="BP305" s="37"/>
      <c r="BQ305" s="36"/>
      <c r="BR305" s="369"/>
      <c r="BS305" s="369"/>
      <c r="BT305" s="369"/>
      <c r="BU305" s="369"/>
      <c r="BV305" s="369"/>
      <c r="BW305" s="369"/>
      <c r="BX305" s="369"/>
      <c r="BY305" s="369"/>
      <c r="BZ305" s="369"/>
      <c r="CA305" s="369"/>
      <c r="CB305" s="369"/>
      <c r="CC305" s="369"/>
      <c r="CD305" s="369"/>
      <c r="CE305" s="369"/>
    </row>
    <row r="306" spans="1:83" ht="35.1" customHeight="1" x14ac:dyDescent="0.25">
      <c r="A306" s="25">
        <f t="shared" si="14"/>
        <v>295</v>
      </c>
      <c r="B306" s="370"/>
      <c r="C306" s="370"/>
      <c r="D306" s="371"/>
      <c r="E306" s="371"/>
      <c r="F306" s="371"/>
      <c r="G306" s="371"/>
      <c r="H306" s="371"/>
      <c r="I306" s="372"/>
      <c r="J306" s="372"/>
      <c r="K306" s="372"/>
      <c r="L306" s="372"/>
      <c r="M306" s="372"/>
      <c r="N306" s="372"/>
      <c r="O306" s="372"/>
      <c r="P306" s="372"/>
      <c r="Q306" s="373"/>
      <c r="R306" s="373"/>
      <c r="S306" s="373"/>
      <c r="T306" s="373"/>
      <c r="U306" s="373"/>
      <c r="V306" s="373"/>
      <c r="W306" s="373"/>
      <c r="X306" s="373"/>
      <c r="Y306" s="373"/>
      <c r="Z306" s="373"/>
      <c r="AA306" s="372"/>
      <c r="AB306" s="372"/>
      <c r="AC306" s="372"/>
      <c r="AD306" s="372"/>
      <c r="AE306" s="373"/>
      <c r="AF306" s="373"/>
      <c r="AG306" s="373"/>
      <c r="AH306" s="373"/>
      <c r="AI306" s="372"/>
      <c r="AJ306" s="372"/>
      <c r="AK306" s="372"/>
      <c r="AL306" s="372"/>
      <c r="AM306" s="372"/>
      <c r="AN306" s="372"/>
      <c r="AO306" s="374"/>
      <c r="AP306" s="374"/>
      <c r="AQ306" s="374"/>
      <c r="AR306" s="375"/>
      <c r="AS306" s="375"/>
      <c r="AT306" s="375"/>
      <c r="AU306" s="367"/>
      <c r="AV306" s="367"/>
      <c r="AW306" s="367"/>
      <c r="AX306" s="368"/>
      <c r="AY306" s="368"/>
      <c r="AZ306" s="38"/>
      <c r="BA306" s="39"/>
      <c r="BB306" s="38"/>
      <c r="BC306" s="39"/>
      <c r="BD306" s="38"/>
      <c r="BE306" s="39"/>
      <c r="BF306" s="38"/>
      <c r="BG306" s="39"/>
      <c r="BH306" s="38"/>
      <c r="BI306" s="36"/>
      <c r="BJ306" s="37"/>
      <c r="BK306" s="36"/>
      <c r="BL306" s="37"/>
      <c r="BM306" s="36"/>
      <c r="BN306" s="37"/>
      <c r="BO306" s="36"/>
      <c r="BP306" s="37"/>
      <c r="BQ306" s="36"/>
      <c r="BR306" s="369"/>
      <c r="BS306" s="369"/>
      <c r="BT306" s="369"/>
      <c r="BU306" s="369"/>
      <c r="BV306" s="369"/>
      <c r="BW306" s="369"/>
      <c r="BX306" s="369"/>
      <c r="BY306" s="369"/>
      <c r="BZ306" s="369"/>
      <c r="CA306" s="369"/>
      <c r="CB306" s="369"/>
      <c r="CC306" s="369"/>
      <c r="CD306" s="369"/>
      <c r="CE306" s="369"/>
    </row>
    <row r="307" spans="1:83" ht="35.1" customHeight="1" x14ac:dyDescent="0.25">
      <c r="A307" s="25">
        <f t="shared" si="14"/>
        <v>296</v>
      </c>
      <c r="B307" s="370"/>
      <c r="C307" s="370"/>
      <c r="D307" s="371"/>
      <c r="E307" s="371"/>
      <c r="F307" s="371"/>
      <c r="G307" s="371"/>
      <c r="H307" s="371"/>
      <c r="I307" s="372"/>
      <c r="J307" s="372"/>
      <c r="K307" s="372"/>
      <c r="L307" s="372"/>
      <c r="M307" s="372"/>
      <c r="N307" s="372"/>
      <c r="O307" s="372"/>
      <c r="P307" s="372"/>
      <c r="Q307" s="373"/>
      <c r="R307" s="373"/>
      <c r="S307" s="373"/>
      <c r="T307" s="373"/>
      <c r="U307" s="373"/>
      <c r="V307" s="373"/>
      <c r="W307" s="373"/>
      <c r="X307" s="373"/>
      <c r="Y307" s="373"/>
      <c r="Z307" s="373"/>
      <c r="AA307" s="372"/>
      <c r="AB307" s="372"/>
      <c r="AC307" s="372"/>
      <c r="AD307" s="372"/>
      <c r="AE307" s="373"/>
      <c r="AF307" s="373"/>
      <c r="AG307" s="373"/>
      <c r="AH307" s="373"/>
      <c r="AI307" s="372"/>
      <c r="AJ307" s="372"/>
      <c r="AK307" s="372"/>
      <c r="AL307" s="372"/>
      <c r="AM307" s="372"/>
      <c r="AN307" s="372"/>
      <c r="AO307" s="374"/>
      <c r="AP307" s="374"/>
      <c r="AQ307" s="374"/>
      <c r="AR307" s="375"/>
      <c r="AS307" s="375"/>
      <c r="AT307" s="375"/>
      <c r="AU307" s="367"/>
      <c r="AV307" s="367"/>
      <c r="AW307" s="367"/>
      <c r="AX307" s="368"/>
      <c r="AY307" s="368"/>
      <c r="AZ307" s="38"/>
      <c r="BA307" s="39"/>
      <c r="BB307" s="38"/>
      <c r="BC307" s="39"/>
      <c r="BD307" s="38"/>
      <c r="BE307" s="39"/>
      <c r="BF307" s="38"/>
      <c r="BG307" s="39"/>
      <c r="BH307" s="38"/>
      <c r="BI307" s="36"/>
      <c r="BJ307" s="37"/>
      <c r="BK307" s="36"/>
      <c r="BL307" s="37"/>
      <c r="BM307" s="36"/>
      <c r="BN307" s="37"/>
      <c r="BO307" s="36"/>
      <c r="BP307" s="37"/>
      <c r="BQ307" s="36"/>
      <c r="BR307" s="369"/>
      <c r="BS307" s="369"/>
      <c r="BT307" s="369"/>
      <c r="BU307" s="369"/>
      <c r="BV307" s="369"/>
      <c r="BW307" s="369"/>
      <c r="BX307" s="369"/>
      <c r="BY307" s="369"/>
      <c r="BZ307" s="369"/>
      <c r="CA307" s="369"/>
      <c r="CB307" s="369"/>
      <c r="CC307" s="369"/>
      <c r="CD307" s="369"/>
      <c r="CE307" s="369"/>
    </row>
    <row r="308" spans="1:83" ht="35.1" customHeight="1" x14ac:dyDescent="0.25">
      <c r="A308" s="25">
        <f t="shared" si="14"/>
        <v>297</v>
      </c>
      <c r="B308" s="370"/>
      <c r="C308" s="370"/>
      <c r="D308" s="371"/>
      <c r="E308" s="371"/>
      <c r="F308" s="371"/>
      <c r="G308" s="371"/>
      <c r="H308" s="371"/>
      <c r="I308" s="372"/>
      <c r="J308" s="372"/>
      <c r="K308" s="372"/>
      <c r="L308" s="372"/>
      <c r="M308" s="372"/>
      <c r="N308" s="372"/>
      <c r="O308" s="372"/>
      <c r="P308" s="372"/>
      <c r="Q308" s="373"/>
      <c r="R308" s="373"/>
      <c r="S308" s="373"/>
      <c r="T308" s="373"/>
      <c r="U308" s="373"/>
      <c r="V308" s="373"/>
      <c r="W308" s="373"/>
      <c r="X308" s="373"/>
      <c r="Y308" s="373"/>
      <c r="Z308" s="373"/>
      <c r="AA308" s="372"/>
      <c r="AB308" s="372"/>
      <c r="AC308" s="372"/>
      <c r="AD308" s="372"/>
      <c r="AE308" s="373"/>
      <c r="AF308" s="373"/>
      <c r="AG308" s="373"/>
      <c r="AH308" s="373"/>
      <c r="AI308" s="372"/>
      <c r="AJ308" s="372"/>
      <c r="AK308" s="372"/>
      <c r="AL308" s="372"/>
      <c r="AM308" s="372"/>
      <c r="AN308" s="372"/>
      <c r="AO308" s="374"/>
      <c r="AP308" s="374"/>
      <c r="AQ308" s="374"/>
      <c r="AR308" s="375"/>
      <c r="AS308" s="375"/>
      <c r="AT308" s="375"/>
      <c r="AU308" s="367"/>
      <c r="AV308" s="367"/>
      <c r="AW308" s="367"/>
      <c r="AX308" s="368"/>
      <c r="AY308" s="368"/>
      <c r="AZ308" s="38"/>
      <c r="BA308" s="39"/>
      <c r="BB308" s="38"/>
      <c r="BC308" s="39"/>
      <c r="BD308" s="38"/>
      <c r="BE308" s="39"/>
      <c r="BF308" s="38"/>
      <c r="BG308" s="39"/>
      <c r="BH308" s="38"/>
      <c r="BI308" s="36"/>
      <c r="BJ308" s="37"/>
      <c r="BK308" s="36"/>
      <c r="BL308" s="37"/>
      <c r="BM308" s="36"/>
      <c r="BN308" s="37"/>
      <c r="BO308" s="36"/>
      <c r="BP308" s="37"/>
      <c r="BQ308" s="36"/>
      <c r="BR308" s="369"/>
      <c r="BS308" s="369"/>
      <c r="BT308" s="369"/>
      <c r="BU308" s="369"/>
      <c r="BV308" s="369"/>
      <c r="BW308" s="369"/>
      <c r="BX308" s="369"/>
      <c r="BY308" s="369"/>
      <c r="BZ308" s="369"/>
      <c r="CA308" s="369"/>
      <c r="CB308" s="369"/>
      <c r="CC308" s="369"/>
      <c r="CD308" s="369"/>
      <c r="CE308" s="369"/>
    </row>
    <row r="309" spans="1:83" ht="35.1" customHeight="1" x14ac:dyDescent="0.25">
      <c r="A309" s="25">
        <f t="shared" si="14"/>
        <v>298</v>
      </c>
      <c r="B309" s="370"/>
      <c r="C309" s="370"/>
      <c r="D309" s="371"/>
      <c r="E309" s="371"/>
      <c r="F309" s="371"/>
      <c r="G309" s="371"/>
      <c r="H309" s="371"/>
      <c r="I309" s="372"/>
      <c r="J309" s="372"/>
      <c r="K309" s="372"/>
      <c r="L309" s="372"/>
      <c r="M309" s="372"/>
      <c r="N309" s="372"/>
      <c r="O309" s="372"/>
      <c r="P309" s="372"/>
      <c r="Q309" s="373"/>
      <c r="R309" s="373"/>
      <c r="S309" s="373"/>
      <c r="T309" s="373"/>
      <c r="U309" s="373"/>
      <c r="V309" s="373"/>
      <c r="W309" s="373"/>
      <c r="X309" s="373"/>
      <c r="Y309" s="373"/>
      <c r="Z309" s="373"/>
      <c r="AA309" s="372"/>
      <c r="AB309" s="372"/>
      <c r="AC309" s="372"/>
      <c r="AD309" s="372"/>
      <c r="AE309" s="373"/>
      <c r="AF309" s="373"/>
      <c r="AG309" s="373"/>
      <c r="AH309" s="373"/>
      <c r="AI309" s="372"/>
      <c r="AJ309" s="372"/>
      <c r="AK309" s="372"/>
      <c r="AL309" s="372"/>
      <c r="AM309" s="372"/>
      <c r="AN309" s="372"/>
      <c r="AO309" s="374"/>
      <c r="AP309" s="374"/>
      <c r="AQ309" s="374"/>
      <c r="AR309" s="375"/>
      <c r="AS309" s="375"/>
      <c r="AT309" s="375"/>
      <c r="AU309" s="367"/>
      <c r="AV309" s="367"/>
      <c r="AW309" s="367"/>
      <c r="AX309" s="368"/>
      <c r="AY309" s="368"/>
      <c r="AZ309" s="38"/>
      <c r="BA309" s="39"/>
      <c r="BB309" s="38"/>
      <c r="BC309" s="39"/>
      <c r="BD309" s="38"/>
      <c r="BE309" s="39"/>
      <c r="BF309" s="38"/>
      <c r="BG309" s="39"/>
      <c r="BH309" s="38"/>
      <c r="BI309" s="36"/>
      <c r="BJ309" s="37"/>
      <c r="BK309" s="36"/>
      <c r="BL309" s="37"/>
      <c r="BM309" s="36"/>
      <c r="BN309" s="37"/>
      <c r="BO309" s="36"/>
      <c r="BP309" s="37"/>
      <c r="BQ309" s="36"/>
      <c r="BR309" s="369"/>
      <c r="BS309" s="369"/>
      <c r="BT309" s="369"/>
      <c r="BU309" s="369"/>
      <c r="BV309" s="369"/>
      <c r="BW309" s="369"/>
      <c r="BX309" s="369"/>
      <c r="BY309" s="369"/>
      <c r="BZ309" s="369"/>
      <c r="CA309" s="369"/>
      <c r="CB309" s="369"/>
      <c r="CC309" s="369"/>
      <c r="CD309" s="369"/>
      <c r="CE309" s="369"/>
    </row>
    <row r="310" spans="1:83" ht="35.1" customHeight="1" x14ac:dyDescent="0.25">
      <c r="A310" s="25">
        <f t="shared" si="14"/>
        <v>299</v>
      </c>
      <c r="B310" s="370"/>
      <c r="C310" s="370"/>
      <c r="D310" s="371"/>
      <c r="E310" s="371"/>
      <c r="F310" s="371"/>
      <c r="G310" s="371"/>
      <c r="H310" s="371"/>
      <c r="I310" s="372"/>
      <c r="J310" s="372"/>
      <c r="K310" s="372"/>
      <c r="L310" s="372"/>
      <c r="M310" s="372"/>
      <c r="N310" s="372"/>
      <c r="O310" s="372"/>
      <c r="P310" s="372"/>
      <c r="Q310" s="373"/>
      <c r="R310" s="373"/>
      <c r="S310" s="373"/>
      <c r="T310" s="373"/>
      <c r="U310" s="373"/>
      <c r="V310" s="373"/>
      <c r="W310" s="373"/>
      <c r="X310" s="373"/>
      <c r="Y310" s="373"/>
      <c r="Z310" s="373"/>
      <c r="AA310" s="372"/>
      <c r="AB310" s="372"/>
      <c r="AC310" s="372"/>
      <c r="AD310" s="372"/>
      <c r="AE310" s="373"/>
      <c r="AF310" s="373"/>
      <c r="AG310" s="373"/>
      <c r="AH310" s="373"/>
      <c r="AI310" s="372"/>
      <c r="AJ310" s="372"/>
      <c r="AK310" s="372"/>
      <c r="AL310" s="372"/>
      <c r="AM310" s="372"/>
      <c r="AN310" s="372"/>
      <c r="AO310" s="374"/>
      <c r="AP310" s="374"/>
      <c r="AQ310" s="374"/>
      <c r="AR310" s="375"/>
      <c r="AS310" s="375"/>
      <c r="AT310" s="375"/>
      <c r="AU310" s="367"/>
      <c r="AV310" s="367"/>
      <c r="AW310" s="367"/>
      <c r="AX310" s="368"/>
      <c r="AY310" s="368"/>
      <c r="AZ310" s="38"/>
      <c r="BA310" s="39"/>
      <c r="BB310" s="38"/>
      <c r="BC310" s="39"/>
      <c r="BD310" s="38"/>
      <c r="BE310" s="39"/>
      <c r="BF310" s="38"/>
      <c r="BG310" s="39"/>
      <c r="BH310" s="38"/>
      <c r="BI310" s="36"/>
      <c r="BJ310" s="37"/>
      <c r="BK310" s="36"/>
      <c r="BL310" s="37"/>
      <c r="BM310" s="36"/>
      <c r="BN310" s="37"/>
      <c r="BO310" s="36"/>
      <c r="BP310" s="37"/>
      <c r="BQ310" s="36"/>
      <c r="BR310" s="369"/>
      <c r="BS310" s="369"/>
      <c r="BT310" s="369"/>
      <c r="BU310" s="369"/>
      <c r="BV310" s="369"/>
      <c r="BW310" s="369"/>
      <c r="BX310" s="369"/>
      <c r="BY310" s="369"/>
      <c r="BZ310" s="369"/>
      <c r="CA310" s="369"/>
      <c r="CB310" s="369"/>
      <c r="CC310" s="369"/>
      <c r="CD310" s="369"/>
      <c r="CE310" s="369"/>
    </row>
    <row r="311" spans="1:83" ht="35.1" customHeight="1" x14ac:dyDescent="0.25">
      <c r="A311" s="25">
        <f>ROW(A300)</f>
        <v>300</v>
      </c>
      <c r="B311" s="370"/>
      <c r="C311" s="370"/>
      <c r="D311" s="371"/>
      <c r="E311" s="371"/>
      <c r="F311" s="371"/>
      <c r="G311" s="371"/>
      <c r="H311" s="371"/>
      <c r="I311" s="372"/>
      <c r="J311" s="372"/>
      <c r="K311" s="372"/>
      <c r="L311" s="372"/>
      <c r="M311" s="372"/>
      <c r="N311" s="372"/>
      <c r="O311" s="372"/>
      <c r="P311" s="372"/>
      <c r="Q311" s="373"/>
      <c r="R311" s="373"/>
      <c r="S311" s="373"/>
      <c r="T311" s="373"/>
      <c r="U311" s="373"/>
      <c r="V311" s="373"/>
      <c r="W311" s="373"/>
      <c r="X311" s="373"/>
      <c r="Y311" s="373"/>
      <c r="Z311" s="373"/>
      <c r="AA311" s="372"/>
      <c r="AB311" s="372"/>
      <c r="AC311" s="372"/>
      <c r="AD311" s="372"/>
      <c r="AE311" s="373"/>
      <c r="AF311" s="373"/>
      <c r="AG311" s="373"/>
      <c r="AH311" s="373"/>
      <c r="AI311" s="372"/>
      <c r="AJ311" s="372"/>
      <c r="AK311" s="372"/>
      <c r="AL311" s="372"/>
      <c r="AM311" s="372"/>
      <c r="AN311" s="372"/>
      <c r="AO311" s="374"/>
      <c r="AP311" s="374"/>
      <c r="AQ311" s="374"/>
      <c r="AR311" s="375"/>
      <c r="AS311" s="375"/>
      <c r="AT311" s="375"/>
      <c r="AU311" s="367"/>
      <c r="AV311" s="367"/>
      <c r="AW311" s="367"/>
      <c r="AX311" s="368"/>
      <c r="AY311" s="368"/>
      <c r="AZ311" s="38"/>
      <c r="BA311" s="39"/>
      <c r="BB311" s="38"/>
      <c r="BC311" s="39"/>
      <c r="BD311" s="38"/>
      <c r="BE311" s="39"/>
      <c r="BF311" s="38"/>
      <c r="BG311" s="39"/>
      <c r="BH311" s="38"/>
      <c r="BI311" s="36"/>
      <c r="BJ311" s="37"/>
      <c r="BK311" s="36"/>
      <c r="BL311" s="37"/>
      <c r="BM311" s="36"/>
      <c r="BN311" s="37"/>
      <c r="BO311" s="36"/>
      <c r="BP311" s="37"/>
      <c r="BQ311" s="36"/>
      <c r="BR311" s="369"/>
      <c r="BS311" s="369"/>
      <c r="BT311" s="369"/>
      <c r="BU311" s="369"/>
      <c r="BV311" s="369"/>
      <c r="BW311" s="369"/>
      <c r="BX311" s="369"/>
      <c r="BY311" s="369"/>
      <c r="BZ311" s="369"/>
      <c r="CA311" s="369"/>
      <c r="CB311" s="369"/>
      <c r="CC311" s="369"/>
      <c r="CD311" s="369"/>
      <c r="CE311" s="369"/>
    </row>
    <row r="312" spans="1:83" ht="35.1" customHeight="1" x14ac:dyDescent="0.25">
      <c r="A312" s="25">
        <f t="shared" ref="A312:A375" si="15">ROW(A301)</f>
        <v>301</v>
      </c>
      <c r="B312" s="370"/>
      <c r="C312" s="370"/>
      <c r="D312" s="371"/>
      <c r="E312" s="371"/>
      <c r="F312" s="371"/>
      <c r="G312" s="371"/>
      <c r="H312" s="371"/>
      <c r="I312" s="372"/>
      <c r="J312" s="372"/>
      <c r="K312" s="372"/>
      <c r="L312" s="372"/>
      <c r="M312" s="372"/>
      <c r="N312" s="372"/>
      <c r="O312" s="372"/>
      <c r="P312" s="372"/>
      <c r="Q312" s="373"/>
      <c r="R312" s="373"/>
      <c r="S312" s="373"/>
      <c r="T312" s="373"/>
      <c r="U312" s="373"/>
      <c r="V312" s="373"/>
      <c r="W312" s="373"/>
      <c r="X312" s="373"/>
      <c r="Y312" s="373"/>
      <c r="Z312" s="373"/>
      <c r="AA312" s="372"/>
      <c r="AB312" s="372"/>
      <c r="AC312" s="372"/>
      <c r="AD312" s="372"/>
      <c r="AE312" s="373"/>
      <c r="AF312" s="373"/>
      <c r="AG312" s="373"/>
      <c r="AH312" s="373"/>
      <c r="AI312" s="372"/>
      <c r="AJ312" s="372"/>
      <c r="AK312" s="372"/>
      <c r="AL312" s="372"/>
      <c r="AM312" s="372"/>
      <c r="AN312" s="372"/>
      <c r="AO312" s="374"/>
      <c r="AP312" s="374"/>
      <c r="AQ312" s="374"/>
      <c r="AR312" s="375"/>
      <c r="AS312" s="375"/>
      <c r="AT312" s="375"/>
      <c r="AU312" s="367"/>
      <c r="AV312" s="367"/>
      <c r="AW312" s="367"/>
      <c r="AX312" s="368"/>
      <c r="AY312" s="368"/>
      <c r="AZ312" s="38"/>
      <c r="BA312" s="39"/>
      <c r="BB312" s="38"/>
      <c r="BC312" s="39"/>
      <c r="BD312" s="38"/>
      <c r="BE312" s="39"/>
      <c r="BF312" s="38"/>
      <c r="BG312" s="39"/>
      <c r="BH312" s="38"/>
      <c r="BI312" s="36"/>
      <c r="BJ312" s="37"/>
      <c r="BK312" s="36"/>
      <c r="BL312" s="37"/>
      <c r="BM312" s="36"/>
      <c r="BN312" s="37"/>
      <c r="BO312" s="36"/>
      <c r="BP312" s="37"/>
      <c r="BQ312" s="36"/>
      <c r="BR312" s="369"/>
      <c r="BS312" s="369"/>
      <c r="BT312" s="369"/>
      <c r="BU312" s="369"/>
      <c r="BV312" s="369"/>
      <c r="BW312" s="369"/>
      <c r="BX312" s="369"/>
      <c r="BY312" s="369"/>
      <c r="BZ312" s="369"/>
      <c r="CA312" s="369"/>
      <c r="CB312" s="369"/>
      <c r="CC312" s="369"/>
      <c r="CD312" s="369"/>
      <c r="CE312" s="369"/>
    </row>
    <row r="313" spans="1:83" ht="35.1" customHeight="1" x14ac:dyDescent="0.25">
      <c r="A313" s="25">
        <f t="shared" si="15"/>
        <v>302</v>
      </c>
      <c r="B313" s="370"/>
      <c r="C313" s="370"/>
      <c r="D313" s="371"/>
      <c r="E313" s="371"/>
      <c r="F313" s="371"/>
      <c r="G313" s="371"/>
      <c r="H313" s="371"/>
      <c r="I313" s="372"/>
      <c r="J313" s="372"/>
      <c r="K313" s="372"/>
      <c r="L313" s="372"/>
      <c r="M313" s="372"/>
      <c r="N313" s="372"/>
      <c r="O313" s="372"/>
      <c r="P313" s="372"/>
      <c r="Q313" s="373"/>
      <c r="R313" s="373"/>
      <c r="S313" s="373"/>
      <c r="T313" s="373"/>
      <c r="U313" s="373"/>
      <c r="V313" s="373"/>
      <c r="W313" s="373"/>
      <c r="X313" s="373"/>
      <c r="Y313" s="373"/>
      <c r="Z313" s="373"/>
      <c r="AA313" s="372"/>
      <c r="AB313" s="372"/>
      <c r="AC313" s="372"/>
      <c r="AD313" s="372"/>
      <c r="AE313" s="373"/>
      <c r="AF313" s="373"/>
      <c r="AG313" s="373"/>
      <c r="AH313" s="373"/>
      <c r="AI313" s="372"/>
      <c r="AJ313" s="372"/>
      <c r="AK313" s="372"/>
      <c r="AL313" s="372"/>
      <c r="AM313" s="372"/>
      <c r="AN313" s="372"/>
      <c r="AO313" s="374"/>
      <c r="AP313" s="374"/>
      <c r="AQ313" s="374"/>
      <c r="AR313" s="375"/>
      <c r="AS313" s="375"/>
      <c r="AT313" s="375"/>
      <c r="AU313" s="367"/>
      <c r="AV313" s="367"/>
      <c r="AW313" s="367"/>
      <c r="AX313" s="368"/>
      <c r="AY313" s="368"/>
      <c r="AZ313" s="38"/>
      <c r="BA313" s="39"/>
      <c r="BB313" s="38"/>
      <c r="BC313" s="39"/>
      <c r="BD313" s="38"/>
      <c r="BE313" s="39"/>
      <c r="BF313" s="38"/>
      <c r="BG313" s="39"/>
      <c r="BH313" s="38"/>
      <c r="BI313" s="36"/>
      <c r="BJ313" s="37"/>
      <c r="BK313" s="36"/>
      <c r="BL313" s="37"/>
      <c r="BM313" s="36"/>
      <c r="BN313" s="37"/>
      <c r="BO313" s="36"/>
      <c r="BP313" s="37"/>
      <c r="BQ313" s="36"/>
      <c r="BR313" s="369"/>
      <c r="BS313" s="369"/>
      <c r="BT313" s="369"/>
      <c r="BU313" s="369"/>
      <c r="BV313" s="369"/>
      <c r="BW313" s="369"/>
      <c r="BX313" s="369"/>
      <c r="BY313" s="369"/>
      <c r="BZ313" s="369"/>
      <c r="CA313" s="369"/>
      <c r="CB313" s="369"/>
      <c r="CC313" s="369"/>
      <c r="CD313" s="369"/>
      <c r="CE313" s="369"/>
    </row>
    <row r="314" spans="1:83" ht="35.1" customHeight="1" x14ac:dyDescent="0.25">
      <c r="A314" s="25">
        <f t="shared" si="15"/>
        <v>303</v>
      </c>
      <c r="B314" s="370"/>
      <c r="C314" s="370"/>
      <c r="D314" s="371"/>
      <c r="E314" s="371"/>
      <c r="F314" s="371"/>
      <c r="G314" s="371"/>
      <c r="H314" s="371"/>
      <c r="I314" s="372"/>
      <c r="J314" s="372"/>
      <c r="K314" s="372"/>
      <c r="L314" s="372"/>
      <c r="M314" s="372"/>
      <c r="N314" s="372"/>
      <c r="O314" s="372"/>
      <c r="P314" s="372"/>
      <c r="Q314" s="373"/>
      <c r="R314" s="373"/>
      <c r="S314" s="373"/>
      <c r="T314" s="373"/>
      <c r="U314" s="373"/>
      <c r="V314" s="373"/>
      <c r="W314" s="373"/>
      <c r="X314" s="373"/>
      <c r="Y314" s="373"/>
      <c r="Z314" s="373"/>
      <c r="AA314" s="372"/>
      <c r="AB314" s="372"/>
      <c r="AC314" s="372"/>
      <c r="AD314" s="372"/>
      <c r="AE314" s="373"/>
      <c r="AF314" s="373"/>
      <c r="AG314" s="373"/>
      <c r="AH314" s="373"/>
      <c r="AI314" s="372"/>
      <c r="AJ314" s="372"/>
      <c r="AK314" s="372"/>
      <c r="AL314" s="372"/>
      <c r="AM314" s="372"/>
      <c r="AN314" s="372"/>
      <c r="AO314" s="374"/>
      <c r="AP314" s="374"/>
      <c r="AQ314" s="374"/>
      <c r="AR314" s="375"/>
      <c r="AS314" s="375"/>
      <c r="AT314" s="375"/>
      <c r="AU314" s="367"/>
      <c r="AV314" s="367"/>
      <c r="AW314" s="367"/>
      <c r="AX314" s="368"/>
      <c r="AY314" s="368"/>
      <c r="AZ314" s="38"/>
      <c r="BA314" s="39"/>
      <c r="BB314" s="38"/>
      <c r="BC314" s="39"/>
      <c r="BD314" s="38"/>
      <c r="BE314" s="39"/>
      <c r="BF314" s="38"/>
      <c r="BG314" s="39"/>
      <c r="BH314" s="38"/>
      <c r="BI314" s="36"/>
      <c r="BJ314" s="37"/>
      <c r="BK314" s="36"/>
      <c r="BL314" s="37"/>
      <c r="BM314" s="36"/>
      <c r="BN314" s="37"/>
      <c r="BO314" s="36"/>
      <c r="BP314" s="37"/>
      <c r="BQ314" s="36"/>
      <c r="BR314" s="369"/>
      <c r="BS314" s="369"/>
      <c r="BT314" s="369"/>
      <c r="BU314" s="369"/>
      <c r="BV314" s="369"/>
      <c r="BW314" s="369"/>
      <c r="BX314" s="369"/>
      <c r="BY314" s="369"/>
      <c r="BZ314" s="369"/>
      <c r="CA314" s="369"/>
      <c r="CB314" s="369"/>
      <c r="CC314" s="369"/>
      <c r="CD314" s="369"/>
      <c r="CE314" s="369"/>
    </row>
    <row r="315" spans="1:83" ht="35.1" customHeight="1" x14ac:dyDescent="0.25">
      <c r="A315" s="25">
        <f t="shared" si="15"/>
        <v>304</v>
      </c>
      <c r="B315" s="370"/>
      <c r="C315" s="370"/>
      <c r="D315" s="371"/>
      <c r="E315" s="371"/>
      <c r="F315" s="371"/>
      <c r="G315" s="371"/>
      <c r="H315" s="371"/>
      <c r="I315" s="372"/>
      <c r="J315" s="372"/>
      <c r="K315" s="372"/>
      <c r="L315" s="372"/>
      <c r="M315" s="372"/>
      <c r="N315" s="372"/>
      <c r="O315" s="372"/>
      <c r="P315" s="372"/>
      <c r="Q315" s="373"/>
      <c r="R315" s="373"/>
      <c r="S315" s="373"/>
      <c r="T315" s="373"/>
      <c r="U315" s="373"/>
      <c r="V315" s="373"/>
      <c r="W315" s="373"/>
      <c r="X315" s="373"/>
      <c r="Y315" s="373"/>
      <c r="Z315" s="373"/>
      <c r="AA315" s="372"/>
      <c r="AB315" s="372"/>
      <c r="AC315" s="372"/>
      <c r="AD315" s="372"/>
      <c r="AE315" s="373"/>
      <c r="AF315" s="373"/>
      <c r="AG315" s="373"/>
      <c r="AH315" s="373"/>
      <c r="AI315" s="372"/>
      <c r="AJ315" s="372"/>
      <c r="AK315" s="372"/>
      <c r="AL315" s="372"/>
      <c r="AM315" s="372"/>
      <c r="AN315" s="372"/>
      <c r="AO315" s="374"/>
      <c r="AP315" s="374"/>
      <c r="AQ315" s="374"/>
      <c r="AR315" s="375"/>
      <c r="AS315" s="375"/>
      <c r="AT315" s="375"/>
      <c r="AU315" s="367"/>
      <c r="AV315" s="367"/>
      <c r="AW315" s="367"/>
      <c r="AX315" s="368"/>
      <c r="AY315" s="368"/>
      <c r="AZ315" s="38"/>
      <c r="BA315" s="39"/>
      <c r="BB315" s="38"/>
      <c r="BC315" s="39"/>
      <c r="BD315" s="38"/>
      <c r="BE315" s="39"/>
      <c r="BF315" s="38"/>
      <c r="BG315" s="39"/>
      <c r="BH315" s="38"/>
      <c r="BI315" s="36"/>
      <c r="BJ315" s="37"/>
      <c r="BK315" s="36"/>
      <c r="BL315" s="37"/>
      <c r="BM315" s="36"/>
      <c r="BN315" s="37"/>
      <c r="BO315" s="36"/>
      <c r="BP315" s="37"/>
      <c r="BQ315" s="36"/>
      <c r="BR315" s="369"/>
      <c r="BS315" s="369"/>
      <c r="BT315" s="369"/>
      <c r="BU315" s="369"/>
      <c r="BV315" s="369"/>
      <c r="BW315" s="369"/>
      <c r="BX315" s="369"/>
      <c r="BY315" s="369"/>
      <c r="BZ315" s="369"/>
      <c r="CA315" s="369"/>
      <c r="CB315" s="369"/>
      <c r="CC315" s="369"/>
      <c r="CD315" s="369"/>
      <c r="CE315" s="369"/>
    </row>
    <row r="316" spans="1:83" ht="35.1" customHeight="1" x14ac:dyDescent="0.25">
      <c r="A316" s="25">
        <f t="shared" si="15"/>
        <v>305</v>
      </c>
      <c r="B316" s="370"/>
      <c r="C316" s="370"/>
      <c r="D316" s="371"/>
      <c r="E316" s="371"/>
      <c r="F316" s="371"/>
      <c r="G316" s="371"/>
      <c r="H316" s="371"/>
      <c r="I316" s="372"/>
      <c r="J316" s="372"/>
      <c r="K316" s="372"/>
      <c r="L316" s="372"/>
      <c r="M316" s="372"/>
      <c r="N316" s="372"/>
      <c r="O316" s="372"/>
      <c r="P316" s="372"/>
      <c r="Q316" s="373"/>
      <c r="R316" s="373"/>
      <c r="S316" s="373"/>
      <c r="T316" s="373"/>
      <c r="U316" s="373"/>
      <c r="V316" s="373"/>
      <c r="W316" s="373"/>
      <c r="X316" s="373"/>
      <c r="Y316" s="373"/>
      <c r="Z316" s="373"/>
      <c r="AA316" s="372"/>
      <c r="AB316" s="372"/>
      <c r="AC316" s="372"/>
      <c r="AD316" s="372"/>
      <c r="AE316" s="373"/>
      <c r="AF316" s="373"/>
      <c r="AG316" s="373"/>
      <c r="AH316" s="373"/>
      <c r="AI316" s="372"/>
      <c r="AJ316" s="372"/>
      <c r="AK316" s="372"/>
      <c r="AL316" s="372"/>
      <c r="AM316" s="372"/>
      <c r="AN316" s="372"/>
      <c r="AO316" s="374"/>
      <c r="AP316" s="374"/>
      <c r="AQ316" s="374"/>
      <c r="AR316" s="375"/>
      <c r="AS316" s="375"/>
      <c r="AT316" s="375"/>
      <c r="AU316" s="367"/>
      <c r="AV316" s="367"/>
      <c r="AW316" s="367"/>
      <c r="AX316" s="368"/>
      <c r="AY316" s="368"/>
      <c r="AZ316" s="38"/>
      <c r="BA316" s="39"/>
      <c r="BB316" s="38"/>
      <c r="BC316" s="39"/>
      <c r="BD316" s="38"/>
      <c r="BE316" s="39"/>
      <c r="BF316" s="38"/>
      <c r="BG316" s="39"/>
      <c r="BH316" s="38"/>
      <c r="BI316" s="36"/>
      <c r="BJ316" s="37"/>
      <c r="BK316" s="36"/>
      <c r="BL316" s="37"/>
      <c r="BM316" s="36"/>
      <c r="BN316" s="37"/>
      <c r="BO316" s="36"/>
      <c r="BP316" s="37"/>
      <c r="BQ316" s="36"/>
      <c r="BR316" s="369"/>
      <c r="BS316" s="369"/>
      <c r="BT316" s="369"/>
      <c r="BU316" s="369"/>
      <c r="BV316" s="369"/>
      <c r="BW316" s="369"/>
      <c r="BX316" s="369"/>
      <c r="BY316" s="369"/>
      <c r="BZ316" s="369"/>
      <c r="CA316" s="369"/>
      <c r="CB316" s="369"/>
      <c r="CC316" s="369"/>
      <c r="CD316" s="369"/>
      <c r="CE316" s="369"/>
    </row>
    <row r="317" spans="1:83" ht="35.1" customHeight="1" x14ac:dyDescent="0.25">
      <c r="A317" s="25">
        <f t="shared" si="15"/>
        <v>306</v>
      </c>
      <c r="B317" s="370"/>
      <c r="C317" s="370"/>
      <c r="D317" s="371"/>
      <c r="E317" s="371"/>
      <c r="F317" s="371"/>
      <c r="G317" s="371"/>
      <c r="H317" s="371"/>
      <c r="I317" s="372"/>
      <c r="J317" s="372"/>
      <c r="K317" s="372"/>
      <c r="L317" s="372"/>
      <c r="M317" s="372"/>
      <c r="N317" s="372"/>
      <c r="O317" s="372"/>
      <c r="P317" s="372"/>
      <c r="Q317" s="373"/>
      <c r="R317" s="373"/>
      <c r="S317" s="373"/>
      <c r="T317" s="373"/>
      <c r="U317" s="373"/>
      <c r="V317" s="373"/>
      <c r="W317" s="373"/>
      <c r="X317" s="373"/>
      <c r="Y317" s="373"/>
      <c r="Z317" s="373"/>
      <c r="AA317" s="372"/>
      <c r="AB317" s="372"/>
      <c r="AC317" s="372"/>
      <c r="AD317" s="372"/>
      <c r="AE317" s="373"/>
      <c r="AF317" s="373"/>
      <c r="AG317" s="373"/>
      <c r="AH317" s="373"/>
      <c r="AI317" s="372"/>
      <c r="AJ317" s="372"/>
      <c r="AK317" s="372"/>
      <c r="AL317" s="372"/>
      <c r="AM317" s="372"/>
      <c r="AN317" s="372"/>
      <c r="AO317" s="374"/>
      <c r="AP317" s="374"/>
      <c r="AQ317" s="374"/>
      <c r="AR317" s="375"/>
      <c r="AS317" s="375"/>
      <c r="AT317" s="375"/>
      <c r="AU317" s="367"/>
      <c r="AV317" s="367"/>
      <c r="AW317" s="367"/>
      <c r="AX317" s="368"/>
      <c r="AY317" s="368"/>
      <c r="AZ317" s="38"/>
      <c r="BA317" s="39"/>
      <c r="BB317" s="38"/>
      <c r="BC317" s="39"/>
      <c r="BD317" s="38"/>
      <c r="BE317" s="39"/>
      <c r="BF317" s="38"/>
      <c r="BG317" s="39"/>
      <c r="BH317" s="38"/>
      <c r="BI317" s="36"/>
      <c r="BJ317" s="37"/>
      <c r="BK317" s="36"/>
      <c r="BL317" s="37"/>
      <c r="BM317" s="36"/>
      <c r="BN317" s="37"/>
      <c r="BO317" s="36"/>
      <c r="BP317" s="37"/>
      <c r="BQ317" s="36"/>
      <c r="BR317" s="369"/>
      <c r="BS317" s="369"/>
      <c r="BT317" s="369"/>
      <c r="BU317" s="369"/>
      <c r="BV317" s="369"/>
      <c r="BW317" s="369"/>
      <c r="BX317" s="369"/>
      <c r="BY317" s="369"/>
      <c r="BZ317" s="369"/>
      <c r="CA317" s="369"/>
      <c r="CB317" s="369"/>
      <c r="CC317" s="369"/>
      <c r="CD317" s="369"/>
      <c r="CE317" s="369"/>
    </row>
    <row r="318" spans="1:83" ht="35.1" customHeight="1" x14ac:dyDescent="0.25">
      <c r="A318" s="25">
        <f t="shared" si="15"/>
        <v>307</v>
      </c>
      <c r="B318" s="370"/>
      <c r="C318" s="370"/>
      <c r="D318" s="371"/>
      <c r="E318" s="371"/>
      <c r="F318" s="371"/>
      <c r="G318" s="371"/>
      <c r="H318" s="371"/>
      <c r="I318" s="372"/>
      <c r="J318" s="372"/>
      <c r="K318" s="372"/>
      <c r="L318" s="372"/>
      <c r="M318" s="372"/>
      <c r="N318" s="372"/>
      <c r="O318" s="372"/>
      <c r="P318" s="372"/>
      <c r="Q318" s="373"/>
      <c r="R318" s="373"/>
      <c r="S318" s="373"/>
      <c r="T318" s="373"/>
      <c r="U318" s="373"/>
      <c r="V318" s="373"/>
      <c r="W318" s="373"/>
      <c r="X318" s="373"/>
      <c r="Y318" s="373"/>
      <c r="Z318" s="373"/>
      <c r="AA318" s="372"/>
      <c r="AB318" s="372"/>
      <c r="AC318" s="372"/>
      <c r="AD318" s="372"/>
      <c r="AE318" s="373"/>
      <c r="AF318" s="373"/>
      <c r="AG318" s="373"/>
      <c r="AH318" s="373"/>
      <c r="AI318" s="372"/>
      <c r="AJ318" s="372"/>
      <c r="AK318" s="372"/>
      <c r="AL318" s="372"/>
      <c r="AM318" s="372"/>
      <c r="AN318" s="372"/>
      <c r="AO318" s="374"/>
      <c r="AP318" s="374"/>
      <c r="AQ318" s="374"/>
      <c r="AR318" s="375"/>
      <c r="AS318" s="375"/>
      <c r="AT318" s="375"/>
      <c r="AU318" s="367"/>
      <c r="AV318" s="367"/>
      <c r="AW318" s="367"/>
      <c r="AX318" s="368"/>
      <c r="AY318" s="368"/>
      <c r="AZ318" s="38"/>
      <c r="BA318" s="39"/>
      <c r="BB318" s="38"/>
      <c r="BC318" s="39"/>
      <c r="BD318" s="38"/>
      <c r="BE318" s="39"/>
      <c r="BF318" s="38"/>
      <c r="BG318" s="39"/>
      <c r="BH318" s="38"/>
      <c r="BI318" s="36"/>
      <c r="BJ318" s="37"/>
      <c r="BK318" s="36"/>
      <c r="BL318" s="37"/>
      <c r="BM318" s="36"/>
      <c r="BN318" s="37"/>
      <c r="BO318" s="36"/>
      <c r="BP318" s="37"/>
      <c r="BQ318" s="36"/>
      <c r="BR318" s="369"/>
      <c r="BS318" s="369"/>
      <c r="BT318" s="369"/>
      <c r="BU318" s="369"/>
      <c r="BV318" s="369"/>
      <c r="BW318" s="369"/>
      <c r="BX318" s="369"/>
      <c r="BY318" s="369"/>
      <c r="BZ318" s="369"/>
      <c r="CA318" s="369"/>
      <c r="CB318" s="369"/>
      <c r="CC318" s="369"/>
      <c r="CD318" s="369"/>
      <c r="CE318" s="369"/>
    </row>
    <row r="319" spans="1:83" ht="35.1" customHeight="1" x14ac:dyDescent="0.25">
      <c r="A319" s="25">
        <f t="shared" si="15"/>
        <v>308</v>
      </c>
      <c r="B319" s="370"/>
      <c r="C319" s="370"/>
      <c r="D319" s="371"/>
      <c r="E319" s="371"/>
      <c r="F319" s="371"/>
      <c r="G319" s="371"/>
      <c r="H319" s="371"/>
      <c r="I319" s="372"/>
      <c r="J319" s="372"/>
      <c r="K319" s="372"/>
      <c r="L319" s="372"/>
      <c r="M319" s="372"/>
      <c r="N319" s="372"/>
      <c r="O319" s="372"/>
      <c r="P319" s="372"/>
      <c r="Q319" s="373"/>
      <c r="R319" s="373"/>
      <c r="S319" s="373"/>
      <c r="T319" s="373"/>
      <c r="U319" s="373"/>
      <c r="V319" s="373"/>
      <c r="W319" s="373"/>
      <c r="X319" s="373"/>
      <c r="Y319" s="373"/>
      <c r="Z319" s="373"/>
      <c r="AA319" s="372"/>
      <c r="AB319" s="372"/>
      <c r="AC319" s="372"/>
      <c r="AD319" s="372"/>
      <c r="AE319" s="373"/>
      <c r="AF319" s="373"/>
      <c r="AG319" s="373"/>
      <c r="AH319" s="373"/>
      <c r="AI319" s="372"/>
      <c r="AJ319" s="372"/>
      <c r="AK319" s="372"/>
      <c r="AL319" s="372"/>
      <c r="AM319" s="372"/>
      <c r="AN319" s="372"/>
      <c r="AO319" s="374"/>
      <c r="AP319" s="374"/>
      <c r="AQ319" s="374"/>
      <c r="AR319" s="375"/>
      <c r="AS319" s="375"/>
      <c r="AT319" s="375"/>
      <c r="AU319" s="367"/>
      <c r="AV319" s="367"/>
      <c r="AW319" s="367"/>
      <c r="AX319" s="368"/>
      <c r="AY319" s="368"/>
      <c r="AZ319" s="38"/>
      <c r="BA319" s="39"/>
      <c r="BB319" s="38"/>
      <c r="BC319" s="39"/>
      <c r="BD319" s="38"/>
      <c r="BE319" s="39"/>
      <c r="BF319" s="38"/>
      <c r="BG319" s="39"/>
      <c r="BH319" s="38"/>
      <c r="BI319" s="36"/>
      <c r="BJ319" s="37"/>
      <c r="BK319" s="36"/>
      <c r="BL319" s="37"/>
      <c r="BM319" s="36"/>
      <c r="BN319" s="37"/>
      <c r="BO319" s="36"/>
      <c r="BP319" s="37"/>
      <c r="BQ319" s="36"/>
      <c r="BR319" s="369"/>
      <c r="BS319" s="369"/>
      <c r="BT319" s="369"/>
      <c r="BU319" s="369"/>
      <c r="BV319" s="369"/>
      <c r="BW319" s="369"/>
      <c r="BX319" s="369"/>
      <c r="BY319" s="369"/>
      <c r="BZ319" s="369"/>
      <c r="CA319" s="369"/>
      <c r="CB319" s="369"/>
      <c r="CC319" s="369"/>
      <c r="CD319" s="369"/>
      <c r="CE319" s="369"/>
    </row>
    <row r="320" spans="1:83" ht="35.1" customHeight="1" x14ac:dyDescent="0.25">
      <c r="A320" s="25">
        <f t="shared" si="15"/>
        <v>309</v>
      </c>
      <c r="B320" s="370"/>
      <c r="C320" s="370"/>
      <c r="D320" s="371"/>
      <c r="E320" s="371"/>
      <c r="F320" s="371"/>
      <c r="G320" s="371"/>
      <c r="H320" s="371"/>
      <c r="I320" s="372"/>
      <c r="J320" s="372"/>
      <c r="K320" s="372"/>
      <c r="L320" s="372"/>
      <c r="M320" s="372"/>
      <c r="N320" s="372"/>
      <c r="O320" s="372"/>
      <c r="P320" s="372"/>
      <c r="Q320" s="373"/>
      <c r="R320" s="373"/>
      <c r="S320" s="373"/>
      <c r="T320" s="373"/>
      <c r="U320" s="373"/>
      <c r="V320" s="373"/>
      <c r="W320" s="373"/>
      <c r="X320" s="373"/>
      <c r="Y320" s="373"/>
      <c r="Z320" s="373"/>
      <c r="AA320" s="372"/>
      <c r="AB320" s="372"/>
      <c r="AC320" s="372"/>
      <c r="AD320" s="372"/>
      <c r="AE320" s="373"/>
      <c r="AF320" s="373"/>
      <c r="AG320" s="373"/>
      <c r="AH320" s="373"/>
      <c r="AI320" s="372"/>
      <c r="AJ320" s="372"/>
      <c r="AK320" s="372"/>
      <c r="AL320" s="372"/>
      <c r="AM320" s="372"/>
      <c r="AN320" s="372"/>
      <c r="AO320" s="374"/>
      <c r="AP320" s="374"/>
      <c r="AQ320" s="374"/>
      <c r="AR320" s="375"/>
      <c r="AS320" s="375"/>
      <c r="AT320" s="375"/>
      <c r="AU320" s="367"/>
      <c r="AV320" s="367"/>
      <c r="AW320" s="367"/>
      <c r="AX320" s="368"/>
      <c r="AY320" s="368"/>
      <c r="AZ320" s="38"/>
      <c r="BA320" s="39"/>
      <c r="BB320" s="38"/>
      <c r="BC320" s="39"/>
      <c r="BD320" s="38"/>
      <c r="BE320" s="39"/>
      <c r="BF320" s="38"/>
      <c r="BG320" s="39"/>
      <c r="BH320" s="38"/>
      <c r="BI320" s="36"/>
      <c r="BJ320" s="37"/>
      <c r="BK320" s="36"/>
      <c r="BL320" s="37"/>
      <c r="BM320" s="36"/>
      <c r="BN320" s="37"/>
      <c r="BO320" s="36"/>
      <c r="BP320" s="37"/>
      <c r="BQ320" s="36"/>
      <c r="BR320" s="369"/>
      <c r="BS320" s="369"/>
      <c r="BT320" s="369"/>
      <c r="BU320" s="369"/>
      <c r="BV320" s="369"/>
      <c r="BW320" s="369"/>
      <c r="BX320" s="369"/>
      <c r="BY320" s="369"/>
      <c r="BZ320" s="369"/>
      <c r="CA320" s="369"/>
      <c r="CB320" s="369"/>
      <c r="CC320" s="369"/>
      <c r="CD320" s="369"/>
      <c r="CE320" s="369"/>
    </row>
    <row r="321" spans="1:83" ht="35.1" customHeight="1" x14ac:dyDescent="0.25">
      <c r="A321" s="25">
        <f>ROW(A310)</f>
        <v>310</v>
      </c>
      <c r="B321" s="370"/>
      <c r="C321" s="370"/>
      <c r="D321" s="371"/>
      <c r="E321" s="371"/>
      <c r="F321" s="371"/>
      <c r="G321" s="371"/>
      <c r="H321" s="371"/>
      <c r="I321" s="372"/>
      <c r="J321" s="372"/>
      <c r="K321" s="372"/>
      <c r="L321" s="372"/>
      <c r="M321" s="372"/>
      <c r="N321" s="372"/>
      <c r="O321" s="372"/>
      <c r="P321" s="372"/>
      <c r="Q321" s="373"/>
      <c r="R321" s="373"/>
      <c r="S321" s="373"/>
      <c r="T321" s="373"/>
      <c r="U321" s="373"/>
      <c r="V321" s="373"/>
      <c r="W321" s="373"/>
      <c r="X321" s="373"/>
      <c r="Y321" s="373"/>
      <c r="Z321" s="373"/>
      <c r="AA321" s="372"/>
      <c r="AB321" s="372"/>
      <c r="AC321" s="372"/>
      <c r="AD321" s="372"/>
      <c r="AE321" s="373"/>
      <c r="AF321" s="373"/>
      <c r="AG321" s="373"/>
      <c r="AH321" s="373"/>
      <c r="AI321" s="372"/>
      <c r="AJ321" s="372"/>
      <c r="AK321" s="372"/>
      <c r="AL321" s="372"/>
      <c r="AM321" s="372"/>
      <c r="AN321" s="372"/>
      <c r="AO321" s="374"/>
      <c r="AP321" s="374"/>
      <c r="AQ321" s="374"/>
      <c r="AR321" s="375"/>
      <c r="AS321" s="375"/>
      <c r="AT321" s="375"/>
      <c r="AU321" s="367"/>
      <c r="AV321" s="367"/>
      <c r="AW321" s="367"/>
      <c r="AX321" s="368"/>
      <c r="AY321" s="368"/>
      <c r="AZ321" s="38"/>
      <c r="BA321" s="39"/>
      <c r="BB321" s="38"/>
      <c r="BC321" s="39"/>
      <c r="BD321" s="38"/>
      <c r="BE321" s="39"/>
      <c r="BF321" s="38"/>
      <c r="BG321" s="39"/>
      <c r="BH321" s="38"/>
      <c r="BI321" s="36"/>
      <c r="BJ321" s="37"/>
      <c r="BK321" s="36"/>
      <c r="BL321" s="37"/>
      <c r="BM321" s="36"/>
      <c r="BN321" s="37"/>
      <c r="BO321" s="36"/>
      <c r="BP321" s="37"/>
      <c r="BQ321" s="36"/>
      <c r="BR321" s="369"/>
      <c r="BS321" s="369"/>
      <c r="BT321" s="369"/>
      <c r="BU321" s="369"/>
      <c r="BV321" s="369"/>
      <c r="BW321" s="369"/>
      <c r="BX321" s="369"/>
      <c r="BY321" s="369"/>
      <c r="BZ321" s="369"/>
      <c r="CA321" s="369"/>
      <c r="CB321" s="369"/>
      <c r="CC321" s="369"/>
      <c r="CD321" s="369"/>
      <c r="CE321" s="369"/>
    </row>
    <row r="322" spans="1:83" ht="35.1" customHeight="1" x14ac:dyDescent="0.25">
      <c r="A322" s="25">
        <f t="shared" si="15"/>
        <v>311</v>
      </c>
      <c r="B322" s="370"/>
      <c r="C322" s="370"/>
      <c r="D322" s="371"/>
      <c r="E322" s="371"/>
      <c r="F322" s="371"/>
      <c r="G322" s="371"/>
      <c r="H322" s="371"/>
      <c r="I322" s="372"/>
      <c r="J322" s="372"/>
      <c r="K322" s="372"/>
      <c r="L322" s="372"/>
      <c r="M322" s="372"/>
      <c r="N322" s="372"/>
      <c r="O322" s="372"/>
      <c r="P322" s="372"/>
      <c r="Q322" s="373"/>
      <c r="R322" s="373"/>
      <c r="S322" s="373"/>
      <c r="T322" s="373"/>
      <c r="U322" s="373"/>
      <c r="V322" s="373"/>
      <c r="W322" s="373"/>
      <c r="X322" s="373"/>
      <c r="Y322" s="373"/>
      <c r="Z322" s="373"/>
      <c r="AA322" s="372"/>
      <c r="AB322" s="372"/>
      <c r="AC322" s="372"/>
      <c r="AD322" s="372"/>
      <c r="AE322" s="373"/>
      <c r="AF322" s="373"/>
      <c r="AG322" s="373"/>
      <c r="AH322" s="373"/>
      <c r="AI322" s="372"/>
      <c r="AJ322" s="372"/>
      <c r="AK322" s="372"/>
      <c r="AL322" s="372"/>
      <c r="AM322" s="372"/>
      <c r="AN322" s="372"/>
      <c r="AO322" s="374"/>
      <c r="AP322" s="374"/>
      <c r="AQ322" s="374"/>
      <c r="AR322" s="375"/>
      <c r="AS322" s="375"/>
      <c r="AT322" s="375"/>
      <c r="AU322" s="367"/>
      <c r="AV322" s="367"/>
      <c r="AW322" s="367"/>
      <c r="AX322" s="368"/>
      <c r="AY322" s="368"/>
      <c r="AZ322" s="38"/>
      <c r="BA322" s="39"/>
      <c r="BB322" s="38"/>
      <c r="BC322" s="39"/>
      <c r="BD322" s="38"/>
      <c r="BE322" s="39"/>
      <c r="BF322" s="38"/>
      <c r="BG322" s="39"/>
      <c r="BH322" s="38"/>
      <c r="BI322" s="36"/>
      <c r="BJ322" s="37"/>
      <c r="BK322" s="36"/>
      <c r="BL322" s="37"/>
      <c r="BM322" s="36"/>
      <c r="BN322" s="37"/>
      <c r="BO322" s="36"/>
      <c r="BP322" s="37"/>
      <c r="BQ322" s="36"/>
      <c r="BR322" s="369"/>
      <c r="BS322" s="369"/>
      <c r="BT322" s="369"/>
      <c r="BU322" s="369"/>
      <c r="BV322" s="369"/>
      <c r="BW322" s="369"/>
      <c r="BX322" s="369"/>
      <c r="BY322" s="369"/>
      <c r="BZ322" s="369"/>
      <c r="CA322" s="369"/>
      <c r="CB322" s="369"/>
      <c r="CC322" s="369"/>
      <c r="CD322" s="369"/>
      <c r="CE322" s="369"/>
    </row>
    <row r="323" spans="1:83" ht="35.1" customHeight="1" x14ac:dyDescent="0.25">
      <c r="A323" s="25">
        <f t="shared" si="15"/>
        <v>312</v>
      </c>
      <c r="B323" s="370"/>
      <c r="C323" s="370"/>
      <c r="D323" s="371"/>
      <c r="E323" s="371"/>
      <c r="F323" s="371"/>
      <c r="G323" s="371"/>
      <c r="H323" s="371"/>
      <c r="I323" s="372"/>
      <c r="J323" s="372"/>
      <c r="K323" s="372"/>
      <c r="L323" s="372"/>
      <c r="M323" s="372"/>
      <c r="N323" s="372"/>
      <c r="O323" s="372"/>
      <c r="P323" s="372"/>
      <c r="Q323" s="373"/>
      <c r="R323" s="373"/>
      <c r="S323" s="373"/>
      <c r="T323" s="373"/>
      <c r="U323" s="373"/>
      <c r="V323" s="373"/>
      <c r="W323" s="373"/>
      <c r="X323" s="373"/>
      <c r="Y323" s="373"/>
      <c r="Z323" s="373"/>
      <c r="AA323" s="372"/>
      <c r="AB323" s="372"/>
      <c r="AC323" s="372"/>
      <c r="AD323" s="372"/>
      <c r="AE323" s="373"/>
      <c r="AF323" s="373"/>
      <c r="AG323" s="373"/>
      <c r="AH323" s="373"/>
      <c r="AI323" s="372"/>
      <c r="AJ323" s="372"/>
      <c r="AK323" s="372"/>
      <c r="AL323" s="372"/>
      <c r="AM323" s="372"/>
      <c r="AN323" s="372"/>
      <c r="AO323" s="374"/>
      <c r="AP323" s="374"/>
      <c r="AQ323" s="374"/>
      <c r="AR323" s="375"/>
      <c r="AS323" s="375"/>
      <c r="AT323" s="375"/>
      <c r="AU323" s="367"/>
      <c r="AV323" s="367"/>
      <c r="AW323" s="367"/>
      <c r="AX323" s="368"/>
      <c r="AY323" s="368"/>
      <c r="AZ323" s="38"/>
      <c r="BA323" s="39"/>
      <c r="BB323" s="38"/>
      <c r="BC323" s="39"/>
      <c r="BD323" s="38"/>
      <c r="BE323" s="39"/>
      <c r="BF323" s="38"/>
      <c r="BG323" s="39"/>
      <c r="BH323" s="38"/>
      <c r="BI323" s="36"/>
      <c r="BJ323" s="37"/>
      <c r="BK323" s="36"/>
      <c r="BL323" s="37"/>
      <c r="BM323" s="36"/>
      <c r="BN323" s="37"/>
      <c r="BO323" s="36"/>
      <c r="BP323" s="37"/>
      <c r="BQ323" s="36"/>
      <c r="BR323" s="369"/>
      <c r="BS323" s="369"/>
      <c r="BT323" s="369"/>
      <c r="BU323" s="369"/>
      <c r="BV323" s="369"/>
      <c r="BW323" s="369"/>
      <c r="BX323" s="369"/>
      <c r="BY323" s="369"/>
      <c r="BZ323" s="369"/>
      <c r="CA323" s="369"/>
      <c r="CB323" s="369"/>
      <c r="CC323" s="369"/>
      <c r="CD323" s="369"/>
      <c r="CE323" s="369"/>
    </row>
    <row r="324" spans="1:83" ht="35.1" customHeight="1" x14ac:dyDescent="0.25">
      <c r="A324" s="25">
        <f t="shared" si="15"/>
        <v>313</v>
      </c>
      <c r="B324" s="370"/>
      <c r="C324" s="370"/>
      <c r="D324" s="371"/>
      <c r="E324" s="371"/>
      <c r="F324" s="371"/>
      <c r="G324" s="371"/>
      <c r="H324" s="371"/>
      <c r="I324" s="372"/>
      <c r="J324" s="372"/>
      <c r="K324" s="372"/>
      <c r="L324" s="372"/>
      <c r="M324" s="372"/>
      <c r="N324" s="372"/>
      <c r="O324" s="372"/>
      <c r="P324" s="372"/>
      <c r="Q324" s="373"/>
      <c r="R324" s="373"/>
      <c r="S324" s="373"/>
      <c r="T324" s="373"/>
      <c r="U324" s="373"/>
      <c r="V324" s="373"/>
      <c r="W324" s="373"/>
      <c r="X324" s="373"/>
      <c r="Y324" s="373"/>
      <c r="Z324" s="373"/>
      <c r="AA324" s="372"/>
      <c r="AB324" s="372"/>
      <c r="AC324" s="372"/>
      <c r="AD324" s="372"/>
      <c r="AE324" s="373"/>
      <c r="AF324" s="373"/>
      <c r="AG324" s="373"/>
      <c r="AH324" s="373"/>
      <c r="AI324" s="372"/>
      <c r="AJ324" s="372"/>
      <c r="AK324" s="372"/>
      <c r="AL324" s="372"/>
      <c r="AM324" s="372"/>
      <c r="AN324" s="372"/>
      <c r="AO324" s="374"/>
      <c r="AP324" s="374"/>
      <c r="AQ324" s="374"/>
      <c r="AR324" s="375"/>
      <c r="AS324" s="375"/>
      <c r="AT324" s="375"/>
      <c r="AU324" s="367"/>
      <c r="AV324" s="367"/>
      <c r="AW324" s="367"/>
      <c r="AX324" s="368"/>
      <c r="AY324" s="368"/>
      <c r="AZ324" s="38"/>
      <c r="BA324" s="39"/>
      <c r="BB324" s="38"/>
      <c r="BC324" s="39"/>
      <c r="BD324" s="38"/>
      <c r="BE324" s="39"/>
      <c r="BF324" s="38"/>
      <c r="BG324" s="39"/>
      <c r="BH324" s="38"/>
      <c r="BI324" s="36"/>
      <c r="BJ324" s="37"/>
      <c r="BK324" s="36"/>
      <c r="BL324" s="37"/>
      <c r="BM324" s="36"/>
      <c r="BN324" s="37"/>
      <c r="BO324" s="36"/>
      <c r="BP324" s="37"/>
      <c r="BQ324" s="36"/>
      <c r="BR324" s="369"/>
      <c r="BS324" s="369"/>
      <c r="BT324" s="369"/>
      <c r="BU324" s="369"/>
      <c r="BV324" s="369"/>
      <c r="BW324" s="369"/>
      <c r="BX324" s="369"/>
      <c r="BY324" s="369"/>
      <c r="BZ324" s="369"/>
      <c r="CA324" s="369"/>
      <c r="CB324" s="369"/>
      <c r="CC324" s="369"/>
      <c r="CD324" s="369"/>
      <c r="CE324" s="369"/>
    </row>
    <row r="325" spans="1:83" ht="35.1" customHeight="1" x14ac:dyDescent="0.25">
      <c r="A325" s="25">
        <f t="shared" si="15"/>
        <v>314</v>
      </c>
      <c r="B325" s="370"/>
      <c r="C325" s="370"/>
      <c r="D325" s="371"/>
      <c r="E325" s="371"/>
      <c r="F325" s="371"/>
      <c r="G325" s="371"/>
      <c r="H325" s="371"/>
      <c r="I325" s="372"/>
      <c r="J325" s="372"/>
      <c r="K325" s="372"/>
      <c r="L325" s="372"/>
      <c r="M325" s="372"/>
      <c r="N325" s="372"/>
      <c r="O325" s="372"/>
      <c r="P325" s="372"/>
      <c r="Q325" s="373"/>
      <c r="R325" s="373"/>
      <c r="S325" s="373"/>
      <c r="T325" s="373"/>
      <c r="U325" s="373"/>
      <c r="V325" s="373"/>
      <c r="W325" s="373"/>
      <c r="X325" s="373"/>
      <c r="Y325" s="373"/>
      <c r="Z325" s="373"/>
      <c r="AA325" s="372"/>
      <c r="AB325" s="372"/>
      <c r="AC325" s="372"/>
      <c r="AD325" s="372"/>
      <c r="AE325" s="373"/>
      <c r="AF325" s="373"/>
      <c r="AG325" s="373"/>
      <c r="AH325" s="373"/>
      <c r="AI325" s="372"/>
      <c r="AJ325" s="372"/>
      <c r="AK325" s="372"/>
      <c r="AL325" s="372"/>
      <c r="AM325" s="372"/>
      <c r="AN325" s="372"/>
      <c r="AO325" s="374"/>
      <c r="AP325" s="374"/>
      <c r="AQ325" s="374"/>
      <c r="AR325" s="375"/>
      <c r="AS325" s="375"/>
      <c r="AT325" s="375"/>
      <c r="AU325" s="367"/>
      <c r="AV325" s="367"/>
      <c r="AW325" s="367"/>
      <c r="AX325" s="368"/>
      <c r="AY325" s="368"/>
      <c r="AZ325" s="38"/>
      <c r="BA325" s="39"/>
      <c r="BB325" s="38"/>
      <c r="BC325" s="39"/>
      <c r="BD325" s="38"/>
      <c r="BE325" s="39"/>
      <c r="BF325" s="38"/>
      <c r="BG325" s="39"/>
      <c r="BH325" s="38"/>
      <c r="BI325" s="36"/>
      <c r="BJ325" s="37"/>
      <c r="BK325" s="36"/>
      <c r="BL325" s="37"/>
      <c r="BM325" s="36"/>
      <c r="BN325" s="37"/>
      <c r="BO325" s="36"/>
      <c r="BP325" s="37"/>
      <c r="BQ325" s="36"/>
      <c r="BR325" s="369"/>
      <c r="BS325" s="369"/>
      <c r="BT325" s="369"/>
      <c r="BU325" s="369"/>
      <c r="BV325" s="369"/>
      <c r="BW325" s="369"/>
      <c r="BX325" s="369"/>
      <c r="BY325" s="369"/>
      <c r="BZ325" s="369"/>
      <c r="CA325" s="369"/>
      <c r="CB325" s="369"/>
      <c r="CC325" s="369"/>
      <c r="CD325" s="369"/>
      <c r="CE325" s="369"/>
    </row>
    <row r="326" spans="1:83" ht="35.1" customHeight="1" x14ac:dyDescent="0.25">
      <c r="A326" s="25">
        <f t="shared" si="15"/>
        <v>315</v>
      </c>
      <c r="B326" s="370"/>
      <c r="C326" s="370"/>
      <c r="D326" s="371"/>
      <c r="E326" s="371"/>
      <c r="F326" s="371"/>
      <c r="G326" s="371"/>
      <c r="H326" s="371"/>
      <c r="I326" s="372"/>
      <c r="J326" s="372"/>
      <c r="K326" s="372"/>
      <c r="L326" s="372"/>
      <c r="M326" s="372"/>
      <c r="N326" s="372"/>
      <c r="O326" s="372"/>
      <c r="P326" s="372"/>
      <c r="Q326" s="373"/>
      <c r="R326" s="373"/>
      <c r="S326" s="373"/>
      <c r="T326" s="373"/>
      <c r="U326" s="373"/>
      <c r="V326" s="373"/>
      <c r="W326" s="373"/>
      <c r="X326" s="373"/>
      <c r="Y326" s="373"/>
      <c r="Z326" s="373"/>
      <c r="AA326" s="372"/>
      <c r="AB326" s="372"/>
      <c r="AC326" s="372"/>
      <c r="AD326" s="372"/>
      <c r="AE326" s="373"/>
      <c r="AF326" s="373"/>
      <c r="AG326" s="373"/>
      <c r="AH326" s="373"/>
      <c r="AI326" s="372"/>
      <c r="AJ326" s="372"/>
      <c r="AK326" s="372"/>
      <c r="AL326" s="372"/>
      <c r="AM326" s="372"/>
      <c r="AN326" s="372"/>
      <c r="AO326" s="374"/>
      <c r="AP326" s="374"/>
      <c r="AQ326" s="374"/>
      <c r="AR326" s="375"/>
      <c r="AS326" s="375"/>
      <c r="AT326" s="375"/>
      <c r="AU326" s="367"/>
      <c r="AV326" s="367"/>
      <c r="AW326" s="367"/>
      <c r="AX326" s="368"/>
      <c r="AY326" s="368"/>
      <c r="AZ326" s="38"/>
      <c r="BA326" s="39"/>
      <c r="BB326" s="38"/>
      <c r="BC326" s="39"/>
      <c r="BD326" s="38"/>
      <c r="BE326" s="39"/>
      <c r="BF326" s="38"/>
      <c r="BG326" s="39"/>
      <c r="BH326" s="38"/>
      <c r="BI326" s="36"/>
      <c r="BJ326" s="37"/>
      <c r="BK326" s="36"/>
      <c r="BL326" s="37"/>
      <c r="BM326" s="36"/>
      <c r="BN326" s="37"/>
      <c r="BO326" s="36"/>
      <c r="BP326" s="37"/>
      <c r="BQ326" s="36"/>
      <c r="BR326" s="369"/>
      <c r="BS326" s="369"/>
      <c r="BT326" s="369"/>
      <c r="BU326" s="369"/>
      <c r="BV326" s="369"/>
      <c r="BW326" s="369"/>
      <c r="BX326" s="369"/>
      <c r="BY326" s="369"/>
      <c r="BZ326" s="369"/>
      <c r="CA326" s="369"/>
      <c r="CB326" s="369"/>
      <c r="CC326" s="369"/>
      <c r="CD326" s="369"/>
      <c r="CE326" s="369"/>
    </row>
    <row r="327" spans="1:83" ht="35.1" customHeight="1" x14ac:dyDescent="0.25">
      <c r="A327" s="25">
        <f t="shared" si="15"/>
        <v>316</v>
      </c>
      <c r="B327" s="370"/>
      <c r="C327" s="370"/>
      <c r="D327" s="371"/>
      <c r="E327" s="371"/>
      <c r="F327" s="371"/>
      <c r="G327" s="371"/>
      <c r="H327" s="371"/>
      <c r="I327" s="372"/>
      <c r="J327" s="372"/>
      <c r="K327" s="372"/>
      <c r="L327" s="372"/>
      <c r="M327" s="372"/>
      <c r="N327" s="372"/>
      <c r="O327" s="372"/>
      <c r="P327" s="372"/>
      <c r="Q327" s="373"/>
      <c r="R327" s="373"/>
      <c r="S327" s="373"/>
      <c r="T327" s="373"/>
      <c r="U327" s="373"/>
      <c r="V327" s="373"/>
      <c r="W327" s="373"/>
      <c r="X327" s="373"/>
      <c r="Y327" s="373"/>
      <c r="Z327" s="373"/>
      <c r="AA327" s="372"/>
      <c r="AB327" s="372"/>
      <c r="AC327" s="372"/>
      <c r="AD327" s="372"/>
      <c r="AE327" s="373"/>
      <c r="AF327" s="373"/>
      <c r="AG327" s="373"/>
      <c r="AH327" s="373"/>
      <c r="AI327" s="372"/>
      <c r="AJ327" s="372"/>
      <c r="AK327" s="372"/>
      <c r="AL327" s="372"/>
      <c r="AM327" s="372"/>
      <c r="AN327" s="372"/>
      <c r="AO327" s="374"/>
      <c r="AP327" s="374"/>
      <c r="AQ327" s="374"/>
      <c r="AR327" s="375"/>
      <c r="AS327" s="375"/>
      <c r="AT327" s="375"/>
      <c r="AU327" s="367"/>
      <c r="AV327" s="367"/>
      <c r="AW327" s="367"/>
      <c r="AX327" s="368"/>
      <c r="AY327" s="368"/>
      <c r="AZ327" s="38"/>
      <c r="BA327" s="39"/>
      <c r="BB327" s="38"/>
      <c r="BC327" s="39"/>
      <c r="BD327" s="38"/>
      <c r="BE327" s="39"/>
      <c r="BF327" s="38"/>
      <c r="BG327" s="39"/>
      <c r="BH327" s="38"/>
      <c r="BI327" s="36"/>
      <c r="BJ327" s="37"/>
      <c r="BK327" s="36"/>
      <c r="BL327" s="37"/>
      <c r="BM327" s="36"/>
      <c r="BN327" s="37"/>
      <c r="BO327" s="36"/>
      <c r="BP327" s="37"/>
      <c r="BQ327" s="36"/>
      <c r="BR327" s="369"/>
      <c r="BS327" s="369"/>
      <c r="BT327" s="369"/>
      <c r="BU327" s="369"/>
      <c r="BV327" s="369"/>
      <c r="BW327" s="369"/>
      <c r="BX327" s="369"/>
      <c r="BY327" s="369"/>
      <c r="BZ327" s="369"/>
      <c r="CA327" s="369"/>
      <c r="CB327" s="369"/>
      <c r="CC327" s="369"/>
      <c r="CD327" s="369"/>
      <c r="CE327" s="369"/>
    </row>
    <row r="328" spans="1:83" ht="35.1" customHeight="1" x14ac:dyDescent="0.25">
      <c r="A328" s="25">
        <f t="shared" si="15"/>
        <v>317</v>
      </c>
      <c r="B328" s="370"/>
      <c r="C328" s="370"/>
      <c r="D328" s="371"/>
      <c r="E328" s="371"/>
      <c r="F328" s="371"/>
      <c r="G328" s="371"/>
      <c r="H328" s="371"/>
      <c r="I328" s="372"/>
      <c r="J328" s="372"/>
      <c r="K328" s="372"/>
      <c r="L328" s="372"/>
      <c r="M328" s="372"/>
      <c r="N328" s="372"/>
      <c r="O328" s="372"/>
      <c r="P328" s="372"/>
      <c r="Q328" s="373"/>
      <c r="R328" s="373"/>
      <c r="S328" s="373"/>
      <c r="T328" s="373"/>
      <c r="U328" s="373"/>
      <c r="V328" s="373"/>
      <c r="W328" s="373"/>
      <c r="X328" s="373"/>
      <c r="Y328" s="373"/>
      <c r="Z328" s="373"/>
      <c r="AA328" s="372"/>
      <c r="AB328" s="372"/>
      <c r="AC328" s="372"/>
      <c r="AD328" s="372"/>
      <c r="AE328" s="373"/>
      <c r="AF328" s="373"/>
      <c r="AG328" s="373"/>
      <c r="AH328" s="373"/>
      <c r="AI328" s="372"/>
      <c r="AJ328" s="372"/>
      <c r="AK328" s="372"/>
      <c r="AL328" s="372"/>
      <c r="AM328" s="372"/>
      <c r="AN328" s="372"/>
      <c r="AO328" s="374"/>
      <c r="AP328" s="374"/>
      <c r="AQ328" s="374"/>
      <c r="AR328" s="375"/>
      <c r="AS328" s="375"/>
      <c r="AT328" s="375"/>
      <c r="AU328" s="367"/>
      <c r="AV328" s="367"/>
      <c r="AW328" s="367"/>
      <c r="AX328" s="368"/>
      <c r="AY328" s="368"/>
      <c r="AZ328" s="38"/>
      <c r="BA328" s="39"/>
      <c r="BB328" s="38"/>
      <c r="BC328" s="39"/>
      <c r="BD328" s="38"/>
      <c r="BE328" s="39"/>
      <c r="BF328" s="38"/>
      <c r="BG328" s="39"/>
      <c r="BH328" s="38"/>
      <c r="BI328" s="36"/>
      <c r="BJ328" s="37"/>
      <c r="BK328" s="36"/>
      <c r="BL328" s="37"/>
      <c r="BM328" s="36"/>
      <c r="BN328" s="37"/>
      <c r="BO328" s="36"/>
      <c r="BP328" s="37"/>
      <c r="BQ328" s="36"/>
      <c r="BR328" s="369"/>
      <c r="BS328" s="369"/>
      <c r="BT328" s="369"/>
      <c r="BU328" s="369"/>
      <c r="BV328" s="369"/>
      <c r="BW328" s="369"/>
      <c r="BX328" s="369"/>
      <c r="BY328" s="369"/>
      <c r="BZ328" s="369"/>
      <c r="CA328" s="369"/>
      <c r="CB328" s="369"/>
      <c r="CC328" s="369"/>
      <c r="CD328" s="369"/>
      <c r="CE328" s="369"/>
    </row>
    <row r="329" spans="1:83" ht="35.1" customHeight="1" x14ac:dyDescent="0.25">
      <c r="A329" s="25">
        <f t="shared" si="15"/>
        <v>318</v>
      </c>
      <c r="B329" s="370"/>
      <c r="C329" s="370"/>
      <c r="D329" s="371"/>
      <c r="E329" s="371"/>
      <c r="F329" s="371"/>
      <c r="G329" s="371"/>
      <c r="H329" s="371"/>
      <c r="I329" s="372"/>
      <c r="J329" s="372"/>
      <c r="K329" s="372"/>
      <c r="L329" s="372"/>
      <c r="M329" s="372"/>
      <c r="N329" s="372"/>
      <c r="O329" s="372"/>
      <c r="P329" s="372"/>
      <c r="Q329" s="373"/>
      <c r="R329" s="373"/>
      <c r="S329" s="373"/>
      <c r="T329" s="373"/>
      <c r="U329" s="373"/>
      <c r="V329" s="373"/>
      <c r="W329" s="373"/>
      <c r="X329" s="373"/>
      <c r="Y329" s="373"/>
      <c r="Z329" s="373"/>
      <c r="AA329" s="372"/>
      <c r="AB329" s="372"/>
      <c r="AC329" s="372"/>
      <c r="AD329" s="372"/>
      <c r="AE329" s="373"/>
      <c r="AF329" s="373"/>
      <c r="AG329" s="373"/>
      <c r="AH329" s="373"/>
      <c r="AI329" s="372"/>
      <c r="AJ329" s="372"/>
      <c r="AK329" s="372"/>
      <c r="AL329" s="372"/>
      <c r="AM329" s="372"/>
      <c r="AN329" s="372"/>
      <c r="AO329" s="374"/>
      <c r="AP329" s="374"/>
      <c r="AQ329" s="374"/>
      <c r="AR329" s="375"/>
      <c r="AS329" s="375"/>
      <c r="AT329" s="375"/>
      <c r="AU329" s="367"/>
      <c r="AV329" s="367"/>
      <c r="AW329" s="367"/>
      <c r="AX329" s="368"/>
      <c r="AY329" s="368"/>
      <c r="AZ329" s="38"/>
      <c r="BA329" s="39"/>
      <c r="BB329" s="38"/>
      <c r="BC329" s="39"/>
      <c r="BD329" s="38"/>
      <c r="BE329" s="39"/>
      <c r="BF329" s="38"/>
      <c r="BG329" s="39"/>
      <c r="BH329" s="38"/>
      <c r="BI329" s="36"/>
      <c r="BJ329" s="37"/>
      <c r="BK329" s="36"/>
      <c r="BL329" s="37"/>
      <c r="BM329" s="36"/>
      <c r="BN329" s="37"/>
      <c r="BO329" s="36"/>
      <c r="BP329" s="37"/>
      <c r="BQ329" s="36"/>
      <c r="BR329" s="369"/>
      <c r="BS329" s="369"/>
      <c r="BT329" s="369"/>
      <c r="BU329" s="369"/>
      <c r="BV329" s="369"/>
      <c r="BW329" s="369"/>
      <c r="BX329" s="369"/>
      <c r="BY329" s="369"/>
      <c r="BZ329" s="369"/>
      <c r="CA329" s="369"/>
      <c r="CB329" s="369"/>
      <c r="CC329" s="369"/>
      <c r="CD329" s="369"/>
      <c r="CE329" s="369"/>
    </row>
    <row r="330" spans="1:83" ht="35.1" customHeight="1" x14ac:dyDescent="0.25">
      <c r="A330" s="25">
        <f t="shared" si="15"/>
        <v>319</v>
      </c>
      <c r="B330" s="370"/>
      <c r="C330" s="370"/>
      <c r="D330" s="371"/>
      <c r="E330" s="371"/>
      <c r="F330" s="371"/>
      <c r="G330" s="371"/>
      <c r="H330" s="371"/>
      <c r="I330" s="372"/>
      <c r="J330" s="372"/>
      <c r="K330" s="372"/>
      <c r="L330" s="372"/>
      <c r="M330" s="372"/>
      <c r="N330" s="372"/>
      <c r="O330" s="372"/>
      <c r="P330" s="372"/>
      <c r="Q330" s="373"/>
      <c r="R330" s="373"/>
      <c r="S330" s="373"/>
      <c r="T330" s="373"/>
      <c r="U330" s="373"/>
      <c r="V330" s="373"/>
      <c r="W330" s="373"/>
      <c r="X330" s="373"/>
      <c r="Y330" s="373"/>
      <c r="Z330" s="373"/>
      <c r="AA330" s="372"/>
      <c r="AB330" s="372"/>
      <c r="AC330" s="372"/>
      <c r="AD330" s="372"/>
      <c r="AE330" s="373"/>
      <c r="AF330" s="373"/>
      <c r="AG330" s="373"/>
      <c r="AH330" s="373"/>
      <c r="AI330" s="372"/>
      <c r="AJ330" s="372"/>
      <c r="AK330" s="372"/>
      <c r="AL330" s="372"/>
      <c r="AM330" s="372"/>
      <c r="AN330" s="372"/>
      <c r="AO330" s="374"/>
      <c r="AP330" s="374"/>
      <c r="AQ330" s="374"/>
      <c r="AR330" s="375"/>
      <c r="AS330" s="375"/>
      <c r="AT330" s="375"/>
      <c r="AU330" s="367"/>
      <c r="AV330" s="367"/>
      <c r="AW330" s="367"/>
      <c r="AX330" s="368"/>
      <c r="AY330" s="368"/>
      <c r="AZ330" s="38"/>
      <c r="BA330" s="39"/>
      <c r="BB330" s="38"/>
      <c r="BC330" s="39"/>
      <c r="BD330" s="38"/>
      <c r="BE330" s="39"/>
      <c r="BF330" s="38"/>
      <c r="BG330" s="39"/>
      <c r="BH330" s="38"/>
      <c r="BI330" s="36"/>
      <c r="BJ330" s="37"/>
      <c r="BK330" s="36"/>
      <c r="BL330" s="37"/>
      <c r="BM330" s="36"/>
      <c r="BN330" s="37"/>
      <c r="BO330" s="36"/>
      <c r="BP330" s="37"/>
      <c r="BQ330" s="36"/>
      <c r="BR330" s="369"/>
      <c r="BS330" s="369"/>
      <c r="BT330" s="369"/>
      <c r="BU330" s="369"/>
      <c r="BV330" s="369"/>
      <c r="BW330" s="369"/>
      <c r="BX330" s="369"/>
      <c r="BY330" s="369"/>
      <c r="BZ330" s="369"/>
      <c r="CA330" s="369"/>
      <c r="CB330" s="369"/>
      <c r="CC330" s="369"/>
      <c r="CD330" s="369"/>
      <c r="CE330" s="369"/>
    </row>
    <row r="331" spans="1:83" ht="35.1" customHeight="1" x14ac:dyDescent="0.25">
      <c r="A331" s="25">
        <f>ROW(A320)</f>
        <v>320</v>
      </c>
      <c r="B331" s="370"/>
      <c r="C331" s="370"/>
      <c r="D331" s="371"/>
      <c r="E331" s="371"/>
      <c r="F331" s="371"/>
      <c r="G331" s="371"/>
      <c r="H331" s="371"/>
      <c r="I331" s="372"/>
      <c r="J331" s="372"/>
      <c r="K331" s="372"/>
      <c r="L331" s="372"/>
      <c r="M331" s="372"/>
      <c r="N331" s="372"/>
      <c r="O331" s="372"/>
      <c r="P331" s="372"/>
      <c r="Q331" s="373"/>
      <c r="R331" s="373"/>
      <c r="S331" s="373"/>
      <c r="T331" s="373"/>
      <c r="U331" s="373"/>
      <c r="V331" s="373"/>
      <c r="W331" s="373"/>
      <c r="X331" s="373"/>
      <c r="Y331" s="373"/>
      <c r="Z331" s="373"/>
      <c r="AA331" s="372"/>
      <c r="AB331" s="372"/>
      <c r="AC331" s="372"/>
      <c r="AD331" s="372"/>
      <c r="AE331" s="373"/>
      <c r="AF331" s="373"/>
      <c r="AG331" s="373"/>
      <c r="AH331" s="373"/>
      <c r="AI331" s="372"/>
      <c r="AJ331" s="372"/>
      <c r="AK331" s="372"/>
      <c r="AL331" s="372"/>
      <c r="AM331" s="372"/>
      <c r="AN331" s="372"/>
      <c r="AO331" s="374"/>
      <c r="AP331" s="374"/>
      <c r="AQ331" s="374"/>
      <c r="AR331" s="375"/>
      <c r="AS331" s="375"/>
      <c r="AT331" s="375"/>
      <c r="AU331" s="367"/>
      <c r="AV331" s="367"/>
      <c r="AW331" s="367"/>
      <c r="AX331" s="368"/>
      <c r="AY331" s="368"/>
      <c r="AZ331" s="38"/>
      <c r="BA331" s="39"/>
      <c r="BB331" s="38"/>
      <c r="BC331" s="39"/>
      <c r="BD331" s="38"/>
      <c r="BE331" s="39"/>
      <c r="BF331" s="38"/>
      <c r="BG331" s="39"/>
      <c r="BH331" s="38"/>
      <c r="BI331" s="36"/>
      <c r="BJ331" s="37"/>
      <c r="BK331" s="36"/>
      <c r="BL331" s="37"/>
      <c r="BM331" s="36"/>
      <c r="BN331" s="37"/>
      <c r="BO331" s="36"/>
      <c r="BP331" s="37"/>
      <c r="BQ331" s="36"/>
      <c r="BR331" s="369"/>
      <c r="BS331" s="369"/>
      <c r="BT331" s="369"/>
      <c r="BU331" s="369"/>
      <c r="BV331" s="369"/>
      <c r="BW331" s="369"/>
      <c r="BX331" s="369"/>
      <c r="BY331" s="369"/>
      <c r="BZ331" s="369"/>
      <c r="CA331" s="369"/>
      <c r="CB331" s="369"/>
      <c r="CC331" s="369"/>
      <c r="CD331" s="369"/>
      <c r="CE331" s="369"/>
    </row>
    <row r="332" spans="1:83" ht="35.1" customHeight="1" x14ac:dyDescent="0.25">
      <c r="A332" s="25">
        <f t="shared" si="15"/>
        <v>321</v>
      </c>
      <c r="B332" s="370"/>
      <c r="C332" s="370"/>
      <c r="D332" s="371"/>
      <c r="E332" s="371"/>
      <c r="F332" s="371"/>
      <c r="G332" s="371"/>
      <c r="H332" s="371"/>
      <c r="I332" s="372"/>
      <c r="J332" s="372"/>
      <c r="K332" s="372"/>
      <c r="L332" s="372"/>
      <c r="M332" s="372"/>
      <c r="N332" s="372"/>
      <c r="O332" s="372"/>
      <c r="P332" s="372"/>
      <c r="Q332" s="373"/>
      <c r="R332" s="373"/>
      <c r="S332" s="373"/>
      <c r="T332" s="373"/>
      <c r="U332" s="373"/>
      <c r="V332" s="373"/>
      <c r="W332" s="373"/>
      <c r="X332" s="373"/>
      <c r="Y332" s="373"/>
      <c r="Z332" s="373"/>
      <c r="AA332" s="372"/>
      <c r="AB332" s="372"/>
      <c r="AC332" s="372"/>
      <c r="AD332" s="372"/>
      <c r="AE332" s="373"/>
      <c r="AF332" s="373"/>
      <c r="AG332" s="373"/>
      <c r="AH332" s="373"/>
      <c r="AI332" s="372"/>
      <c r="AJ332" s="372"/>
      <c r="AK332" s="372"/>
      <c r="AL332" s="372"/>
      <c r="AM332" s="372"/>
      <c r="AN332" s="372"/>
      <c r="AO332" s="374"/>
      <c r="AP332" s="374"/>
      <c r="AQ332" s="374"/>
      <c r="AR332" s="375"/>
      <c r="AS332" s="375"/>
      <c r="AT332" s="375"/>
      <c r="AU332" s="367"/>
      <c r="AV332" s="367"/>
      <c r="AW332" s="367"/>
      <c r="AX332" s="368"/>
      <c r="AY332" s="368"/>
      <c r="AZ332" s="38"/>
      <c r="BA332" s="39"/>
      <c r="BB332" s="38"/>
      <c r="BC332" s="39"/>
      <c r="BD332" s="38"/>
      <c r="BE332" s="39"/>
      <c r="BF332" s="38"/>
      <c r="BG332" s="39"/>
      <c r="BH332" s="38"/>
      <c r="BI332" s="36"/>
      <c r="BJ332" s="37"/>
      <c r="BK332" s="36"/>
      <c r="BL332" s="37"/>
      <c r="BM332" s="36"/>
      <c r="BN332" s="37"/>
      <c r="BO332" s="36"/>
      <c r="BP332" s="37"/>
      <c r="BQ332" s="36"/>
      <c r="BR332" s="369"/>
      <c r="BS332" s="369"/>
      <c r="BT332" s="369"/>
      <c r="BU332" s="369"/>
      <c r="BV332" s="369"/>
      <c r="BW332" s="369"/>
      <c r="BX332" s="369"/>
      <c r="BY332" s="369"/>
      <c r="BZ332" s="369"/>
      <c r="CA332" s="369"/>
      <c r="CB332" s="369"/>
      <c r="CC332" s="369"/>
      <c r="CD332" s="369"/>
      <c r="CE332" s="369"/>
    </row>
    <row r="333" spans="1:83" ht="35.1" customHeight="1" x14ac:dyDescent="0.25">
      <c r="A333" s="25">
        <f t="shared" si="15"/>
        <v>322</v>
      </c>
      <c r="B333" s="370"/>
      <c r="C333" s="370"/>
      <c r="D333" s="371"/>
      <c r="E333" s="371"/>
      <c r="F333" s="371"/>
      <c r="G333" s="371"/>
      <c r="H333" s="371"/>
      <c r="I333" s="372"/>
      <c r="J333" s="372"/>
      <c r="K333" s="372"/>
      <c r="L333" s="372"/>
      <c r="M333" s="372"/>
      <c r="N333" s="372"/>
      <c r="O333" s="372"/>
      <c r="P333" s="372"/>
      <c r="Q333" s="373"/>
      <c r="R333" s="373"/>
      <c r="S333" s="373"/>
      <c r="T333" s="373"/>
      <c r="U333" s="373"/>
      <c r="V333" s="373"/>
      <c r="W333" s="373"/>
      <c r="X333" s="373"/>
      <c r="Y333" s="373"/>
      <c r="Z333" s="373"/>
      <c r="AA333" s="372"/>
      <c r="AB333" s="372"/>
      <c r="AC333" s="372"/>
      <c r="AD333" s="372"/>
      <c r="AE333" s="373"/>
      <c r="AF333" s="373"/>
      <c r="AG333" s="373"/>
      <c r="AH333" s="373"/>
      <c r="AI333" s="372"/>
      <c r="AJ333" s="372"/>
      <c r="AK333" s="372"/>
      <c r="AL333" s="372"/>
      <c r="AM333" s="372"/>
      <c r="AN333" s="372"/>
      <c r="AO333" s="374"/>
      <c r="AP333" s="374"/>
      <c r="AQ333" s="374"/>
      <c r="AR333" s="375"/>
      <c r="AS333" s="375"/>
      <c r="AT333" s="375"/>
      <c r="AU333" s="367"/>
      <c r="AV333" s="367"/>
      <c r="AW333" s="367"/>
      <c r="AX333" s="368"/>
      <c r="AY333" s="368"/>
      <c r="AZ333" s="38"/>
      <c r="BA333" s="39"/>
      <c r="BB333" s="38"/>
      <c r="BC333" s="39"/>
      <c r="BD333" s="38"/>
      <c r="BE333" s="39"/>
      <c r="BF333" s="38"/>
      <c r="BG333" s="39"/>
      <c r="BH333" s="38"/>
      <c r="BI333" s="36"/>
      <c r="BJ333" s="37"/>
      <c r="BK333" s="36"/>
      <c r="BL333" s="37"/>
      <c r="BM333" s="36"/>
      <c r="BN333" s="37"/>
      <c r="BO333" s="36"/>
      <c r="BP333" s="37"/>
      <c r="BQ333" s="36"/>
      <c r="BR333" s="369"/>
      <c r="BS333" s="369"/>
      <c r="BT333" s="369"/>
      <c r="BU333" s="369"/>
      <c r="BV333" s="369"/>
      <c r="BW333" s="369"/>
      <c r="BX333" s="369"/>
      <c r="BY333" s="369"/>
      <c r="BZ333" s="369"/>
      <c r="CA333" s="369"/>
      <c r="CB333" s="369"/>
      <c r="CC333" s="369"/>
      <c r="CD333" s="369"/>
      <c r="CE333" s="369"/>
    </row>
    <row r="334" spans="1:83" ht="35.1" customHeight="1" x14ac:dyDescent="0.25">
      <c r="A334" s="25">
        <f t="shared" si="15"/>
        <v>323</v>
      </c>
      <c r="B334" s="370"/>
      <c r="C334" s="370"/>
      <c r="D334" s="371"/>
      <c r="E334" s="371"/>
      <c r="F334" s="371"/>
      <c r="G334" s="371"/>
      <c r="H334" s="371"/>
      <c r="I334" s="372"/>
      <c r="J334" s="372"/>
      <c r="K334" s="372"/>
      <c r="L334" s="372"/>
      <c r="M334" s="372"/>
      <c r="N334" s="372"/>
      <c r="O334" s="372"/>
      <c r="P334" s="372"/>
      <c r="Q334" s="373"/>
      <c r="R334" s="373"/>
      <c r="S334" s="373"/>
      <c r="T334" s="373"/>
      <c r="U334" s="373"/>
      <c r="V334" s="373"/>
      <c r="W334" s="373"/>
      <c r="X334" s="373"/>
      <c r="Y334" s="373"/>
      <c r="Z334" s="373"/>
      <c r="AA334" s="372"/>
      <c r="AB334" s="372"/>
      <c r="AC334" s="372"/>
      <c r="AD334" s="372"/>
      <c r="AE334" s="373"/>
      <c r="AF334" s="373"/>
      <c r="AG334" s="373"/>
      <c r="AH334" s="373"/>
      <c r="AI334" s="372"/>
      <c r="AJ334" s="372"/>
      <c r="AK334" s="372"/>
      <c r="AL334" s="372"/>
      <c r="AM334" s="372"/>
      <c r="AN334" s="372"/>
      <c r="AO334" s="374"/>
      <c r="AP334" s="374"/>
      <c r="AQ334" s="374"/>
      <c r="AR334" s="375"/>
      <c r="AS334" s="375"/>
      <c r="AT334" s="375"/>
      <c r="AU334" s="367"/>
      <c r="AV334" s="367"/>
      <c r="AW334" s="367"/>
      <c r="AX334" s="368"/>
      <c r="AY334" s="368"/>
      <c r="AZ334" s="38"/>
      <c r="BA334" s="39"/>
      <c r="BB334" s="38"/>
      <c r="BC334" s="39"/>
      <c r="BD334" s="38"/>
      <c r="BE334" s="39"/>
      <c r="BF334" s="38"/>
      <c r="BG334" s="39"/>
      <c r="BH334" s="38"/>
      <c r="BI334" s="36"/>
      <c r="BJ334" s="37"/>
      <c r="BK334" s="36"/>
      <c r="BL334" s="37"/>
      <c r="BM334" s="36"/>
      <c r="BN334" s="37"/>
      <c r="BO334" s="36"/>
      <c r="BP334" s="37"/>
      <c r="BQ334" s="36"/>
      <c r="BR334" s="369"/>
      <c r="BS334" s="369"/>
      <c r="BT334" s="369"/>
      <c r="BU334" s="369"/>
      <c r="BV334" s="369"/>
      <c r="BW334" s="369"/>
      <c r="BX334" s="369"/>
      <c r="BY334" s="369"/>
      <c r="BZ334" s="369"/>
      <c r="CA334" s="369"/>
      <c r="CB334" s="369"/>
      <c r="CC334" s="369"/>
      <c r="CD334" s="369"/>
      <c r="CE334" s="369"/>
    </row>
    <row r="335" spans="1:83" ht="35.1" customHeight="1" x14ac:dyDescent="0.25">
      <c r="A335" s="25">
        <f t="shared" si="15"/>
        <v>324</v>
      </c>
      <c r="B335" s="370"/>
      <c r="C335" s="370"/>
      <c r="D335" s="371"/>
      <c r="E335" s="371"/>
      <c r="F335" s="371"/>
      <c r="G335" s="371"/>
      <c r="H335" s="371"/>
      <c r="I335" s="372"/>
      <c r="J335" s="372"/>
      <c r="K335" s="372"/>
      <c r="L335" s="372"/>
      <c r="M335" s="372"/>
      <c r="N335" s="372"/>
      <c r="O335" s="372"/>
      <c r="P335" s="372"/>
      <c r="Q335" s="373"/>
      <c r="R335" s="373"/>
      <c r="S335" s="373"/>
      <c r="T335" s="373"/>
      <c r="U335" s="373"/>
      <c r="V335" s="373"/>
      <c r="W335" s="373"/>
      <c r="X335" s="373"/>
      <c r="Y335" s="373"/>
      <c r="Z335" s="373"/>
      <c r="AA335" s="372"/>
      <c r="AB335" s="372"/>
      <c r="AC335" s="372"/>
      <c r="AD335" s="372"/>
      <c r="AE335" s="373"/>
      <c r="AF335" s="373"/>
      <c r="AG335" s="373"/>
      <c r="AH335" s="373"/>
      <c r="AI335" s="372"/>
      <c r="AJ335" s="372"/>
      <c r="AK335" s="372"/>
      <c r="AL335" s="372"/>
      <c r="AM335" s="372"/>
      <c r="AN335" s="372"/>
      <c r="AO335" s="374"/>
      <c r="AP335" s="374"/>
      <c r="AQ335" s="374"/>
      <c r="AR335" s="375"/>
      <c r="AS335" s="375"/>
      <c r="AT335" s="375"/>
      <c r="AU335" s="367"/>
      <c r="AV335" s="367"/>
      <c r="AW335" s="367"/>
      <c r="AX335" s="368"/>
      <c r="AY335" s="368"/>
      <c r="AZ335" s="38"/>
      <c r="BA335" s="39"/>
      <c r="BB335" s="38"/>
      <c r="BC335" s="39"/>
      <c r="BD335" s="38"/>
      <c r="BE335" s="39"/>
      <c r="BF335" s="38"/>
      <c r="BG335" s="39"/>
      <c r="BH335" s="38"/>
      <c r="BI335" s="36"/>
      <c r="BJ335" s="37"/>
      <c r="BK335" s="36"/>
      <c r="BL335" s="37"/>
      <c r="BM335" s="36"/>
      <c r="BN335" s="37"/>
      <c r="BO335" s="36"/>
      <c r="BP335" s="37"/>
      <c r="BQ335" s="36"/>
      <c r="BR335" s="369"/>
      <c r="BS335" s="369"/>
      <c r="BT335" s="369"/>
      <c r="BU335" s="369"/>
      <c r="BV335" s="369"/>
      <c r="BW335" s="369"/>
      <c r="BX335" s="369"/>
      <c r="BY335" s="369"/>
      <c r="BZ335" s="369"/>
      <c r="CA335" s="369"/>
      <c r="CB335" s="369"/>
      <c r="CC335" s="369"/>
      <c r="CD335" s="369"/>
      <c r="CE335" s="369"/>
    </row>
    <row r="336" spans="1:83" ht="35.1" customHeight="1" x14ac:dyDescent="0.25">
      <c r="A336" s="25">
        <f t="shared" si="15"/>
        <v>325</v>
      </c>
      <c r="B336" s="370"/>
      <c r="C336" s="370"/>
      <c r="D336" s="371"/>
      <c r="E336" s="371"/>
      <c r="F336" s="371"/>
      <c r="G336" s="371"/>
      <c r="H336" s="371"/>
      <c r="I336" s="372"/>
      <c r="J336" s="372"/>
      <c r="K336" s="372"/>
      <c r="L336" s="372"/>
      <c r="M336" s="372"/>
      <c r="N336" s="372"/>
      <c r="O336" s="372"/>
      <c r="P336" s="372"/>
      <c r="Q336" s="373"/>
      <c r="R336" s="373"/>
      <c r="S336" s="373"/>
      <c r="T336" s="373"/>
      <c r="U336" s="373"/>
      <c r="V336" s="373"/>
      <c r="W336" s="373"/>
      <c r="X336" s="373"/>
      <c r="Y336" s="373"/>
      <c r="Z336" s="373"/>
      <c r="AA336" s="372"/>
      <c r="AB336" s="372"/>
      <c r="AC336" s="372"/>
      <c r="AD336" s="372"/>
      <c r="AE336" s="373"/>
      <c r="AF336" s="373"/>
      <c r="AG336" s="373"/>
      <c r="AH336" s="373"/>
      <c r="AI336" s="372"/>
      <c r="AJ336" s="372"/>
      <c r="AK336" s="372"/>
      <c r="AL336" s="372"/>
      <c r="AM336" s="372"/>
      <c r="AN336" s="372"/>
      <c r="AO336" s="374"/>
      <c r="AP336" s="374"/>
      <c r="AQ336" s="374"/>
      <c r="AR336" s="375"/>
      <c r="AS336" s="375"/>
      <c r="AT336" s="375"/>
      <c r="AU336" s="367"/>
      <c r="AV336" s="367"/>
      <c r="AW336" s="367"/>
      <c r="AX336" s="368"/>
      <c r="AY336" s="368"/>
      <c r="AZ336" s="38"/>
      <c r="BA336" s="39"/>
      <c r="BB336" s="38"/>
      <c r="BC336" s="39"/>
      <c r="BD336" s="38"/>
      <c r="BE336" s="39"/>
      <c r="BF336" s="38"/>
      <c r="BG336" s="39"/>
      <c r="BH336" s="38"/>
      <c r="BI336" s="36"/>
      <c r="BJ336" s="37"/>
      <c r="BK336" s="36"/>
      <c r="BL336" s="37"/>
      <c r="BM336" s="36"/>
      <c r="BN336" s="37"/>
      <c r="BO336" s="36"/>
      <c r="BP336" s="37"/>
      <c r="BQ336" s="36"/>
      <c r="BR336" s="369"/>
      <c r="BS336" s="369"/>
      <c r="BT336" s="369"/>
      <c r="BU336" s="369"/>
      <c r="BV336" s="369"/>
      <c r="BW336" s="369"/>
      <c r="BX336" s="369"/>
      <c r="BY336" s="369"/>
      <c r="BZ336" s="369"/>
      <c r="CA336" s="369"/>
      <c r="CB336" s="369"/>
      <c r="CC336" s="369"/>
      <c r="CD336" s="369"/>
      <c r="CE336" s="369"/>
    </row>
    <row r="337" spans="1:83" ht="35.1" customHeight="1" x14ac:dyDescent="0.25">
      <c r="A337" s="25">
        <f t="shared" si="15"/>
        <v>326</v>
      </c>
      <c r="B337" s="370"/>
      <c r="C337" s="370"/>
      <c r="D337" s="371"/>
      <c r="E337" s="371"/>
      <c r="F337" s="371"/>
      <c r="G337" s="371"/>
      <c r="H337" s="371"/>
      <c r="I337" s="372"/>
      <c r="J337" s="372"/>
      <c r="K337" s="372"/>
      <c r="L337" s="372"/>
      <c r="M337" s="372"/>
      <c r="N337" s="372"/>
      <c r="O337" s="372"/>
      <c r="P337" s="372"/>
      <c r="Q337" s="373"/>
      <c r="R337" s="373"/>
      <c r="S337" s="373"/>
      <c r="T337" s="373"/>
      <c r="U337" s="373"/>
      <c r="V337" s="373"/>
      <c r="W337" s="373"/>
      <c r="X337" s="373"/>
      <c r="Y337" s="373"/>
      <c r="Z337" s="373"/>
      <c r="AA337" s="372"/>
      <c r="AB337" s="372"/>
      <c r="AC337" s="372"/>
      <c r="AD337" s="372"/>
      <c r="AE337" s="373"/>
      <c r="AF337" s="373"/>
      <c r="AG337" s="373"/>
      <c r="AH337" s="373"/>
      <c r="AI337" s="372"/>
      <c r="AJ337" s="372"/>
      <c r="AK337" s="372"/>
      <c r="AL337" s="372"/>
      <c r="AM337" s="372"/>
      <c r="AN337" s="372"/>
      <c r="AO337" s="374"/>
      <c r="AP337" s="374"/>
      <c r="AQ337" s="374"/>
      <c r="AR337" s="375"/>
      <c r="AS337" s="375"/>
      <c r="AT337" s="375"/>
      <c r="AU337" s="367"/>
      <c r="AV337" s="367"/>
      <c r="AW337" s="367"/>
      <c r="AX337" s="368"/>
      <c r="AY337" s="368"/>
      <c r="AZ337" s="38"/>
      <c r="BA337" s="39"/>
      <c r="BB337" s="38"/>
      <c r="BC337" s="39"/>
      <c r="BD337" s="38"/>
      <c r="BE337" s="39"/>
      <c r="BF337" s="38"/>
      <c r="BG337" s="39"/>
      <c r="BH337" s="38"/>
      <c r="BI337" s="36"/>
      <c r="BJ337" s="37"/>
      <c r="BK337" s="36"/>
      <c r="BL337" s="37"/>
      <c r="BM337" s="36"/>
      <c r="BN337" s="37"/>
      <c r="BO337" s="36"/>
      <c r="BP337" s="37"/>
      <c r="BQ337" s="36"/>
      <c r="BR337" s="369"/>
      <c r="BS337" s="369"/>
      <c r="BT337" s="369"/>
      <c r="BU337" s="369"/>
      <c r="BV337" s="369"/>
      <c r="BW337" s="369"/>
      <c r="BX337" s="369"/>
      <c r="BY337" s="369"/>
      <c r="BZ337" s="369"/>
      <c r="CA337" s="369"/>
      <c r="CB337" s="369"/>
      <c r="CC337" s="369"/>
      <c r="CD337" s="369"/>
      <c r="CE337" s="369"/>
    </row>
    <row r="338" spans="1:83" ht="35.1" customHeight="1" x14ac:dyDescent="0.25">
      <c r="A338" s="25">
        <f t="shared" si="15"/>
        <v>327</v>
      </c>
      <c r="B338" s="370"/>
      <c r="C338" s="370"/>
      <c r="D338" s="371"/>
      <c r="E338" s="371"/>
      <c r="F338" s="371"/>
      <c r="G338" s="371"/>
      <c r="H338" s="371"/>
      <c r="I338" s="372"/>
      <c r="J338" s="372"/>
      <c r="K338" s="372"/>
      <c r="L338" s="372"/>
      <c r="M338" s="372"/>
      <c r="N338" s="372"/>
      <c r="O338" s="372"/>
      <c r="P338" s="372"/>
      <c r="Q338" s="373"/>
      <c r="R338" s="373"/>
      <c r="S338" s="373"/>
      <c r="T338" s="373"/>
      <c r="U338" s="373"/>
      <c r="V338" s="373"/>
      <c r="W338" s="373"/>
      <c r="X338" s="373"/>
      <c r="Y338" s="373"/>
      <c r="Z338" s="373"/>
      <c r="AA338" s="372"/>
      <c r="AB338" s="372"/>
      <c r="AC338" s="372"/>
      <c r="AD338" s="372"/>
      <c r="AE338" s="373"/>
      <c r="AF338" s="373"/>
      <c r="AG338" s="373"/>
      <c r="AH338" s="373"/>
      <c r="AI338" s="372"/>
      <c r="AJ338" s="372"/>
      <c r="AK338" s="372"/>
      <c r="AL338" s="372"/>
      <c r="AM338" s="372"/>
      <c r="AN338" s="372"/>
      <c r="AO338" s="374"/>
      <c r="AP338" s="374"/>
      <c r="AQ338" s="374"/>
      <c r="AR338" s="375"/>
      <c r="AS338" s="375"/>
      <c r="AT338" s="375"/>
      <c r="AU338" s="367"/>
      <c r="AV338" s="367"/>
      <c r="AW338" s="367"/>
      <c r="AX338" s="368"/>
      <c r="AY338" s="368"/>
      <c r="AZ338" s="38"/>
      <c r="BA338" s="39"/>
      <c r="BB338" s="38"/>
      <c r="BC338" s="39"/>
      <c r="BD338" s="38"/>
      <c r="BE338" s="39"/>
      <c r="BF338" s="38"/>
      <c r="BG338" s="39"/>
      <c r="BH338" s="38"/>
      <c r="BI338" s="36"/>
      <c r="BJ338" s="37"/>
      <c r="BK338" s="36"/>
      <c r="BL338" s="37"/>
      <c r="BM338" s="36"/>
      <c r="BN338" s="37"/>
      <c r="BO338" s="36"/>
      <c r="BP338" s="37"/>
      <c r="BQ338" s="36"/>
      <c r="BR338" s="369"/>
      <c r="BS338" s="369"/>
      <c r="BT338" s="369"/>
      <c r="BU338" s="369"/>
      <c r="BV338" s="369"/>
      <c r="BW338" s="369"/>
      <c r="BX338" s="369"/>
      <c r="BY338" s="369"/>
      <c r="BZ338" s="369"/>
      <c r="CA338" s="369"/>
      <c r="CB338" s="369"/>
      <c r="CC338" s="369"/>
      <c r="CD338" s="369"/>
      <c r="CE338" s="369"/>
    </row>
    <row r="339" spans="1:83" ht="35.1" customHeight="1" x14ac:dyDescent="0.25">
      <c r="A339" s="25">
        <f t="shared" si="15"/>
        <v>328</v>
      </c>
      <c r="B339" s="370"/>
      <c r="C339" s="370"/>
      <c r="D339" s="371"/>
      <c r="E339" s="371"/>
      <c r="F339" s="371"/>
      <c r="G339" s="371"/>
      <c r="H339" s="371"/>
      <c r="I339" s="372"/>
      <c r="J339" s="372"/>
      <c r="K339" s="372"/>
      <c r="L339" s="372"/>
      <c r="M339" s="372"/>
      <c r="N339" s="372"/>
      <c r="O339" s="372"/>
      <c r="P339" s="372"/>
      <c r="Q339" s="373"/>
      <c r="R339" s="373"/>
      <c r="S339" s="373"/>
      <c r="T339" s="373"/>
      <c r="U339" s="373"/>
      <c r="V339" s="373"/>
      <c r="W339" s="373"/>
      <c r="X339" s="373"/>
      <c r="Y339" s="373"/>
      <c r="Z339" s="373"/>
      <c r="AA339" s="372"/>
      <c r="AB339" s="372"/>
      <c r="AC339" s="372"/>
      <c r="AD339" s="372"/>
      <c r="AE339" s="373"/>
      <c r="AF339" s="373"/>
      <c r="AG339" s="373"/>
      <c r="AH339" s="373"/>
      <c r="AI339" s="372"/>
      <c r="AJ339" s="372"/>
      <c r="AK339" s="372"/>
      <c r="AL339" s="372"/>
      <c r="AM339" s="372"/>
      <c r="AN339" s="372"/>
      <c r="AO339" s="374"/>
      <c r="AP339" s="374"/>
      <c r="AQ339" s="374"/>
      <c r="AR339" s="375"/>
      <c r="AS339" s="375"/>
      <c r="AT339" s="375"/>
      <c r="AU339" s="367"/>
      <c r="AV339" s="367"/>
      <c r="AW339" s="367"/>
      <c r="AX339" s="368"/>
      <c r="AY339" s="368"/>
      <c r="AZ339" s="38"/>
      <c r="BA339" s="39"/>
      <c r="BB339" s="38"/>
      <c r="BC339" s="39"/>
      <c r="BD339" s="38"/>
      <c r="BE339" s="39"/>
      <c r="BF339" s="38"/>
      <c r="BG339" s="39"/>
      <c r="BH339" s="38"/>
      <c r="BI339" s="36"/>
      <c r="BJ339" s="37"/>
      <c r="BK339" s="36"/>
      <c r="BL339" s="37"/>
      <c r="BM339" s="36"/>
      <c r="BN339" s="37"/>
      <c r="BO339" s="36"/>
      <c r="BP339" s="37"/>
      <c r="BQ339" s="36"/>
      <c r="BR339" s="369"/>
      <c r="BS339" s="369"/>
      <c r="BT339" s="369"/>
      <c r="BU339" s="369"/>
      <c r="BV339" s="369"/>
      <c r="BW339" s="369"/>
      <c r="BX339" s="369"/>
      <c r="BY339" s="369"/>
      <c r="BZ339" s="369"/>
      <c r="CA339" s="369"/>
      <c r="CB339" s="369"/>
      <c r="CC339" s="369"/>
      <c r="CD339" s="369"/>
      <c r="CE339" s="369"/>
    </row>
    <row r="340" spans="1:83" ht="35.1" customHeight="1" x14ac:dyDescent="0.25">
      <c r="A340" s="25">
        <f t="shared" si="15"/>
        <v>329</v>
      </c>
      <c r="B340" s="370"/>
      <c r="C340" s="370"/>
      <c r="D340" s="371"/>
      <c r="E340" s="371"/>
      <c r="F340" s="371"/>
      <c r="G340" s="371"/>
      <c r="H340" s="371"/>
      <c r="I340" s="372"/>
      <c r="J340" s="372"/>
      <c r="K340" s="372"/>
      <c r="L340" s="372"/>
      <c r="M340" s="372"/>
      <c r="N340" s="372"/>
      <c r="O340" s="372"/>
      <c r="P340" s="372"/>
      <c r="Q340" s="373"/>
      <c r="R340" s="373"/>
      <c r="S340" s="373"/>
      <c r="T340" s="373"/>
      <c r="U340" s="373"/>
      <c r="V340" s="373"/>
      <c r="W340" s="373"/>
      <c r="X340" s="373"/>
      <c r="Y340" s="373"/>
      <c r="Z340" s="373"/>
      <c r="AA340" s="372"/>
      <c r="AB340" s="372"/>
      <c r="AC340" s="372"/>
      <c r="AD340" s="372"/>
      <c r="AE340" s="373"/>
      <c r="AF340" s="373"/>
      <c r="AG340" s="373"/>
      <c r="AH340" s="373"/>
      <c r="AI340" s="372"/>
      <c r="AJ340" s="372"/>
      <c r="AK340" s="372"/>
      <c r="AL340" s="372"/>
      <c r="AM340" s="372"/>
      <c r="AN340" s="372"/>
      <c r="AO340" s="374"/>
      <c r="AP340" s="374"/>
      <c r="AQ340" s="374"/>
      <c r="AR340" s="375"/>
      <c r="AS340" s="375"/>
      <c r="AT340" s="375"/>
      <c r="AU340" s="367"/>
      <c r="AV340" s="367"/>
      <c r="AW340" s="367"/>
      <c r="AX340" s="368"/>
      <c r="AY340" s="368"/>
      <c r="AZ340" s="38"/>
      <c r="BA340" s="39"/>
      <c r="BB340" s="38"/>
      <c r="BC340" s="39"/>
      <c r="BD340" s="38"/>
      <c r="BE340" s="39"/>
      <c r="BF340" s="38"/>
      <c r="BG340" s="39"/>
      <c r="BH340" s="38"/>
      <c r="BI340" s="36"/>
      <c r="BJ340" s="37"/>
      <c r="BK340" s="36"/>
      <c r="BL340" s="37"/>
      <c r="BM340" s="36"/>
      <c r="BN340" s="37"/>
      <c r="BO340" s="36"/>
      <c r="BP340" s="37"/>
      <c r="BQ340" s="36"/>
      <c r="BR340" s="369"/>
      <c r="BS340" s="369"/>
      <c r="BT340" s="369"/>
      <c r="BU340" s="369"/>
      <c r="BV340" s="369"/>
      <c r="BW340" s="369"/>
      <c r="BX340" s="369"/>
      <c r="BY340" s="369"/>
      <c r="BZ340" s="369"/>
      <c r="CA340" s="369"/>
      <c r="CB340" s="369"/>
      <c r="CC340" s="369"/>
      <c r="CD340" s="369"/>
      <c r="CE340" s="369"/>
    </row>
    <row r="341" spans="1:83" ht="35.1" customHeight="1" x14ac:dyDescent="0.25">
      <c r="A341" s="25">
        <f>ROW(A330)</f>
        <v>330</v>
      </c>
      <c r="B341" s="370"/>
      <c r="C341" s="370"/>
      <c r="D341" s="371"/>
      <c r="E341" s="371"/>
      <c r="F341" s="371"/>
      <c r="G341" s="371"/>
      <c r="H341" s="371"/>
      <c r="I341" s="372"/>
      <c r="J341" s="372"/>
      <c r="K341" s="372"/>
      <c r="L341" s="372"/>
      <c r="M341" s="372"/>
      <c r="N341" s="372"/>
      <c r="O341" s="372"/>
      <c r="P341" s="372"/>
      <c r="Q341" s="373"/>
      <c r="R341" s="373"/>
      <c r="S341" s="373"/>
      <c r="T341" s="373"/>
      <c r="U341" s="373"/>
      <c r="V341" s="373"/>
      <c r="W341" s="373"/>
      <c r="X341" s="373"/>
      <c r="Y341" s="373"/>
      <c r="Z341" s="373"/>
      <c r="AA341" s="372"/>
      <c r="AB341" s="372"/>
      <c r="AC341" s="372"/>
      <c r="AD341" s="372"/>
      <c r="AE341" s="373"/>
      <c r="AF341" s="373"/>
      <c r="AG341" s="373"/>
      <c r="AH341" s="373"/>
      <c r="AI341" s="372"/>
      <c r="AJ341" s="372"/>
      <c r="AK341" s="372"/>
      <c r="AL341" s="372"/>
      <c r="AM341" s="372"/>
      <c r="AN341" s="372"/>
      <c r="AO341" s="374"/>
      <c r="AP341" s="374"/>
      <c r="AQ341" s="374"/>
      <c r="AR341" s="375"/>
      <c r="AS341" s="375"/>
      <c r="AT341" s="375"/>
      <c r="AU341" s="367"/>
      <c r="AV341" s="367"/>
      <c r="AW341" s="367"/>
      <c r="AX341" s="368"/>
      <c r="AY341" s="368"/>
      <c r="AZ341" s="38"/>
      <c r="BA341" s="39"/>
      <c r="BB341" s="38"/>
      <c r="BC341" s="39"/>
      <c r="BD341" s="38"/>
      <c r="BE341" s="39"/>
      <c r="BF341" s="38"/>
      <c r="BG341" s="39"/>
      <c r="BH341" s="38"/>
      <c r="BI341" s="36"/>
      <c r="BJ341" s="37"/>
      <c r="BK341" s="36"/>
      <c r="BL341" s="37"/>
      <c r="BM341" s="36"/>
      <c r="BN341" s="37"/>
      <c r="BO341" s="36"/>
      <c r="BP341" s="37"/>
      <c r="BQ341" s="36"/>
      <c r="BR341" s="369"/>
      <c r="BS341" s="369"/>
      <c r="BT341" s="369"/>
      <c r="BU341" s="369"/>
      <c r="BV341" s="369"/>
      <c r="BW341" s="369"/>
      <c r="BX341" s="369"/>
      <c r="BY341" s="369"/>
      <c r="BZ341" s="369"/>
      <c r="CA341" s="369"/>
      <c r="CB341" s="369"/>
      <c r="CC341" s="369"/>
      <c r="CD341" s="369"/>
      <c r="CE341" s="369"/>
    </row>
    <row r="342" spans="1:83" ht="35.1" customHeight="1" x14ac:dyDescent="0.25">
      <c r="A342" s="25">
        <f t="shared" si="15"/>
        <v>331</v>
      </c>
      <c r="B342" s="370"/>
      <c r="C342" s="370"/>
      <c r="D342" s="371"/>
      <c r="E342" s="371"/>
      <c r="F342" s="371"/>
      <c r="G342" s="371"/>
      <c r="H342" s="371"/>
      <c r="I342" s="372"/>
      <c r="J342" s="372"/>
      <c r="K342" s="372"/>
      <c r="L342" s="372"/>
      <c r="M342" s="372"/>
      <c r="N342" s="372"/>
      <c r="O342" s="372"/>
      <c r="P342" s="372"/>
      <c r="Q342" s="373"/>
      <c r="R342" s="373"/>
      <c r="S342" s="373"/>
      <c r="T342" s="373"/>
      <c r="U342" s="373"/>
      <c r="V342" s="373"/>
      <c r="W342" s="373"/>
      <c r="X342" s="373"/>
      <c r="Y342" s="373"/>
      <c r="Z342" s="373"/>
      <c r="AA342" s="372"/>
      <c r="AB342" s="372"/>
      <c r="AC342" s="372"/>
      <c r="AD342" s="372"/>
      <c r="AE342" s="373"/>
      <c r="AF342" s="373"/>
      <c r="AG342" s="373"/>
      <c r="AH342" s="373"/>
      <c r="AI342" s="372"/>
      <c r="AJ342" s="372"/>
      <c r="AK342" s="372"/>
      <c r="AL342" s="372"/>
      <c r="AM342" s="372"/>
      <c r="AN342" s="372"/>
      <c r="AO342" s="374"/>
      <c r="AP342" s="374"/>
      <c r="AQ342" s="374"/>
      <c r="AR342" s="375"/>
      <c r="AS342" s="375"/>
      <c r="AT342" s="375"/>
      <c r="AU342" s="367"/>
      <c r="AV342" s="367"/>
      <c r="AW342" s="367"/>
      <c r="AX342" s="368"/>
      <c r="AY342" s="368"/>
      <c r="AZ342" s="38"/>
      <c r="BA342" s="39"/>
      <c r="BB342" s="38"/>
      <c r="BC342" s="39"/>
      <c r="BD342" s="38"/>
      <c r="BE342" s="39"/>
      <c r="BF342" s="38"/>
      <c r="BG342" s="39"/>
      <c r="BH342" s="38"/>
      <c r="BI342" s="36"/>
      <c r="BJ342" s="37"/>
      <c r="BK342" s="36"/>
      <c r="BL342" s="37"/>
      <c r="BM342" s="36"/>
      <c r="BN342" s="37"/>
      <c r="BO342" s="36"/>
      <c r="BP342" s="37"/>
      <c r="BQ342" s="36"/>
      <c r="BR342" s="369"/>
      <c r="BS342" s="369"/>
      <c r="BT342" s="369"/>
      <c r="BU342" s="369"/>
      <c r="BV342" s="369"/>
      <c r="BW342" s="369"/>
      <c r="BX342" s="369"/>
      <c r="BY342" s="369"/>
      <c r="BZ342" s="369"/>
      <c r="CA342" s="369"/>
      <c r="CB342" s="369"/>
      <c r="CC342" s="369"/>
      <c r="CD342" s="369"/>
      <c r="CE342" s="369"/>
    </row>
    <row r="343" spans="1:83" ht="35.1" customHeight="1" x14ac:dyDescent="0.25">
      <c r="A343" s="25">
        <f t="shared" si="15"/>
        <v>332</v>
      </c>
      <c r="B343" s="370"/>
      <c r="C343" s="370"/>
      <c r="D343" s="371"/>
      <c r="E343" s="371"/>
      <c r="F343" s="371"/>
      <c r="G343" s="371"/>
      <c r="H343" s="371"/>
      <c r="I343" s="372"/>
      <c r="J343" s="372"/>
      <c r="K343" s="372"/>
      <c r="L343" s="372"/>
      <c r="M343" s="372"/>
      <c r="N343" s="372"/>
      <c r="O343" s="372"/>
      <c r="P343" s="372"/>
      <c r="Q343" s="373"/>
      <c r="R343" s="373"/>
      <c r="S343" s="373"/>
      <c r="T343" s="373"/>
      <c r="U343" s="373"/>
      <c r="V343" s="373"/>
      <c r="W343" s="373"/>
      <c r="X343" s="373"/>
      <c r="Y343" s="373"/>
      <c r="Z343" s="373"/>
      <c r="AA343" s="372"/>
      <c r="AB343" s="372"/>
      <c r="AC343" s="372"/>
      <c r="AD343" s="372"/>
      <c r="AE343" s="373"/>
      <c r="AF343" s="373"/>
      <c r="AG343" s="373"/>
      <c r="AH343" s="373"/>
      <c r="AI343" s="372"/>
      <c r="AJ343" s="372"/>
      <c r="AK343" s="372"/>
      <c r="AL343" s="372"/>
      <c r="AM343" s="372"/>
      <c r="AN343" s="372"/>
      <c r="AO343" s="374"/>
      <c r="AP343" s="374"/>
      <c r="AQ343" s="374"/>
      <c r="AR343" s="375"/>
      <c r="AS343" s="375"/>
      <c r="AT343" s="375"/>
      <c r="AU343" s="367"/>
      <c r="AV343" s="367"/>
      <c r="AW343" s="367"/>
      <c r="AX343" s="368"/>
      <c r="AY343" s="368"/>
      <c r="AZ343" s="38"/>
      <c r="BA343" s="39"/>
      <c r="BB343" s="38"/>
      <c r="BC343" s="39"/>
      <c r="BD343" s="38"/>
      <c r="BE343" s="39"/>
      <c r="BF343" s="38"/>
      <c r="BG343" s="39"/>
      <c r="BH343" s="38"/>
      <c r="BI343" s="36"/>
      <c r="BJ343" s="37"/>
      <c r="BK343" s="36"/>
      <c r="BL343" s="37"/>
      <c r="BM343" s="36"/>
      <c r="BN343" s="37"/>
      <c r="BO343" s="36"/>
      <c r="BP343" s="37"/>
      <c r="BQ343" s="36"/>
      <c r="BR343" s="369"/>
      <c r="BS343" s="369"/>
      <c r="BT343" s="369"/>
      <c r="BU343" s="369"/>
      <c r="BV343" s="369"/>
      <c r="BW343" s="369"/>
      <c r="BX343" s="369"/>
      <c r="BY343" s="369"/>
      <c r="BZ343" s="369"/>
      <c r="CA343" s="369"/>
      <c r="CB343" s="369"/>
      <c r="CC343" s="369"/>
      <c r="CD343" s="369"/>
      <c r="CE343" s="369"/>
    </row>
    <row r="344" spans="1:83" ht="35.1" customHeight="1" x14ac:dyDescent="0.25">
      <c r="A344" s="25">
        <f t="shared" si="15"/>
        <v>333</v>
      </c>
      <c r="B344" s="370"/>
      <c r="C344" s="370"/>
      <c r="D344" s="371"/>
      <c r="E344" s="371"/>
      <c r="F344" s="371"/>
      <c r="G344" s="371"/>
      <c r="H344" s="371"/>
      <c r="I344" s="372"/>
      <c r="J344" s="372"/>
      <c r="K344" s="372"/>
      <c r="L344" s="372"/>
      <c r="M344" s="372"/>
      <c r="N344" s="372"/>
      <c r="O344" s="372"/>
      <c r="P344" s="372"/>
      <c r="Q344" s="373"/>
      <c r="R344" s="373"/>
      <c r="S344" s="373"/>
      <c r="T344" s="373"/>
      <c r="U344" s="373"/>
      <c r="V344" s="373"/>
      <c r="W344" s="373"/>
      <c r="X344" s="373"/>
      <c r="Y344" s="373"/>
      <c r="Z344" s="373"/>
      <c r="AA344" s="372"/>
      <c r="AB344" s="372"/>
      <c r="AC344" s="372"/>
      <c r="AD344" s="372"/>
      <c r="AE344" s="373"/>
      <c r="AF344" s="373"/>
      <c r="AG344" s="373"/>
      <c r="AH344" s="373"/>
      <c r="AI344" s="372"/>
      <c r="AJ344" s="372"/>
      <c r="AK344" s="372"/>
      <c r="AL344" s="372"/>
      <c r="AM344" s="372"/>
      <c r="AN344" s="372"/>
      <c r="AO344" s="374"/>
      <c r="AP344" s="374"/>
      <c r="AQ344" s="374"/>
      <c r="AR344" s="375"/>
      <c r="AS344" s="375"/>
      <c r="AT344" s="375"/>
      <c r="AU344" s="367"/>
      <c r="AV344" s="367"/>
      <c r="AW344" s="367"/>
      <c r="AX344" s="368"/>
      <c r="AY344" s="368"/>
      <c r="AZ344" s="38"/>
      <c r="BA344" s="39"/>
      <c r="BB344" s="38"/>
      <c r="BC344" s="39"/>
      <c r="BD344" s="38"/>
      <c r="BE344" s="39"/>
      <c r="BF344" s="38"/>
      <c r="BG344" s="39"/>
      <c r="BH344" s="38"/>
      <c r="BI344" s="36"/>
      <c r="BJ344" s="37"/>
      <c r="BK344" s="36"/>
      <c r="BL344" s="37"/>
      <c r="BM344" s="36"/>
      <c r="BN344" s="37"/>
      <c r="BO344" s="36"/>
      <c r="BP344" s="37"/>
      <c r="BQ344" s="36"/>
      <c r="BR344" s="369"/>
      <c r="BS344" s="369"/>
      <c r="BT344" s="369"/>
      <c r="BU344" s="369"/>
      <c r="BV344" s="369"/>
      <c r="BW344" s="369"/>
      <c r="BX344" s="369"/>
      <c r="BY344" s="369"/>
      <c r="BZ344" s="369"/>
      <c r="CA344" s="369"/>
      <c r="CB344" s="369"/>
      <c r="CC344" s="369"/>
      <c r="CD344" s="369"/>
      <c r="CE344" s="369"/>
    </row>
    <row r="345" spans="1:83" ht="35.1" customHeight="1" x14ac:dyDescent="0.25">
      <c r="A345" s="25">
        <f t="shared" si="15"/>
        <v>334</v>
      </c>
      <c r="B345" s="370"/>
      <c r="C345" s="370"/>
      <c r="D345" s="371"/>
      <c r="E345" s="371"/>
      <c r="F345" s="371"/>
      <c r="G345" s="371"/>
      <c r="H345" s="371"/>
      <c r="I345" s="372"/>
      <c r="J345" s="372"/>
      <c r="K345" s="372"/>
      <c r="L345" s="372"/>
      <c r="M345" s="372"/>
      <c r="N345" s="372"/>
      <c r="O345" s="372"/>
      <c r="P345" s="372"/>
      <c r="Q345" s="373"/>
      <c r="R345" s="373"/>
      <c r="S345" s="373"/>
      <c r="T345" s="373"/>
      <c r="U345" s="373"/>
      <c r="V345" s="373"/>
      <c r="W345" s="373"/>
      <c r="X345" s="373"/>
      <c r="Y345" s="373"/>
      <c r="Z345" s="373"/>
      <c r="AA345" s="372"/>
      <c r="AB345" s="372"/>
      <c r="AC345" s="372"/>
      <c r="AD345" s="372"/>
      <c r="AE345" s="373"/>
      <c r="AF345" s="373"/>
      <c r="AG345" s="373"/>
      <c r="AH345" s="373"/>
      <c r="AI345" s="372"/>
      <c r="AJ345" s="372"/>
      <c r="AK345" s="372"/>
      <c r="AL345" s="372"/>
      <c r="AM345" s="372"/>
      <c r="AN345" s="372"/>
      <c r="AO345" s="374"/>
      <c r="AP345" s="374"/>
      <c r="AQ345" s="374"/>
      <c r="AR345" s="375"/>
      <c r="AS345" s="375"/>
      <c r="AT345" s="375"/>
      <c r="AU345" s="367"/>
      <c r="AV345" s="367"/>
      <c r="AW345" s="367"/>
      <c r="AX345" s="368"/>
      <c r="AY345" s="368"/>
      <c r="AZ345" s="38"/>
      <c r="BA345" s="39"/>
      <c r="BB345" s="38"/>
      <c r="BC345" s="39"/>
      <c r="BD345" s="38"/>
      <c r="BE345" s="39"/>
      <c r="BF345" s="38"/>
      <c r="BG345" s="39"/>
      <c r="BH345" s="38"/>
      <c r="BI345" s="36"/>
      <c r="BJ345" s="37"/>
      <c r="BK345" s="36"/>
      <c r="BL345" s="37"/>
      <c r="BM345" s="36"/>
      <c r="BN345" s="37"/>
      <c r="BO345" s="36"/>
      <c r="BP345" s="37"/>
      <c r="BQ345" s="36"/>
      <c r="BR345" s="369"/>
      <c r="BS345" s="369"/>
      <c r="BT345" s="369"/>
      <c r="BU345" s="369"/>
      <c r="BV345" s="369"/>
      <c r="BW345" s="369"/>
      <c r="BX345" s="369"/>
      <c r="BY345" s="369"/>
      <c r="BZ345" s="369"/>
      <c r="CA345" s="369"/>
      <c r="CB345" s="369"/>
      <c r="CC345" s="369"/>
      <c r="CD345" s="369"/>
      <c r="CE345" s="369"/>
    </row>
    <row r="346" spans="1:83" ht="35.1" customHeight="1" x14ac:dyDescent="0.25">
      <c r="A346" s="25">
        <f t="shared" si="15"/>
        <v>335</v>
      </c>
      <c r="B346" s="370"/>
      <c r="C346" s="370"/>
      <c r="D346" s="371"/>
      <c r="E346" s="371"/>
      <c r="F346" s="371"/>
      <c r="G346" s="371"/>
      <c r="H346" s="371"/>
      <c r="I346" s="372"/>
      <c r="J346" s="372"/>
      <c r="K346" s="372"/>
      <c r="L346" s="372"/>
      <c r="M346" s="372"/>
      <c r="N346" s="372"/>
      <c r="O346" s="372"/>
      <c r="P346" s="372"/>
      <c r="Q346" s="373"/>
      <c r="R346" s="373"/>
      <c r="S346" s="373"/>
      <c r="T346" s="373"/>
      <c r="U346" s="373"/>
      <c r="V346" s="373"/>
      <c r="W346" s="373"/>
      <c r="X346" s="373"/>
      <c r="Y346" s="373"/>
      <c r="Z346" s="373"/>
      <c r="AA346" s="372"/>
      <c r="AB346" s="372"/>
      <c r="AC346" s="372"/>
      <c r="AD346" s="372"/>
      <c r="AE346" s="373"/>
      <c r="AF346" s="373"/>
      <c r="AG346" s="373"/>
      <c r="AH346" s="373"/>
      <c r="AI346" s="372"/>
      <c r="AJ346" s="372"/>
      <c r="AK346" s="372"/>
      <c r="AL346" s="372"/>
      <c r="AM346" s="372"/>
      <c r="AN346" s="372"/>
      <c r="AO346" s="374"/>
      <c r="AP346" s="374"/>
      <c r="AQ346" s="374"/>
      <c r="AR346" s="375"/>
      <c r="AS346" s="375"/>
      <c r="AT346" s="375"/>
      <c r="AU346" s="367"/>
      <c r="AV346" s="367"/>
      <c r="AW346" s="367"/>
      <c r="AX346" s="368"/>
      <c r="AY346" s="368"/>
      <c r="AZ346" s="38"/>
      <c r="BA346" s="39"/>
      <c r="BB346" s="38"/>
      <c r="BC346" s="39"/>
      <c r="BD346" s="38"/>
      <c r="BE346" s="39"/>
      <c r="BF346" s="38"/>
      <c r="BG346" s="39"/>
      <c r="BH346" s="38"/>
      <c r="BI346" s="36"/>
      <c r="BJ346" s="37"/>
      <c r="BK346" s="36"/>
      <c r="BL346" s="37"/>
      <c r="BM346" s="36"/>
      <c r="BN346" s="37"/>
      <c r="BO346" s="36"/>
      <c r="BP346" s="37"/>
      <c r="BQ346" s="36"/>
      <c r="BR346" s="369"/>
      <c r="BS346" s="369"/>
      <c r="BT346" s="369"/>
      <c r="BU346" s="369"/>
      <c r="BV346" s="369"/>
      <c r="BW346" s="369"/>
      <c r="BX346" s="369"/>
      <c r="BY346" s="369"/>
      <c r="BZ346" s="369"/>
      <c r="CA346" s="369"/>
      <c r="CB346" s="369"/>
      <c r="CC346" s="369"/>
      <c r="CD346" s="369"/>
      <c r="CE346" s="369"/>
    </row>
    <row r="347" spans="1:83" ht="35.1" customHeight="1" x14ac:dyDescent="0.25">
      <c r="A347" s="25">
        <f t="shared" si="15"/>
        <v>336</v>
      </c>
      <c r="B347" s="370"/>
      <c r="C347" s="370"/>
      <c r="D347" s="371"/>
      <c r="E347" s="371"/>
      <c r="F347" s="371"/>
      <c r="G347" s="371"/>
      <c r="H347" s="371"/>
      <c r="I347" s="372"/>
      <c r="J347" s="372"/>
      <c r="K347" s="372"/>
      <c r="L347" s="372"/>
      <c r="M347" s="372"/>
      <c r="N347" s="372"/>
      <c r="O347" s="372"/>
      <c r="P347" s="372"/>
      <c r="Q347" s="373"/>
      <c r="R347" s="373"/>
      <c r="S347" s="373"/>
      <c r="T347" s="373"/>
      <c r="U347" s="373"/>
      <c r="V347" s="373"/>
      <c r="W347" s="373"/>
      <c r="X347" s="373"/>
      <c r="Y347" s="373"/>
      <c r="Z347" s="373"/>
      <c r="AA347" s="372"/>
      <c r="AB347" s="372"/>
      <c r="AC347" s="372"/>
      <c r="AD347" s="372"/>
      <c r="AE347" s="373"/>
      <c r="AF347" s="373"/>
      <c r="AG347" s="373"/>
      <c r="AH347" s="373"/>
      <c r="AI347" s="372"/>
      <c r="AJ347" s="372"/>
      <c r="AK347" s="372"/>
      <c r="AL347" s="372"/>
      <c r="AM347" s="372"/>
      <c r="AN347" s="372"/>
      <c r="AO347" s="374"/>
      <c r="AP347" s="374"/>
      <c r="AQ347" s="374"/>
      <c r="AR347" s="375"/>
      <c r="AS347" s="375"/>
      <c r="AT347" s="375"/>
      <c r="AU347" s="367"/>
      <c r="AV347" s="367"/>
      <c r="AW347" s="367"/>
      <c r="AX347" s="368"/>
      <c r="AY347" s="368"/>
      <c r="AZ347" s="38"/>
      <c r="BA347" s="39"/>
      <c r="BB347" s="38"/>
      <c r="BC347" s="39"/>
      <c r="BD347" s="38"/>
      <c r="BE347" s="39"/>
      <c r="BF347" s="38"/>
      <c r="BG347" s="39"/>
      <c r="BH347" s="38"/>
      <c r="BI347" s="36"/>
      <c r="BJ347" s="37"/>
      <c r="BK347" s="36"/>
      <c r="BL347" s="37"/>
      <c r="BM347" s="36"/>
      <c r="BN347" s="37"/>
      <c r="BO347" s="36"/>
      <c r="BP347" s="37"/>
      <c r="BQ347" s="36"/>
      <c r="BR347" s="369"/>
      <c r="BS347" s="369"/>
      <c r="BT347" s="369"/>
      <c r="BU347" s="369"/>
      <c r="BV347" s="369"/>
      <c r="BW347" s="369"/>
      <c r="BX347" s="369"/>
      <c r="BY347" s="369"/>
      <c r="BZ347" s="369"/>
      <c r="CA347" s="369"/>
      <c r="CB347" s="369"/>
      <c r="CC347" s="369"/>
      <c r="CD347" s="369"/>
      <c r="CE347" s="369"/>
    </row>
    <row r="348" spans="1:83" ht="35.1" customHeight="1" x14ac:dyDescent="0.25">
      <c r="A348" s="25">
        <f t="shared" si="15"/>
        <v>337</v>
      </c>
      <c r="B348" s="370"/>
      <c r="C348" s="370"/>
      <c r="D348" s="371"/>
      <c r="E348" s="371"/>
      <c r="F348" s="371"/>
      <c r="G348" s="371"/>
      <c r="H348" s="371"/>
      <c r="I348" s="372"/>
      <c r="J348" s="372"/>
      <c r="K348" s="372"/>
      <c r="L348" s="372"/>
      <c r="M348" s="372"/>
      <c r="N348" s="372"/>
      <c r="O348" s="372"/>
      <c r="P348" s="372"/>
      <c r="Q348" s="373"/>
      <c r="R348" s="373"/>
      <c r="S348" s="373"/>
      <c r="T348" s="373"/>
      <c r="U348" s="373"/>
      <c r="V348" s="373"/>
      <c r="W348" s="373"/>
      <c r="X348" s="373"/>
      <c r="Y348" s="373"/>
      <c r="Z348" s="373"/>
      <c r="AA348" s="372"/>
      <c r="AB348" s="372"/>
      <c r="AC348" s="372"/>
      <c r="AD348" s="372"/>
      <c r="AE348" s="373"/>
      <c r="AF348" s="373"/>
      <c r="AG348" s="373"/>
      <c r="AH348" s="373"/>
      <c r="AI348" s="372"/>
      <c r="AJ348" s="372"/>
      <c r="AK348" s="372"/>
      <c r="AL348" s="372"/>
      <c r="AM348" s="372"/>
      <c r="AN348" s="372"/>
      <c r="AO348" s="374"/>
      <c r="AP348" s="374"/>
      <c r="AQ348" s="374"/>
      <c r="AR348" s="375"/>
      <c r="AS348" s="375"/>
      <c r="AT348" s="375"/>
      <c r="AU348" s="367"/>
      <c r="AV348" s="367"/>
      <c r="AW348" s="367"/>
      <c r="AX348" s="368"/>
      <c r="AY348" s="368"/>
      <c r="AZ348" s="38"/>
      <c r="BA348" s="39"/>
      <c r="BB348" s="38"/>
      <c r="BC348" s="39"/>
      <c r="BD348" s="38"/>
      <c r="BE348" s="39"/>
      <c r="BF348" s="38"/>
      <c r="BG348" s="39"/>
      <c r="BH348" s="38"/>
      <c r="BI348" s="36"/>
      <c r="BJ348" s="37"/>
      <c r="BK348" s="36"/>
      <c r="BL348" s="37"/>
      <c r="BM348" s="36"/>
      <c r="BN348" s="37"/>
      <c r="BO348" s="36"/>
      <c r="BP348" s="37"/>
      <c r="BQ348" s="36"/>
      <c r="BR348" s="369"/>
      <c r="BS348" s="369"/>
      <c r="BT348" s="369"/>
      <c r="BU348" s="369"/>
      <c r="BV348" s="369"/>
      <c r="BW348" s="369"/>
      <c r="BX348" s="369"/>
      <c r="BY348" s="369"/>
      <c r="BZ348" s="369"/>
      <c r="CA348" s="369"/>
      <c r="CB348" s="369"/>
      <c r="CC348" s="369"/>
      <c r="CD348" s="369"/>
      <c r="CE348" s="369"/>
    </row>
    <row r="349" spans="1:83" ht="35.1" customHeight="1" x14ac:dyDescent="0.25">
      <c r="A349" s="25">
        <f t="shared" si="15"/>
        <v>338</v>
      </c>
      <c r="B349" s="370"/>
      <c r="C349" s="370"/>
      <c r="D349" s="371"/>
      <c r="E349" s="371"/>
      <c r="F349" s="371"/>
      <c r="G349" s="371"/>
      <c r="H349" s="371"/>
      <c r="I349" s="372"/>
      <c r="J349" s="372"/>
      <c r="K349" s="372"/>
      <c r="L349" s="372"/>
      <c r="M349" s="372"/>
      <c r="N349" s="372"/>
      <c r="O349" s="372"/>
      <c r="P349" s="372"/>
      <c r="Q349" s="373"/>
      <c r="R349" s="373"/>
      <c r="S349" s="373"/>
      <c r="T349" s="373"/>
      <c r="U349" s="373"/>
      <c r="V349" s="373"/>
      <c r="W349" s="373"/>
      <c r="X349" s="373"/>
      <c r="Y349" s="373"/>
      <c r="Z349" s="373"/>
      <c r="AA349" s="372"/>
      <c r="AB349" s="372"/>
      <c r="AC349" s="372"/>
      <c r="AD349" s="372"/>
      <c r="AE349" s="373"/>
      <c r="AF349" s="373"/>
      <c r="AG349" s="373"/>
      <c r="AH349" s="373"/>
      <c r="AI349" s="372"/>
      <c r="AJ349" s="372"/>
      <c r="AK349" s="372"/>
      <c r="AL349" s="372"/>
      <c r="AM349" s="372"/>
      <c r="AN349" s="372"/>
      <c r="AO349" s="374"/>
      <c r="AP349" s="374"/>
      <c r="AQ349" s="374"/>
      <c r="AR349" s="375"/>
      <c r="AS349" s="375"/>
      <c r="AT349" s="375"/>
      <c r="AU349" s="367"/>
      <c r="AV349" s="367"/>
      <c r="AW349" s="367"/>
      <c r="AX349" s="368"/>
      <c r="AY349" s="368"/>
      <c r="AZ349" s="38"/>
      <c r="BA349" s="39"/>
      <c r="BB349" s="38"/>
      <c r="BC349" s="39"/>
      <c r="BD349" s="38"/>
      <c r="BE349" s="39"/>
      <c r="BF349" s="38"/>
      <c r="BG349" s="39"/>
      <c r="BH349" s="38"/>
      <c r="BI349" s="36"/>
      <c r="BJ349" s="37"/>
      <c r="BK349" s="36"/>
      <c r="BL349" s="37"/>
      <c r="BM349" s="36"/>
      <c r="BN349" s="37"/>
      <c r="BO349" s="36"/>
      <c r="BP349" s="37"/>
      <c r="BQ349" s="36"/>
      <c r="BR349" s="369"/>
      <c r="BS349" s="369"/>
      <c r="BT349" s="369"/>
      <c r="BU349" s="369"/>
      <c r="BV349" s="369"/>
      <c r="BW349" s="369"/>
      <c r="BX349" s="369"/>
      <c r="BY349" s="369"/>
      <c r="BZ349" s="369"/>
      <c r="CA349" s="369"/>
      <c r="CB349" s="369"/>
      <c r="CC349" s="369"/>
      <c r="CD349" s="369"/>
      <c r="CE349" s="369"/>
    </row>
    <row r="350" spans="1:83" ht="35.1" customHeight="1" x14ac:dyDescent="0.25">
      <c r="A350" s="25">
        <f t="shared" si="15"/>
        <v>339</v>
      </c>
      <c r="B350" s="370"/>
      <c r="C350" s="370"/>
      <c r="D350" s="371"/>
      <c r="E350" s="371"/>
      <c r="F350" s="371"/>
      <c r="G350" s="371"/>
      <c r="H350" s="371"/>
      <c r="I350" s="372"/>
      <c r="J350" s="372"/>
      <c r="K350" s="372"/>
      <c r="L350" s="372"/>
      <c r="M350" s="372"/>
      <c r="N350" s="372"/>
      <c r="O350" s="372"/>
      <c r="P350" s="372"/>
      <c r="Q350" s="373"/>
      <c r="R350" s="373"/>
      <c r="S350" s="373"/>
      <c r="T350" s="373"/>
      <c r="U350" s="373"/>
      <c r="V350" s="373"/>
      <c r="W350" s="373"/>
      <c r="X350" s="373"/>
      <c r="Y350" s="373"/>
      <c r="Z350" s="373"/>
      <c r="AA350" s="372"/>
      <c r="AB350" s="372"/>
      <c r="AC350" s="372"/>
      <c r="AD350" s="372"/>
      <c r="AE350" s="373"/>
      <c r="AF350" s="373"/>
      <c r="AG350" s="373"/>
      <c r="AH350" s="373"/>
      <c r="AI350" s="372"/>
      <c r="AJ350" s="372"/>
      <c r="AK350" s="372"/>
      <c r="AL350" s="372"/>
      <c r="AM350" s="372"/>
      <c r="AN350" s="372"/>
      <c r="AO350" s="374"/>
      <c r="AP350" s="374"/>
      <c r="AQ350" s="374"/>
      <c r="AR350" s="375"/>
      <c r="AS350" s="375"/>
      <c r="AT350" s="375"/>
      <c r="AU350" s="367"/>
      <c r="AV350" s="367"/>
      <c r="AW350" s="367"/>
      <c r="AX350" s="368"/>
      <c r="AY350" s="368"/>
      <c r="AZ350" s="38"/>
      <c r="BA350" s="39"/>
      <c r="BB350" s="38"/>
      <c r="BC350" s="39"/>
      <c r="BD350" s="38"/>
      <c r="BE350" s="39"/>
      <c r="BF350" s="38"/>
      <c r="BG350" s="39"/>
      <c r="BH350" s="38"/>
      <c r="BI350" s="36"/>
      <c r="BJ350" s="37"/>
      <c r="BK350" s="36"/>
      <c r="BL350" s="37"/>
      <c r="BM350" s="36"/>
      <c r="BN350" s="37"/>
      <c r="BO350" s="36"/>
      <c r="BP350" s="37"/>
      <c r="BQ350" s="36"/>
      <c r="BR350" s="369"/>
      <c r="BS350" s="369"/>
      <c r="BT350" s="369"/>
      <c r="BU350" s="369"/>
      <c r="BV350" s="369"/>
      <c r="BW350" s="369"/>
      <c r="BX350" s="369"/>
      <c r="BY350" s="369"/>
      <c r="BZ350" s="369"/>
      <c r="CA350" s="369"/>
      <c r="CB350" s="369"/>
      <c r="CC350" s="369"/>
      <c r="CD350" s="369"/>
      <c r="CE350" s="369"/>
    </row>
    <row r="351" spans="1:83" ht="35.1" customHeight="1" x14ac:dyDescent="0.25">
      <c r="A351" s="25">
        <f>ROW(A340)</f>
        <v>340</v>
      </c>
      <c r="B351" s="370"/>
      <c r="C351" s="370"/>
      <c r="D351" s="371"/>
      <c r="E351" s="371"/>
      <c r="F351" s="371"/>
      <c r="G351" s="371"/>
      <c r="H351" s="371"/>
      <c r="I351" s="372"/>
      <c r="J351" s="372"/>
      <c r="K351" s="372"/>
      <c r="L351" s="372"/>
      <c r="M351" s="372"/>
      <c r="N351" s="372"/>
      <c r="O351" s="372"/>
      <c r="P351" s="372"/>
      <c r="Q351" s="373"/>
      <c r="R351" s="373"/>
      <c r="S351" s="373"/>
      <c r="T351" s="373"/>
      <c r="U351" s="373"/>
      <c r="V351" s="373"/>
      <c r="W351" s="373"/>
      <c r="X351" s="373"/>
      <c r="Y351" s="373"/>
      <c r="Z351" s="373"/>
      <c r="AA351" s="372"/>
      <c r="AB351" s="372"/>
      <c r="AC351" s="372"/>
      <c r="AD351" s="372"/>
      <c r="AE351" s="373"/>
      <c r="AF351" s="373"/>
      <c r="AG351" s="373"/>
      <c r="AH351" s="373"/>
      <c r="AI351" s="372"/>
      <c r="AJ351" s="372"/>
      <c r="AK351" s="372"/>
      <c r="AL351" s="372"/>
      <c r="AM351" s="372"/>
      <c r="AN351" s="372"/>
      <c r="AO351" s="374"/>
      <c r="AP351" s="374"/>
      <c r="AQ351" s="374"/>
      <c r="AR351" s="375"/>
      <c r="AS351" s="375"/>
      <c r="AT351" s="375"/>
      <c r="AU351" s="367"/>
      <c r="AV351" s="367"/>
      <c r="AW351" s="367"/>
      <c r="AX351" s="368"/>
      <c r="AY351" s="368"/>
      <c r="AZ351" s="38"/>
      <c r="BA351" s="39"/>
      <c r="BB351" s="38"/>
      <c r="BC351" s="39"/>
      <c r="BD351" s="38"/>
      <c r="BE351" s="39"/>
      <c r="BF351" s="38"/>
      <c r="BG351" s="39"/>
      <c r="BH351" s="38"/>
      <c r="BI351" s="36"/>
      <c r="BJ351" s="37"/>
      <c r="BK351" s="36"/>
      <c r="BL351" s="37"/>
      <c r="BM351" s="36"/>
      <c r="BN351" s="37"/>
      <c r="BO351" s="36"/>
      <c r="BP351" s="37"/>
      <c r="BQ351" s="36"/>
      <c r="BR351" s="369"/>
      <c r="BS351" s="369"/>
      <c r="BT351" s="369"/>
      <c r="BU351" s="369"/>
      <c r="BV351" s="369"/>
      <c r="BW351" s="369"/>
      <c r="BX351" s="369"/>
      <c r="BY351" s="369"/>
      <c r="BZ351" s="369"/>
      <c r="CA351" s="369"/>
      <c r="CB351" s="369"/>
      <c r="CC351" s="369"/>
      <c r="CD351" s="369"/>
      <c r="CE351" s="369"/>
    </row>
    <row r="352" spans="1:83" ht="35.1" customHeight="1" x14ac:dyDescent="0.25">
      <c r="A352" s="25">
        <f t="shared" si="15"/>
        <v>341</v>
      </c>
      <c r="B352" s="370"/>
      <c r="C352" s="370"/>
      <c r="D352" s="371"/>
      <c r="E352" s="371"/>
      <c r="F352" s="371"/>
      <c r="G352" s="371"/>
      <c r="H352" s="371"/>
      <c r="I352" s="372"/>
      <c r="J352" s="372"/>
      <c r="K352" s="372"/>
      <c r="L352" s="372"/>
      <c r="M352" s="372"/>
      <c r="N352" s="372"/>
      <c r="O352" s="372"/>
      <c r="P352" s="372"/>
      <c r="Q352" s="373"/>
      <c r="R352" s="373"/>
      <c r="S352" s="373"/>
      <c r="T352" s="373"/>
      <c r="U352" s="373"/>
      <c r="V352" s="373"/>
      <c r="W352" s="373"/>
      <c r="X352" s="373"/>
      <c r="Y352" s="373"/>
      <c r="Z352" s="373"/>
      <c r="AA352" s="372"/>
      <c r="AB352" s="372"/>
      <c r="AC352" s="372"/>
      <c r="AD352" s="372"/>
      <c r="AE352" s="373"/>
      <c r="AF352" s="373"/>
      <c r="AG352" s="373"/>
      <c r="AH352" s="373"/>
      <c r="AI352" s="372"/>
      <c r="AJ352" s="372"/>
      <c r="AK352" s="372"/>
      <c r="AL352" s="372"/>
      <c r="AM352" s="372"/>
      <c r="AN352" s="372"/>
      <c r="AO352" s="374"/>
      <c r="AP352" s="374"/>
      <c r="AQ352" s="374"/>
      <c r="AR352" s="375"/>
      <c r="AS352" s="375"/>
      <c r="AT352" s="375"/>
      <c r="AU352" s="367"/>
      <c r="AV352" s="367"/>
      <c r="AW352" s="367"/>
      <c r="AX352" s="368"/>
      <c r="AY352" s="368"/>
      <c r="AZ352" s="38"/>
      <c r="BA352" s="39"/>
      <c r="BB352" s="38"/>
      <c r="BC352" s="39"/>
      <c r="BD352" s="38"/>
      <c r="BE352" s="39"/>
      <c r="BF352" s="38"/>
      <c r="BG352" s="39"/>
      <c r="BH352" s="38"/>
      <c r="BI352" s="36"/>
      <c r="BJ352" s="37"/>
      <c r="BK352" s="36"/>
      <c r="BL352" s="37"/>
      <c r="BM352" s="36"/>
      <c r="BN352" s="37"/>
      <c r="BO352" s="36"/>
      <c r="BP352" s="37"/>
      <c r="BQ352" s="36"/>
      <c r="BR352" s="369"/>
      <c r="BS352" s="369"/>
      <c r="BT352" s="369"/>
      <c r="BU352" s="369"/>
      <c r="BV352" s="369"/>
      <c r="BW352" s="369"/>
      <c r="BX352" s="369"/>
      <c r="BY352" s="369"/>
      <c r="BZ352" s="369"/>
      <c r="CA352" s="369"/>
      <c r="CB352" s="369"/>
      <c r="CC352" s="369"/>
      <c r="CD352" s="369"/>
      <c r="CE352" s="369"/>
    </row>
    <row r="353" spans="1:83" ht="35.1" customHeight="1" x14ac:dyDescent="0.25">
      <c r="A353" s="25">
        <f t="shared" si="15"/>
        <v>342</v>
      </c>
      <c r="B353" s="370"/>
      <c r="C353" s="370"/>
      <c r="D353" s="371"/>
      <c r="E353" s="371"/>
      <c r="F353" s="371"/>
      <c r="G353" s="371"/>
      <c r="H353" s="371"/>
      <c r="I353" s="372"/>
      <c r="J353" s="372"/>
      <c r="K353" s="372"/>
      <c r="L353" s="372"/>
      <c r="M353" s="372"/>
      <c r="N353" s="372"/>
      <c r="O353" s="372"/>
      <c r="P353" s="372"/>
      <c r="Q353" s="373"/>
      <c r="R353" s="373"/>
      <c r="S353" s="373"/>
      <c r="T353" s="373"/>
      <c r="U353" s="373"/>
      <c r="V353" s="373"/>
      <c r="W353" s="373"/>
      <c r="X353" s="373"/>
      <c r="Y353" s="373"/>
      <c r="Z353" s="373"/>
      <c r="AA353" s="372"/>
      <c r="AB353" s="372"/>
      <c r="AC353" s="372"/>
      <c r="AD353" s="372"/>
      <c r="AE353" s="373"/>
      <c r="AF353" s="373"/>
      <c r="AG353" s="373"/>
      <c r="AH353" s="373"/>
      <c r="AI353" s="372"/>
      <c r="AJ353" s="372"/>
      <c r="AK353" s="372"/>
      <c r="AL353" s="372"/>
      <c r="AM353" s="372"/>
      <c r="AN353" s="372"/>
      <c r="AO353" s="374"/>
      <c r="AP353" s="374"/>
      <c r="AQ353" s="374"/>
      <c r="AR353" s="375"/>
      <c r="AS353" s="375"/>
      <c r="AT353" s="375"/>
      <c r="AU353" s="367"/>
      <c r="AV353" s="367"/>
      <c r="AW353" s="367"/>
      <c r="AX353" s="368"/>
      <c r="AY353" s="368"/>
      <c r="AZ353" s="38"/>
      <c r="BA353" s="39"/>
      <c r="BB353" s="38"/>
      <c r="BC353" s="39"/>
      <c r="BD353" s="38"/>
      <c r="BE353" s="39"/>
      <c r="BF353" s="38"/>
      <c r="BG353" s="39"/>
      <c r="BH353" s="38"/>
      <c r="BI353" s="36"/>
      <c r="BJ353" s="37"/>
      <c r="BK353" s="36"/>
      <c r="BL353" s="37"/>
      <c r="BM353" s="36"/>
      <c r="BN353" s="37"/>
      <c r="BO353" s="36"/>
      <c r="BP353" s="37"/>
      <c r="BQ353" s="36"/>
      <c r="BR353" s="369"/>
      <c r="BS353" s="369"/>
      <c r="BT353" s="369"/>
      <c r="BU353" s="369"/>
      <c r="BV353" s="369"/>
      <c r="BW353" s="369"/>
      <c r="BX353" s="369"/>
      <c r="BY353" s="369"/>
      <c r="BZ353" s="369"/>
      <c r="CA353" s="369"/>
      <c r="CB353" s="369"/>
      <c r="CC353" s="369"/>
      <c r="CD353" s="369"/>
      <c r="CE353" s="369"/>
    </row>
    <row r="354" spans="1:83" ht="35.1" customHeight="1" x14ac:dyDescent="0.25">
      <c r="A354" s="25">
        <f t="shared" si="15"/>
        <v>343</v>
      </c>
      <c r="B354" s="370"/>
      <c r="C354" s="370"/>
      <c r="D354" s="371"/>
      <c r="E354" s="371"/>
      <c r="F354" s="371"/>
      <c r="G354" s="371"/>
      <c r="H354" s="371"/>
      <c r="I354" s="372"/>
      <c r="J354" s="372"/>
      <c r="K354" s="372"/>
      <c r="L354" s="372"/>
      <c r="M354" s="372"/>
      <c r="N354" s="372"/>
      <c r="O354" s="372"/>
      <c r="P354" s="372"/>
      <c r="Q354" s="373"/>
      <c r="R354" s="373"/>
      <c r="S354" s="373"/>
      <c r="T354" s="373"/>
      <c r="U354" s="373"/>
      <c r="V354" s="373"/>
      <c r="W354" s="373"/>
      <c r="X354" s="373"/>
      <c r="Y354" s="373"/>
      <c r="Z354" s="373"/>
      <c r="AA354" s="372"/>
      <c r="AB354" s="372"/>
      <c r="AC354" s="372"/>
      <c r="AD354" s="372"/>
      <c r="AE354" s="373"/>
      <c r="AF354" s="373"/>
      <c r="AG354" s="373"/>
      <c r="AH354" s="373"/>
      <c r="AI354" s="372"/>
      <c r="AJ354" s="372"/>
      <c r="AK354" s="372"/>
      <c r="AL354" s="372"/>
      <c r="AM354" s="372"/>
      <c r="AN354" s="372"/>
      <c r="AO354" s="374"/>
      <c r="AP354" s="374"/>
      <c r="AQ354" s="374"/>
      <c r="AR354" s="375"/>
      <c r="AS354" s="375"/>
      <c r="AT354" s="375"/>
      <c r="AU354" s="367"/>
      <c r="AV354" s="367"/>
      <c r="AW354" s="367"/>
      <c r="AX354" s="368"/>
      <c r="AY354" s="368"/>
      <c r="AZ354" s="38"/>
      <c r="BA354" s="39"/>
      <c r="BB354" s="38"/>
      <c r="BC354" s="39"/>
      <c r="BD354" s="38"/>
      <c r="BE354" s="39"/>
      <c r="BF354" s="38"/>
      <c r="BG354" s="39"/>
      <c r="BH354" s="38"/>
      <c r="BI354" s="36"/>
      <c r="BJ354" s="37"/>
      <c r="BK354" s="36"/>
      <c r="BL354" s="37"/>
      <c r="BM354" s="36"/>
      <c r="BN354" s="37"/>
      <c r="BO354" s="36"/>
      <c r="BP354" s="37"/>
      <c r="BQ354" s="36"/>
      <c r="BR354" s="369"/>
      <c r="BS354" s="369"/>
      <c r="BT354" s="369"/>
      <c r="BU354" s="369"/>
      <c r="BV354" s="369"/>
      <c r="BW354" s="369"/>
      <c r="BX354" s="369"/>
      <c r="BY354" s="369"/>
      <c r="BZ354" s="369"/>
      <c r="CA354" s="369"/>
      <c r="CB354" s="369"/>
      <c r="CC354" s="369"/>
      <c r="CD354" s="369"/>
      <c r="CE354" s="369"/>
    </row>
    <row r="355" spans="1:83" ht="35.1" customHeight="1" x14ac:dyDescent="0.25">
      <c r="A355" s="25">
        <f t="shared" si="15"/>
        <v>344</v>
      </c>
      <c r="B355" s="370"/>
      <c r="C355" s="370"/>
      <c r="D355" s="371"/>
      <c r="E355" s="371"/>
      <c r="F355" s="371"/>
      <c r="G355" s="371"/>
      <c r="H355" s="371"/>
      <c r="I355" s="372"/>
      <c r="J355" s="372"/>
      <c r="K355" s="372"/>
      <c r="L355" s="372"/>
      <c r="M355" s="372"/>
      <c r="N355" s="372"/>
      <c r="O355" s="372"/>
      <c r="P355" s="372"/>
      <c r="Q355" s="373"/>
      <c r="R355" s="373"/>
      <c r="S355" s="373"/>
      <c r="T355" s="373"/>
      <c r="U355" s="373"/>
      <c r="V355" s="373"/>
      <c r="W355" s="373"/>
      <c r="X355" s="373"/>
      <c r="Y355" s="373"/>
      <c r="Z355" s="373"/>
      <c r="AA355" s="372"/>
      <c r="AB355" s="372"/>
      <c r="AC355" s="372"/>
      <c r="AD355" s="372"/>
      <c r="AE355" s="373"/>
      <c r="AF355" s="373"/>
      <c r="AG355" s="373"/>
      <c r="AH355" s="373"/>
      <c r="AI355" s="372"/>
      <c r="AJ355" s="372"/>
      <c r="AK355" s="372"/>
      <c r="AL355" s="372"/>
      <c r="AM355" s="372"/>
      <c r="AN355" s="372"/>
      <c r="AO355" s="374"/>
      <c r="AP355" s="374"/>
      <c r="AQ355" s="374"/>
      <c r="AR355" s="375"/>
      <c r="AS355" s="375"/>
      <c r="AT355" s="375"/>
      <c r="AU355" s="367"/>
      <c r="AV355" s="367"/>
      <c r="AW355" s="367"/>
      <c r="AX355" s="368"/>
      <c r="AY355" s="368"/>
      <c r="AZ355" s="38"/>
      <c r="BA355" s="39"/>
      <c r="BB355" s="38"/>
      <c r="BC355" s="39"/>
      <c r="BD355" s="38"/>
      <c r="BE355" s="39"/>
      <c r="BF355" s="38"/>
      <c r="BG355" s="39"/>
      <c r="BH355" s="38"/>
      <c r="BI355" s="36"/>
      <c r="BJ355" s="37"/>
      <c r="BK355" s="36"/>
      <c r="BL355" s="37"/>
      <c r="BM355" s="36"/>
      <c r="BN355" s="37"/>
      <c r="BO355" s="36"/>
      <c r="BP355" s="37"/>
      <c r="BQ355" s="36"/>
      <c r="BR355" s="369"/>
      <c r="BS355" s="369"/>
      <c r="BT355" s="369"/>
      <c r="BU355" s="369"/>
      <c r="BV355" s="369"/>
      <c r="BW355" s="369"/>
      <c r="BX355" s="369"/>
      <c r="BY355" s="369"/>
      <c r="BZ355" s="369"/>
      <c r="CA355" s="369"/>
      <c r="CB355" s="369"/>
      <c r="CC355" s="369"/>
      <c r="CD355" s="369"/>
      <c r="CE355" s="369"/>
    </row>
    <row r="356" spans="1:83" ht="35.1" customHeight="1" x14ac:dyDescent="0.25">
      <c r="A356" s="25">
        <f t="shared" si="15"/>
        <v>345</v>
      </c>
      <c r="B356" s="370"/>
      <c r="C356" s="370"/>
      <c r="D356" s="371"/>
      <c r="E356" s="371"/>
      <c r="F356" s="371"/>
      <c r="G356" s="371"/>
      <c r="H356" s="371"/>
      <c r="I356" s="372"/>
      <c r="J356" s="372"/>
      <c r="K356" s="372"/>
      <c r="L356" s="372"/>
      <c r="M356" s="372"/>
      <c r="N356" s="372"/>
      <c r="O356" s="372"/>
      <c r="P356" s="372"/>
      <c r="Q356" s="373"/>
      <c r="R356" s="373"/>
      <c r="S356" s="373"/>
      <c r="T356" s="373"/>
      <c r="U356" s="373"/>
      <c r="V356" s="373"/>
      <c r="W356" s="373"/>
      <c r="X356" s="373"/>
      <c r="Y356" s="373"/>
      <c r="Z356" s="373"/>
      <c r="AA356" s="372"/>
      <c r="AB356" s="372"/>
      <c r="AC356" s="372"/>
      <c r="AD356" s="372"/>
      <c r="AE356" s="373"/>
      <c r="AF356" s="373"/>
      <c r="AG356" s="373"/>
      <c r="AH356" s="373"/>
      <c r="AI356" s="372"/>
      <c r="AJ356" s="372"/>
      <c r="AK356" s="372"/>
      <c r="AL356" s="372"/>
      <c r="AM356" s="372"/>
      <c r="AN356" s="372"/>
      <c r="AO356" s="374"/>
      <c r="AP356" s="374"/>
      <c r="AQ356" s="374"/>
      <c r="AR356" s="375"/>
      <c r="AS356" s="375"/>
      <c r="AT356" s="375"/>
      <c r="AU356" s="367"/>
      <c r="AV356" s="367"/>
      <c r="AW356" s="367"/>
      <c r="AX356" s="368"/>
      <c r="AY356" s="368"/>
      <c r="AZ356" s="38"/>
      <c r="BA356" s="39"/>
      <c r="BB356" s="38"/>
      <c r="BC356" s="39"/>
      <c r="BD356" s="38"/>
      <c r="BE356" s="39"/>
      <c r="BF356" s="38"/>
      <c r="BG356" s="39"/>
      <c r="BH356" s="38"/>
      <c r="BI356" s="36"/>
      <c r="BJ356" s="37"/>
      <c r="BK356" s="36"/>
      <c r="BL356" s="37"/>
      <c r="BM356" s="36"/>
      <c r="BN356" s="37"/>
      <c r="BO356" s="36"/>
      <c r="BP356" s="37"/>
      <c r="BQ356" s="36"/>
      <c r="BR356" s="369"/>
      <c r="BS356" s="369"/>
      <c r="BT356" s="369"/>
      <c r="BU356" s="369"/>
      <c r="BV356" s="369"/>
      <c r="BW356" s="369"/>
      <c r="BX356" s="369"/>
      <c r="BY356" s="369"/>
      <c r="BZ356" s="369"/>
      <c r="CA356" s="369"/>
      <c r="CB356" s="369"/>
      <c r="CC356" s="369"/>
      <c r="CD356" s="369"/>
      <c r="CE356" s="369"/>
    </row>
    <row r="357" spans="1:83" ht="35.1" customHeight="1" x14ac:dyDescent="0.25">
      <c r="A357" s="25">
        <f t="shared" si="15"/>
        <v>346</v>
      </c>
      <c r="B357" s="370"/>
      <c r="C357" s="370"/>
      <c r="D357" s="371"/>
      <c r="E357" s="371"/>
      <c r="F357" s="371"/>
      <c r="G357" s="371"/>
      <c r="H357" s="371"/>
      <c r="I357" s="372"/>
      <c r="J357" s="372"/>
      <c r="K357" s="372"/>
      <c r="L357" s="372"/>
      <c r="M357" s="372"/>
      <c r="N357" s="372"/>
      <c r="O357" s="372"/>
      <c r="P357" s="372"/>
      <c r="Q357" s="373"/>
      <c r="R357" s="373"/>
      <c r="S357" s="373"/>
      <c r="T357" s="373"/>
      <c r="U357" s="373"/>
      <c r="V357" s="373"/>
      <c r="W357" s="373"/>
      <c r="X357" s="373"/>
      <c r="Y357" s="373"/>
      <c r="Z357" s="373"/>
      <c r="AA357" s="372"/>
      <c r="AB357" s="372"/>
      <c r="AC357" s="372"/>
      <c r="AD357" s="372"/>
      <c r="AE357" s="373"/>
      <c r="AF357" s="373"/>
      <c r="AG357" s="373"/>
      <c r="AH357" s="373"/>
      <c r="AI357" s="372"/>
      <c r="AJ357" s="372"/>
      <c r="AK357" s="372"/>
      <c r="AL357" s="372"/>
      <c r="AM357" s="372"/>
      <c r="AN357" s="372"/>
      <c r="AO357" s="374"/>
      <c r="AP357" s="374"/>
      <c r="AQ357" s="374"/>
      <c r="AR357" s="375"/>
      <c r="AS357" s="375"/>
      <c r="AT357" s="375"/>
      <c r="AU357" s="367"/>
      <c r="AV357" s="367"/>
      <c r="AW357" s="367"/>
      <c r="AX357" s="368"/>
      <c r="AY357" s="368"/>
      <c r="AZ357" s="38"/>
      <c r="BA357" s="39"/>
      <c r="BB357" s="38"/>
      <c r="BC357" s="39"/>
      <c r="BD357" s="38"/>
      <c r="BE357" s="39"/>
      <c r="BF357" s="38"/>
      <c r="BG357" s="39"/>
      <c r="BH357" s="38"/>
      <c r="BI357" s="36"/>
      <c r="BJ357" s="37"/>
      <c r="BK357" s="36"/>
      <c r="BL357" s="37"/>
      <c r="BM357" s="36"/>
      <c r="BN357" s="37"/>
      <c r="BO357" s="36"/>
      <c r="BP357" s="37"/>
      <c r="BQ357" s="36"/>
      <c r="BR357" s="369"/>
      <c r="BS357" s="369"/>
      <c r="BT357" s="369"/>
      <c r="BU357" s="369"/>
      <c r="BV357" s="369"/>
      <c r="BW357" s="369"/>
      <c r="BX357" s="369"/>
      <c r="BY357" s="369"/>
      <c r="BZ357" s="369"/>
      <c r="CA357" s="369"/>
      <c r="CB357" s="369"/>
      <c r="CC357" s="369"/>
      <c r="CD357" s="369"/>
      <c r="CE357" s="369"/>
    </row>
    <row r="358" spans="1:83" ht="35.1" customHeight="1" x14ac:dyDescent="0.25">
      <c r="A358" s="25">
        <f t="shared" si="15"/>
        <v>347</v>
      </c>
      <c r="B358" s="370"/>
      <c r="C358" s="370"/>
      <c r="D358" s="371"/>
      <c r="E358" s="371"/>
      <c r="F358" s="371"/>
      <c r="G358" s="371"/>
      <c r="H358" s="371"/>
      <c r="I358" s="372"/>
      <c r="J358" s="372"/>
      <c r="K358" s="372"/>
      <c r="L358" s="372"/>
      <c r="M358" s="372"/>
      <c r="N358" s="372"/>
      <c r="O358" s="372"/>
      <c r="P358" s="372"/>
      <c r="Q358" s="373"/>
      <c r="R358" s="373"/>
      <c r="S358" s="373"/>
      <c r="T358" s="373"/>
      <c r="U358" s="373"/>
      <c r="V358" s="373"/>
      <c r="W358" s="373"/>
      <c r="X358" s="373"/>
      <c r="Y358" s="373"/>
      <c r="Z358" s="373"/>
      <c r="AA358" s="372"/>
      <c r="AB358" s="372"/>
      <c r="AC358" s="372"/>
      <c r="AD358" s="372"/>
      <c r="AE358" s="373"/>
      <c r="AF358" s="373"/>
      <c r="AG358" s="373"/>
      <c r="AH358" s="373"/>
      <c r="AI358" s="372"/>
      <c r="AJ358" s="372"/>
      <c r="AK358" s="372"/>
      <c r="AL358" s="372"/>
      <c r="AM358" s="372"/>
      <c r="AN358" s="372"/>
      <c r="AO358" s="374"/>
      <c r="AP358" s="374"/>
      <c r="AQ358" s="374"/>
      <c r="AR358" s="375"/>
      <c r="AS358" s="375"/>
      <c r="AT358" s="375"/>
      <c r="AU358" s="367"/>
      <c r="AV358" s="367"/>
      <c r="AW358" s="367"/>
      <c r="AX358" s="368"/>
      <c r="AY358" s="368"/>
      <c r="AZ358" s="38"/>
      <c r="BA358" s="39"/>
      <c r="BB358" s="38"/>
      <c r="BC358" s="39"/>
      <c r="BD358" s="38"/>
      <c r="BE358" s="39"/>
      <c r="BF358" s="38"/>
      <c r="BG358" s="39"/>
      <c r="BH358" s="38"/>
      <c r="BI358" s="36"/>
      <c r="BJ358" s="37"/>
      <c r="BK358" s="36"/>
      <c r="BL358" s="37"/>
      <c r="BM358" s="36"/>
      <c r="BN358" s="37"/>
      <c r="BO358" s="36"/>
      <c r="BP358" s="37"/>
      <c r="BQ358" s="36"/>
      <c r="BR358" s="369"/>
      <c r="BS358" s="369"/>
      <c r="BT358" s="369"/>
      <c r="BU358" s="369"/>
      <c r="BV358" s="369"/>
      <c r="BW358" s="369"/>
      <c r="BX358" s="369"/>
      <c r="BY358" s="369"/>
      <c r="BZ358" s="369"/>
      <c r="CA358" s="369"/>
      <c r="CB358" s="369"/>
      <c r="CC358" s="369"/>
      <c r="CD358" s="369"/>
      <c r="CE358" s="369"/>
    </row>
    <row r="359" spans="1:83" ht="35.1" customHeight="1" x14ac:dyDescent="0.25">
      <c r="A359" s="25">
        <f t="shared" si="15"/>
        <v>348</v>
      </c>
      <c r="B359" s="370"/>
      <c r="C359" s="370"/>
      <c r="D359" s="371"/>
      <c r="E359" s="371"/>
      <c r="F359" s="371"/>
      <c r="G359" s="371"/>
      <c r="H359" s="371"/>
      <c r="I359" s="372"/>
      <c r="J359" s="372"/>
      <c r="K359" s="372"/>
      <c r="L359" s="372"/>
      <c r="M359" s="372"/>
      <c r="N359" s="372"/>
      <c r="O359" s="372"/>
      <c r="P359" s="372"/>
      <c r="Q359" s="373"/>
      <c r="R359" s="373"/>
      <c r="S359" s="373"/>
      <c r="T359" s="373"/>
      <c r="U359" s="373"/>
      <c r="V359" s="373"/>
      <c r="W359" s="373"/>
      <c r="X359" s="373"/>
      <c r="Y359" s="373"/>
      <c r="Z359" s="373"/>
      <c r="AA359" s="372"/>
      <c r="AB359" s="372"/>
      <c r="AC359" s="372"/>
      <c r="AD359" s="372"/>
      <c r="AE359" s="373"/>
      <c r="AF359" s="373"/>
      <c r="AG359" s="373"/>
      <c r="AH359" s="373"/>
      <c r="AI359" s="372"/>
      <c r="AJ359" s="372"/>
      <c r="AK359" s="372"/>
      <c r="AL359" s="372"/>
      <c r="AM359" s="372"/>
      <c r="AN359" s="372"/>
      <c r="AO359" s="374"/>
      <c r="AP359" s="374"/>
      <c r="AQ359" s="374"/>
      <c r="AR359" s="375"/>
      <c r="AS359" s="375"/>
      <c r="AT359" s="375"/>
      <c r="AU359" s="367"/>
      <c r="AV359" s="367"/>
      <c r="AW359" s="367"/>
      <c r="AX359" s="368"/>
      <c r="AY359" s="368"/>
      <c r="AZ359" s="38"/>
      <c r="BA359" s="39"/>
      <c r="BB359" s="38"/>
      <c r="BC359" s="39"/>
      <c r="BD359" s="38"/>
      <c r="BE359" s="39"/>
      <c r="BF359" s="38"/>
      <c r="BG359" s="39"/>
      <c r="BH359" s="38"/>
      <c r="BI359" s="36"/>
      <c r="BJ359" s="37"/>
      <c r="BK359" s="36"/>
      <c r="BL359" s="37"/>
      <c r="BM359" s="36"/>
      <c r="BN359" s="37"/>
      <c r="BO359" s="36"/>
      <c r="BP359" s="37"/>
      <c r="BQ359" s="36"/>
      <c r="BR359" s="369"/>
      <c r="BS359" s="369"/>
      <c r="BT359" s="369"/>
      <c r="BU359" s="369"/>
      <c r="BV359" s="369"/>
      <c r="BW359" s="369"/>
      <c r="BX359" s="369"/>
      <c r="BY359" s="369"/>
      <c r="BZ359" s="369"/>
      <c r="CA359" s="369"/>
      <c r="CB359" s="369"/>
      <c r="CC359" s="369"/>
      <c r="CD359" s="369"/>
      <c r="CE359" s="369"/>
    </row>
    <row r="360" spans="1:83" ht="35.1" customHeight="1" x14ac:dyDescent="0.25">
      <c r="A360" s="25">
        <f t="shared" si="15"/>
        <v>349</v>
      </c>
      <c r="B360" s="370"/>
      <c r="C360" s="370"/>
      <c r="D360" s="371"/>
      <c r="E360" s="371"/>
      <c r="F360" s="371"/>
      <c r="G360" s="371"/>
      <c r="H360" s="371"/>
      <c r="I360" s="372"/>
      <c r="J360" s="372"/>
      <c r="K360" s="372"/>
      <c r="L360" s="372"/>
      <c r="M360" s="372"/>
      <c r="N360" s="372"/>
      <c r="O360" s="372"/>
      <c r="P360" s="372"/>
      <c r="Q360" s="373"/>
      <c r="R360" s="373"/>
      <c r="S360" s="373"/>
      <c r="T360" s="373"/>
      <c r="U360" s="373"/>
      <c r="V360" s="373"/>
      <c r="W360" s="373"/>
      <c r="X360" s="373"/>
      <c r="Y360" s="373"/>
      <c r="Z360" s="373"/>
      <c r="AA360" s="372"/>
      <c r="AB360" s="372"/>
      <c r="AC360" s="372"/>
      <c r="AD360" s="372"/>
      <c r="AE360" s="373"/>
      <c r="AF360" s="373"/>
      <c r="AG360" s="373"/>
      <c r="AH360" s="373"/>
      <c r="AI360" s="372"/>
      <c r="AJ360" s="372"/>
      <c r="AK360" s="372"/>
      <c r="AL360" s="372"/>
      <c r="AM360" s="372"/>
      <c r="AN360" s="372"/>
      <c r="AO360" s="374"/>
      <c r="AP360" s="374"/>
      <c r="AQ360" s="374"/>
      <c r="AR360" s="375"/>
      <c r="AS360" s="375"/>
      <c r="AT360" s="375"/>
      <c r="AU360" s="367"/>
      <c r="AV360" s="367"/>
      <c r="AW360" s="367"/>
      <c r="AX360" s="368"/>
      <c r="AY360" s="368"/>
      <c r="AZ360" s="38"/>
      <c r="BA360" s="39"/>
      <c r="BB360" s="38"/>
      <c r="BC360" s="39"/>
      <c r="BD360" s="38"/>
      <c r="BE360" s="39"/>
      <c r="BF360" s="38"/>
      <c r="BG360" s="39"/>
      <c r="BH360" s="38"/>
      <c r="BI360" s="36"/>
      <c r="BJ360" s="37"/>
      <c r="BK360" s="36"/>
      <c r="BL360" s="37"/>
      <c r="BM360" s="36"/>
      <c r="BN360" s="37"/>
      <c r="BO360" s="36"/>
      <c r="BP360" s="37"/>
      <c r="BQ360" s="36"/>
      <c r="BR360" s="369"/>
      <c r="BS360" s="369"/>
      <c r="BT360" s="369"/>
      <c r="BU360" s="369"/>
      <c r="BV360" s="369"/>
      <c r="BW360" s="369"/>
      <c r="BX360" s="369"/>
      <c r="BY360" s="369"/>
      <c r="BZ360" s="369"/>
      <c r="CA360" s="369"/>
      <c r="CB360" s="369"/>
      <c r="CC360" s="369"/>
      <c r="CD360" s="369"/>
      <c r="CE360" s="369"/>
    </row>
    <row r="361" spans="1:83" ht="35.1" customHeight="1" x14ac:dyDescent="0.25">
      <c r="A361" s="25">
        <f>ROW(A350)</f>
        <v>350</v>
      </c>
      <c r="B361" s="370"/>
      <c r="C361" s="370"/>
      <c r="D361" s="371"/>
      <c r="E361" s="371"/>
      <c r="F361" s="371"/>
      <c r="G361" s="371"/>
      <c r="H361" s="371"/>
      <c r="I361" s="372"/>
      <c r="J361" s="372"/>
      <c r="K361" s="372"/>
      <c r="L361" s="372"/>
      <c r="M361" s="372"/>
      <c r="N361" s="372"/>
      <c r="O361" s="372"/>
      <c r="P361" s="372"/>
      <c r="Q361" s="373"/>
      <c r="R361" s="373"/>
      <c r="S361" s="373"/>
      <c r="T361" s="373"/>
      <c r="U361" s="373"/>
      <c r="V361" s="373"/>
      <c r="W361" s="373"/>
      <c r="X361" s="373"/>
      <c r="Y361" s="373"/>
      <c r="Z361" s="373"/>
      <c r="AA361" s="372"/>
      <c r="AB361" s="372"/>
      <c r="AC361" s="372"/>
      <c r="AD361" s="372"/>
      <c r="AE361" s="373"/>
      <c r="AF361" s="373"/>
      <c r="AG361" s="373"/>
      <c r="AH361" s="373"/>
      <c r="AI361" s="372"/>
      <c r="AJ361" s="372"/>
      <c r="AK361" s="372"/>
      <c r="AL361" s="372"/>
      <c r="AM361" s="372"/>
      <c r="AN361" s="372"/>
      <c r="AO361" s="374"/>
      <c r="AP361" s="374"/>
      <c r="AQ361" s="374"/>
      <c r="AR361" s="375"/>
      <c r="AS361" s="375"/>
      <c r="AT361" s="375"/>
      <c r="AU361" s="367"/>
      <c r="AV361" s="367"/>
      <c r="AW361" s="367"/>
      <c r="AX361" s="368"/>
      <c r="AY361" s="368"/>
      <c r="AZ361" s="38"/>
      <c r="BA361" s="39"/>
      <c r="BB361" s="38"/>
      <c r="BC361" s="39"/>
      <c r="BD361" s="38"/>
      <c r="BE361" s="39"/>
      <c r="BF361" s="38"/>
      <c r="BG361" s="39"/>
      <c r="BH361" s="38"/>
      <c r="BI361" s="36"/>
      <c r="BJ361" s="37"/>
      <c r="BK361" s="36"/>
      <c r="BL361" s="37"/>
      <c r="BM361" s="36"/>
      <c r="BN361" s="37"/>
      <c r="BO361" s="36"/>
      <c r="BP361" s="37"/>
      <c r="BQ361" s="36"/>
      <c r="BR361" s="369"/>
      <c r="BS361" s="369"/>
      <c r="BT361" s="369"/>
      <c r="BU361" s="369"/>
      <c r="BV361" s="369"/>
      <c r="BW361" s="369"/>
      <c r="BX361" s="369"/>
      <c r="BY361" s="369"/>
      <c r="BZ361" s="369"/>
      <c r="CA361" s="369"/>
      <c r="CB361" s="369"/>
      <c r="CC361" s="369"/>
      <c r="CD361" s="369"/>
      <c r="CE361" s="369"/>
    </row>
    <row r="362" spans="1:83" ht="35.1" customHeight="1" x14ac:dyDescent="0.25">
      <c r="A362" s="25">
        <f t="shared" si="15"/>
        <v>351</v>
      </c>
      <c r="B362" s="370"/>
      <c r="C362" s="370"/>
      <c r="D362" s="371"/>
      <c r="E362" s="371"/>
      <c r="F362" s="371"/>
      <c r="G362" s="371"/>
      <c r="H362" s="371"/>
      <c r="I362" s="372"/>
      <c r="J362" s="372"/>
      <c r="K362" s="372"/>
      <c r="L362" s="372"/>
      <c r="M362" s="372"/>
      <c r="N362" s="372"/>
      <c r="O362" s="372"/>
      <c r="P362" s="372"/>
      <c r="Q362" s="373"/>
      <c r="R362" s="373"/>
      <c r="S362" s="373"/>
      <c r="T362" s="373"/>
      <c r="U362" s="373"/>
      <c r="V362" s="373"/>
      <c r="W362" s="373"/>
      <c r="X362" s="373"/>
      <c r="Y362" s="373"/>
      <c r="Z362" s="373"/>
      <c r="AA362" s="372"/>
      <c r="AB362" s="372"/>
      <c r="AC362" s="372"/>
      <c r="AD362" s="372"/>
      <c r="AE362" s="373"/>
      <c r="AF362" s="373"/>
      <c r="AG362" s="373"/>
      <c r="AH362" s="373"/>
      <c r="AI362" s="372"/>
      <c r="AJ362" s="372"/>
      <c r="AK362" s="372"/>
      <c r="AL362" s="372"/>
      <c r="AM362" s="372"/>
      <c r="AN362" s="372"/>
      <c r="AO362" s="374"/>
      <c r="AP362" s="374"/>
      <c r="AQ362" s="374"/>
      <c r="AR362" s="375"/>
      <c r="AS362" s="375"/>
      <c r="AT362" s="375"/>
      <c r="AU362" s="367"/>
      <c r="AV362" s="367"/>
      <c r="AW362" s="367"/>
      <c r="AX362" s="368"/>
      <c r="AY362" s="368"/>
      <c r="AZ362" s="38"/>
      <c r="BA362" s="39"/>
      <c r="BB362" s="38"/>
      <c r="BC362" s="39"/>
      <c r="BD362" s="38"/>
      <c r="BE362" s="39"/>
      <c r="BF362" s="38"/>
      <c r="BG362" s="39"/>
      <c r="BH362" s="38"/>
      <c r="BI362" s="36"/>
      <c r="BJ362" s="37"/>
      <c r="BK362" s="36"/>
      <c r="BL362" s="37"/>
      <c r="BM362" s="36"/>
      <c r="BN362" s="37"/>
      <c r="BO362" s="36"/>
      <c r="BP362" s="37"/>
      <c r="BQ362" s="36"/>
      <c r="BR362" s="369"/>
      <c r="BS362" s="369"/>
      <c r="BT362" s="369"/>
      <c r="BU362" s="369"/>
      <c r="BV362" s="369"/>
      <c r="BW362" s="369"/>
      <c r="BX362" s="369"/>
      <c r="BY362" s="369"/>
      <c r="BZ362" s="369"/>
      <c r="CA362" s="369"/>
      <c r="CB362" s="369"/>
      <c r="CC362" s="369"/>
      <c r="CD362" s="369"/>
      <c r="CE362" s="369"/>
    </row>
    <row r="363" spans="1:83" ht="35.1" customHeight="1" x14ac:dyDescent="0.25">
      <c r="A363" s="25">
        <f t="shared" si="15"/>
        <v>352</v>
      </c>
      <c r="B363" s="370"/>
      <c r="C363" s="370"/>
      <c r="D363" s="371"/>
      <c r="E363" s="371"/>
      <c r="F363" s="371"/>
      <c r="G363" s="371"/>
      <c r="H363" s="371"/>
      <c r="I363" s="372"/>
      <c r="J363" s="372"/>
      <c r="K363" s="372"/>
      <c r="L363" s="372"/>
      <c r="M363" s="372"/>
      <c r="N363" s="372"/>
      <c r="O363" s="372"/>
      <c r="P363" s="372"/>
      <c r="Q363" s="373"/>
      <c r="R363" s="373"/>
      <c r="S363" s="373"/>
      <c r="T363" s="373"/>
      <c r="U363" s="373"/>
      <c r="V363" s="373"/>
      <c r="W363" s="373"/>
      <c r="X363" s="373"/>
      <c r="Y363" s="373"/>
      <c r="Z363" s="373"/>
      <c r="AA363" s="372"/>
      <c r="AB363" s="372"/>
      <c r="AC363" s="372"/>
      <c r="AD363" s="372"/>
      <c r="AE363" s="373"/>
      <c r="AF363" s="373"/>
      <c r="AG363" s="373"/>
      <c r="AH363" s="373"/>
      <c r="AI363" s="372"/>
      <c r="AJ363" s="372"/>
      <c r="AK363" s="372"/>
      <c r="AL363" s="372"/>
      <c r="AM363" s="372"/>
      <c r="AN363" s="372"/>
      <c r="AO363" s="374"/>
      <c r="AP363" s="374"/>
      <c r="AQ363" s="374"/>
      <c r="AR363" s="375"/>
      <c r="AS363" s="375"/>
      <c r="AT363" s="375"/>
      <c r="AU363" s="367"/>
      <c r="AV363" s="367"/>
      <c r="AW363" s="367"/>
      <c r="AX363" s="368"/>
      <c r="AY363" s="368"/>
      <c r="AZ363" s="38"/>
      <c r="BA363" s="39"/>
      <c r="BB363" s="38"/>
      <c r="BC363" s="39"/>
      <c r="BD363" s="38"/>
      <c r="BE363" s="39"/>
      <c r="BF363" s="38"/>
      <c r="BG363" s="39"/>
      <c r="BH363" s="38"/>
      <c r="BI363" s="36"/>
      <c r="BJ363" s="37"/>
      <c r="BK363" s="36"/>
      <c r="BL363" s="37"/>
      <c r="BM363" s="36"/>
      <c r="BN363" s="37"/>
      <c r="BO363" s="36"/>
      <c r="BP363" s="37"/>
      <c r="BQ363" s="36"/>
      <c r="BR363" s="369"/>
      <c r="BS363" s="369"/>
      <c r="BT363" s="369"/>
      <c r="BU363" s="369"/>
      <c r="BV363" s="369"/>
      <c r="BW363" s="369"/>
      <c r="BX363" s="369"/>
      <c r="BY363" s="369"/>
      <c r="BZ363" s="369"/>
      <c r="CA363" s="369"/>
      <c r="CB363" s="369"/>
      <c r="CC363" s="369"/>
      <c r="CD363" s="369"/>
      <c r="CE363" s="369"/>
    </row>
    <row r="364" spans="1:83" ht="35.1" customHeight="1" x14ac:dyDescent="0.25">
      <c r="A364" s="25">
        <f t="shared" si="15"/>
        <v>353</v>
      </c>
      <c r="B364" s="370"/>
      <c r="C364" s="370"/>
      <c r="D364" s="371"/>
      <c r="E364" s="371"/>
      <c r="F364" s="371"/>
      <c r="G364" s="371"/>
      <c r="H364" s="371"/>
      <c r="I364" s="372"/>
      <c r="J364" s="372"/>
      <c r="K364" s="372"/>
      <c r="L364" s="372"/>
      <c r="M364" s="372"/>
      <c r="N364" s="372"/>
      <c r="O364" s="372"/>
      <c r="P364" s="372"/>
      <c r="Q364" s="373"/>
      <c r="R364" s="373"/>
      <c r="S364" s="373"/>
      <c r="T364" s="373"/>
      <c r="U364" s="373"/>
      <c r="V364" s="373"/>
      <c r="W364" s="373"/>
      <c r="X364" s="373"/>
      <c r="Y364" s="373"/>
      <c r="Z364" s="373"/>
      <c r="AA364" s="372"/>
      <c r="AB364" s="372"/>
      <c r="AC364" s="372"/>
      <c r="AD364" s="372"/>
      <c r="AE364" s="373"/>
      <c r="AF364" s="373"/>
      <c r="AG364" s="373"/>
      <c r="AH364" s="373"/>
      <c r="AI364" s="372"/>
      <c r="AJ364" s="372"/>
      <c r="AK364" s="372"/>
      <c r="AL364" s="372"/>
      <c r="AM364" s="372"/>
      <c r="AN364" s="372"/>
      <c r="AO364" s="374"/>
      <c r="AP364" s="374"/>
      <c r="AQ364" s="374"/>
      <c r="AR364" s="375"/>
      <c r="AS364" s="375"/>
      <c r="AT364" s="375"/>
      <c r="AU364" s="367"/>
      <c r="AV364" s="367"/>
      <c r="AW364" s="367"/>
      <c r="AX364" s="368"/>
      <c r="AY364" s="368"/>
      <c r="AZ364" s="38"/>
      <c r="BA364" s="39"/>
      <c r="BB364" s="38"/>
      <c r="BC364" s="39"/>
      <c r="BD364" s="38"/>
      <c r="BE364" s="39"/>
      <c r="BF364" s="38"/>
      <c r="BG364" s="39"/>
      <c r="BH364" s="38"/>
      <c r="BI364" s="36"/>
      <c r="BJ364" s="37"/>
      <c r="BK364" s="36"/>
      <c r="BL364" s="37"/>
      <c r="BM364" s="36"/>
      <c r="BN364" s="37"/>
      <c r="BO364" s="36"/>
      <c r="BP364" s="37"/>
      <c r="BQ364" s="36"/>
      <c r="BR364" s="369"/>
      <c r="BS364" s="369"/>
      <c r="BT364" s="369"/>
      <c r="BU364" s="369"/>
      <c r="BV364" s="369"/>
      <c r="BW364" s="369"/>
      <c r="BX364" s="369"/>
      <c r="BY364" s="369"/>
      <c r="BZ364" s="369"/>
      <c r="CA364" s="369"/>
      <c r="CB364" s="369"/>
      <c r="CC364" s="369"/>
      <c r="CD364" s="369"/>
      <c r="CE364" s="369"/>
    </row>
    <row r="365" spans="1:83" ht="35.1" customHeight="1" x14ac:dyDescent="0.25">
      <c r="A365" s="25">
        <f t="shared" si="15"/>
        <v>354</v>
      </c>
      <c r="B365" s="370"/>
      <c r="C365" s="370"/>
      <c r="D365" s="371"/>
      <c r="E365" s="371"/>
      <c r="F365" s="371"/>
      <c r="G365" s="371"/>
      <c r="H365" s="371"/>
      <c r="I365" s="372"/>
      <c r="J365" s="372"/>
      <c r="K365" s="372"/>
      <c r="L365" s="372"/>
      <c r="M365" s="372"/>
      <c r="N365" s="372"/>
      <c r="O365" s="372"/>
      <c r="P365" s="372"/>
      <c r="Q365" s="373"/>
      <c r="R365" s="373"/>
      <c r="S365" s="373"/>
      <c r="T365" s="373"/>
      <c r="U365" s="373"/>
      <c r="V365" s="373"/>
      <c r="W365" s="373"/>
      <c r="X365" s="373"/>
      <c r="Y365" s="373"/>
      <c r="Z365" s="373"/>
      <c r="AA365" s="372"/>
      <c r="AB365" s="372"/>
      <c r="AC365" s="372"/>
      <c r="AD365" s="372"/>
      <c r="AE365" s="373"/>
      <c r="AF365" s="373"/>
      <c r="AG365" s="373"/>
      <c r="AH365" s="373"/>
      <c r="AI365" s="372"/>
      <c r="AJ365" s="372"/>
      <c r="AK365" s="372"/>
      <c r="AL365" s="372"/>
      <c r="AM365" s="372"/>
      <c r="AN365" s="372"/>
      <c r="AO365" s="374"/>
      <c r="AP365" s="374"/>
      <c r="AQ365" s="374"/>
      <c r="AR365" s="375"/>
      <c r="AS365" s="375"/>
      <c r="AT365" s="375"/>
      <c r="AU365" s="367"/>
      <c r="AV365" s="367"/>
      <c r="AW365" s="367"/>
      <c r="AX365" s="368"/>
      <c r="AY365" s="368"/>
      <c r="AZ365" s="38"/>
      <c r="BA365" s="39"/>
      <c r="BB365" s="38"/>
      <c r="BC365" s="39"/>
      <c r="BD365" s="38"/>
      <c r="BE365" s="39"/>
      <c r="BF365" s="38"/>
      <c r="BG365" s="39"/>
      <c r="BH365" s="38"/>
      <c r="BI365" s="36"/>
      <c r="BJ365" s="37"/>
      <c r="BK365" s="36"/>
      <c r="BL365" s="37"/>
      <c r="BM365" s="36"/>
      <c r="BN365" s="37"/>
      <c r="BO365" s="36"/>
      <c r="BP365" s="37"/>
      <c r="BQ365" s="36"/>
      <c r="BR365" s="369"/>
      <c r="BS365" s="369"/>
      <c r="BT365" s="369"/>
      <c r="BU365" s="369"/>
      <c r="BV365" s="369"/>
      <c r="BW365" s="369"/>
      <c r="BX365" s="369"/>
      <c r="BY365" s="369"/>
      <c r="BZ365" s="369"/>
      <c r="CA365" s="369"/>
      <c r="CB365" s="369"/>
      <c r="CC365" s="369"/>
      <c r="CD365" s="369"/>
      <c r="CE365" s="369"/>
    </row>
    <row r="366" spans="1:83" ht="35.1" customHeight="1" x14ac:dyDescent="0.25">
      <c r="A366" s="25">
        <f t="shared" si="15"/>
        <v>355</v>
      </c>
      <c r="B366" s="370"/>
      <c r="C366" s="370"/>
      <c r="D366" s="371"/>
      <c r="E366" s="371"/>
      <c r="F366" s="371"/>
      <c r="G366" s="371"/>
      <c r="H366" s="371"/>
      <c r="I366" s="372"/>
      <c r="J366" s="372"/>
      <c r="K366" s="372"/>
      <c r="L366" s="372"/>
      <c r="M366" s="372"/>
      <c r="N366" s="372"/>
      <c r="O366" s="372"/>
      <c r="P366" s="372"/>
      <c r="Q366" s="373"/>
      <c r="R366" s="373"/>
      <c r="S366" s="373"/>
      <c r="T366" s="373"/>
      <c r="U366" s="373"/>
      <c r="V366" s="373"/>
      <c r="W366" s="373"/>
      <c r="X366" s="373"/>
      <c r="Y366" s="373"/>
      <c r="Z366" s="373"/>
      <c r="AA366" s="372"/>
      <c r="AB366" s="372"/>
      <c r="AC366" s="372"/>
      <c r="AD366" s="372"/>
      <c r="AE366" s="373"/>
      <c r="AF366" s="373"/>
      <c r="AG366" s="373"/>
      <c r="AH366" s="373"/>
      <c r="AI366" s="372"/>
      <c r="AJ366" s="372"/>
      <c r="AK366" s="372"/>
      <c r="AL366" s="372"/>
      <c r="AM366" s="372"/>
      <c r="AN366" s="372"/>
      <c r="AO366" s="374"/>
      <c r="AP366" s="374"/>
      <c r="AQ366" s="374"/>
      <c r="AR366" s="375"/>
      <c r="AS366" s="375"/>
      <c r="AT366" s="375"/>
      <c r="AU366" s="367"/>
      <c r="AV366" s="367"/>
      <c r="AW366" s="367"/>
      <c r="AX366" s="368"/>
      <c r="AY366" s="368"/>
      <c r="AZ366" s="38"/>
      <c r="BA366" s="39"/>
      <c r="BB366" s="38"/>
      <c r="BC366" s="39"/>
      <c r="BD366" s="38"/>
      <c r="BE366" s="39"/>
      <c r="BF366" s="38"/>
      <c r="BG366" s="39"/>
      <c r="BH366" s="38"/>
      <c r="BI366" s="36"/>
      <c r="BJ366" s="37"/>
      <c r="BK366" s="36"/>
      <c r="BL366" s="37"/>
      <c r="BM366" s="36"/>
      <c r="BN366" s="37"/>
      <c r="BO366" s="36"/>
      <c r="BP366" s="37"/>
      <c r="BQ366" s="36"/>
      <c r="BR366" s="369"/>
      <c r="BS366" s="369"/>
      <c r="BT366" s="369"/>
      <c r="BU366" s="369"/>
      <c r="BV366" s="369"/>
      <c r="BW366" s="369"/>
      <c r="BX366" s="369"/>
      <c r="BY366" s="369"/>
      <c r="BZ366" s="369"/>
      <c r="CA366" s="369"/>
      <c r="CB366" s="369"/>
      <c r="CC366" s="369"/>
      <c r="CD366" s="369"/>
      <c r="CE366" s="369"/>
    </row>
    <row r="367" spans="1:83" ht="35.1" customHeight="1" x14ac:dyDescent="0.25">
      <c r="A367" s="25">
        <f t="shared" si="15"/>
        <v>356</v>
      </c>
      <c r="B367" s="370"/>
      <c r="C367" s="370"/>
      <c r="D367" s="371"/>
      <c r="E367" s="371"/>
      <c r="F367" s="371"/>
      <c r="G367" s="371"/>
      <c r="H367" s="371"/>
      <c r="I367" s="372"/>
      <c r="J367" s="372"/>
      <c r="K367" s="372"/>
      <c r="L367" s="372"/>
      <c r="M367" s="372"/>
      <c r="N367" s="372"/>
      <c r="O367" s="372"/>
      <c r="P367" s="372"/>
      <c r="Q367" s="373"/>
      <c r="R367" s="373"/>
      <c r="S367" s="373"/>
      <c r="T367" s="373"/>
      <c r="U367" s="373"/>
      <c r="V367" s="373"/>
      <c r="W367" s="373"/>
      <c r="X367" s="373"/>
      <c r="Y367" s="373"/>
      <c r="Z367" s="373"/>
      <c r="AA367" s="372"/>
      <c r="AB367" s="372"/>
      <c r="AC367" s="372"/>
      <c r="AD367" s="372"/>
      <c r="AE367" s="373"/>
      <c r="AF367" s="373"/>
      <c r="AG367" s="373"/>
      <c r="AH367" s="373"/>
      <c r="AI367" s="372"/>
      <c r="AJ367" s="372"/>
      <c r="AK367" s="372"/>
      <c r="AL367" s="372"/>
      <c r="AM367" s="372"/>
      <c r="AN367" s="372"/>
      <c r="AO367" s="374"/>
      <c r="AP367" s="374"/>
      <c r="AQ367" s="374"/>
      <c r="AR367" s="375"/>
      <c r="AS367" s="375"/>
      <c r="AT367" s="375"/>
      <c r="AU367" s="367"/>
      <c r="AV367" s="367"/>
      <c r="AW367" s="367"/>
      <c r="AX367" s="368"/>
      <c r="AY367" s="368"/>
      <c r="AZ367" s="38"/>
      <c r="BA367" s="39"/>
      <c r="BB367" s="38"/>
      <c r="BC367" s="39"/>
      <c r="BD367" s="38"/>
      <c r="BE367" s="39"/>
      <c r="BF367" s="38"/>
      <c r="BG367" s="39"/>
      <c r="BH367" s="38"/>
      <c r="BI367" s="36"/>
      <c r="BJ367" s="37"/>
      <c r="BK367" s="36"/>
      <c r="BL367" s="37"/>
      <c r="BM367" s="36"/>
      <c r="BN367" s="37"/>
      <c r="BO367" s="36"/>
      <c r="BP367" s="37"/>
      <c r="BQ367" s="36"/>
      <c r="BR367" s="369"/>
      <c r="BS367" s="369"/>
      <c r="BT367" s="369"/>
      <c r="BU367" s="369"/>
      <c r="BV367" s="369"/>
      <c r="BW367" s="369"/>
      <c r="BX367" s="369"/>
      <c r="BY367" s="369"/>
      <c r="BZ367" s="369"/>
      <c r="CA367" s="369"/>
      <c r="CB367" s="369"/>
      <c r="CC367" s="369"/>
      <c r="CD367" s="369"/>
      <c r="CE367" s="369"/>
    </row>
    <row r="368" spans="1:83" ht="35.1" customHeight="1" x14ac:dyDescent="0.25">
      <c r="A368" s="25">
        <f t="shared" si="15"/>
        <v>357</v>
      </c>
      <c r="B368" s="370"/>
      <c r="C368" s="370"/>
      <c r="D368" s="371"/>
      <c r="E368" s="371"/>
      <c r="F368" s="371"/>
      <c r="G368" s="371"/>
      <c r="H368" s="371"/>
      <c r="I368" s="372"/>
      <c r="J368" s="372"/>
      <c r="K368" s="372"/>
      <c r="L368" s="372"/>
      <c r="M368" s="372"/>
      <c r="N368" s="372"/>
      <c r="O368" s="372"/>
      <c r="P368" s="372"/>
      <c r="Q368" s="373"/>
      <c r="R368" s="373"/>
      <c r="S368" s="373"/>
      <c r="T368" s="373"/>
      <c r="U368" s="373"/>
      <c r="V368" s="373"/>
      <c r="W368" s="373"/>
      <c r="X368" s="373"/>
      <c r="Y368" s="373"/>
      <c r="Z368" s="373"/>
      <c r="AA368" s="372"/>
      <c r="AB368" s="372"/>
      <c r="AC368" s="372"/>
      <c r="AD368" s="372"/>
      <c r="AE368" s="373"/>
      <c r="AF368" s="373"/>
      <c r="AG368" s="373"/>
      <c r="AH368" s="373"/>
      <c r="AI368" s="372"/>
      <c r="AJ368" s="372"/>
      <c r="AK368" s="372"/>
      <c r="AL368" s="372"/>
      <c r="AM368" s="372"/>
      <c r="AN368" s="372"/>
      <c r="AO368" s="374"/>
      <c r="AP368" s="374"/>
      <c r="AQ368" s="374"/>
      <c r="AR368" s="375"/>
      <c r="AS368" s="375"/>
      <c r="AT368" s="375"/>
      <c r="AU368" s="367"/>
      <c r="AV368" s="367"/>
      <c r="AW368" s="367"/>
      <c r="AX368" s="368"/>
      <c r="AY368" s="368"/>
      <c r="AZ368" s="38"/>
      <c r="BA368" s="39"/>
      <c r="BB368" s="38"/>
      <c r="BC368" s="39"/>
      <c r="BD368" s="38"/>
      <c r="BE368" s="39"/>
      <c r="BF368" s="38"/>
      <c r="BG368" s="39"/>
      <c r="BH368" s="38"/>
      <c r="BI368" s="36"/>
      <c r="BJ368" s="37"/>
      <c r="BK368" s="36"/>
      <c r="BL368" s="37"/>
      <c r="BM368" s="36"/>
      <c r="BN368" s="37"/>
      <c r="BO368" s="36"/>
      <c r="BP368" s="37"/>
      <c r="BQ368" s="36"/>
      <c r="BR368" s="369"/>
      <c r="BS368" s="369"/>
      <c r="BT368" s="369"/>
      <c r="BU368" s="369"/>
      <c r="BV368" s="369"/>
      <c r="BW368" s="369"/>
      <c r="BX368" s="369"/>
      <c r="BY368" s="369"/>
      <c r="BZ368" s="369"/>
      <c r="CA368" s="369"/>
      <c r="CB368" s="369"/>
      <c r="CC368" s="369"/>
      <c r="CD368" s="369"/>
      <c r="CE368" s="369"/>
    </row>
    <row r="369" spans="1:83" ht="35.1" customHeight="1" x14ac:dyDescent="0.25">
      <c r="A369" s="25">
        <f t="shared" si="15"/>
        <v>358</v>
      </c>
      <c r="B369" s="370"/>
      <c r="C369" s="370"/>
      <c r="D369" s="371"/>
      <c r="E369" s="371"/>
      <c r="F369" s="371"/>
      <c r="G369" s="371"/>
      <c r="H369" s="371"/>
      <c r="I369" s="372"/>
      <c r="J369" s="372"/>
      <c r="K369" s="372"/>
      <c r="L369" s="372"/>
      <c r="M369" s="372"/>
      <c r="N369" s="372"/>
      <c r="O369" s="372"/>
      <c r="P369" s="372"/>
      <c r="Q369" s="373"/>
      <c r="R369" s="373"/>
      <c r="S369" s="373"/>
      <c r="T369" s="373"/>
      <c r="U369" s="373"/>
      <c r="V369" s="373"/>
      <c r="W369" s="373"/>
      <c r="X369" s="373"/>
      <c r="Y369" s="373"/>
      <c r="Z369" s="373"/>
      <c r="AA369" s="372"/>
      <c r="AB369" s="372"/>
      <c r="AC369" s="372"/>
      <c r="AD369" s="372"/>
      <c r="AE369" s="373"/>
      <c r="AF369" s="373"/>
      <c r="AG369" s="373"/>
      <c r="AH369" s="373"/>
      <c r="AI369" s="372"/>
      <c r="AJ369" s="372"/>
      <c r="AK369" s="372"/>
      <c r="AL369" s="372"/>
      <c r="AM369" s="372"/>
      <c r="AN369" s="372"/>
      <c r="AO369" s="374"/>
      <c r="AP369" s="374"/>
      <c r="AQ369" s="374"/>
      <c r="AR369" s="375"/>
      <c r="AS369" s="375"/>
      <c r="AT369" s="375"/>
      <c r="AU369" s="367"/>
      <c r="AV369" s="367"/>
      <c r="AW369" s="367"/>
      <c r="AX369" s="368"/>
      <c r="AY369" s="368"/>
      <c r="AZ369" s="38"/>
      <c r="BA369" s="39"/>
      <c r="BB369" s="38"/>
      <c r="BC369" s="39"/>
      <c r="BD369" s="38"/>
      <c r="BE369" s="39"/>
      <c r="BF369" s="38"/>
      <c r="BG369" s="39"/>
      <c r="BH369" s="38"/>
      <c r="BI369" s="36"/>
      <c r="BJ369" s="37"/>
      <c r="BK369" s="36"/>
      <c r="BL369" s="37"/>
      <c r="BM369" s="36"/>
      <c r="BN369" s="37"/>
      <c r="BO369" s="36"/>
      <c r="BP369" s="37"/>
      <c r="BQ369" s="36"/>
      <c r="BR369" s="369"/>
      <c r="BS369" s="369"/>
      <c r="BT369" s="369"/>
      <c r="BU369" s="369"/>
      <c r="BV369" s="369"/>
      <c r="BW369" s="369"/>
      <c r="BX369" s="369"/>
      <c r="BY369" s="369"/>
      <c r="BZ369" s="369"/>
      <c r="CA369" s="369"/>
      <c r="CB369" s="369"/>
      <c r="CC369" s="369"/>
      <c r="CD369" s="369"/>
      <c r="CE369" s="369"/>
    </row>
    <row r="370" spans="1:83" ht="35.1" customHeight="1" x14ac:dyDescent="0.25">
      <c r="A370" s="25">
        <f t="shared" si="15"/>
        <v>359</v>
      </c>
      <c r="B370" s="370"/>
      <c r="C370" s="370"/>
      <c r="D370" s="371"/>
      <c r="E370" s="371"/>
      <c r="F370" s="371"/>
      <c r="G370" s="371"/>
      <c r="H370" s="371"/>
      <c r="I370" s="372"/>
      <c r="J370" s="372"/>
      <c r="K370" s="372"/>
      <c r="L370" s="372"/>
      <c r="M370" s="372"/>
      <c r="N370" s="372"/>
      <c r="O370" s="372"/>
      <c r="P370" s="372"/>
      <c r="Q370" s="373"/>
      <c r="R370" s="373"/>
      <c r="S370" s="373"/>
      <c r="T370" s="373"/>
      <c r="U370" s="373"/>
      <c r="V370" s="373"/>
      <c r="W370" s="373"/>
      <c r="X370" s="373"/>
      <c r="Y370" s="373"/>
      <c r="Z370" s="373"/>
      <c r="AA370" s="372"/>
      <c r="AB370" s="372"/>
      <c r="AC370" s="372"/>
      <c r="AD370" s="372"/>
      <c r="AE370" s="373"/>
      <c r="AF370" s="373"/>
      <c r="AG370" s="373"/>
      <c r="AH370" s="373"/>
      <c r="AI370" s="372"/>
      <c r="AJ370" s="372"/>
      <c r="AK370" s="372"/>
      <c r="AL370" s="372"/>
      <c r="AM370" s="372"/>
      <c r="AN370" s="372"/>
      <c r="AO370" s="374"/>
      <c r="AP370" s="374"/>
      <c r="AQ370" s="374"/>
      <c r="AR370" s="375"/>
      <c r="AS370" s="375"/>
      <c r="AT370" s="375"/>
      <c r="AU370" s="367"/>
      <c r="AV370" s="367"/>
      <c r="AW370" s="367"/>
      <c r="AX370" s="368"/>
      <c r="AY370" s="368"/>
      <c r="AZ370" s="38"/>
      <c r="BA370" s="39"/>
      <c r="BB370" s="38"/>
      <c r="BC370" s="39"/>
      <c r="BD370" s="38"/>
      <c r="BE370" s="39"/>
      <c r="BF370" s="38"/>
      <c r="BG370" s="39"/>
      <c r="BH370" s="38"/>
      <c r="BI370" s="36"/>
      <c r="BJ370" s="37"/>
      <c r="BK370" s="36"/>
      <c r="BL370" s="37"/>
      <c r="BM370" s="36"/>
      <c r="BN370" s="37"/>
      <c r="BO370" s="36"/>
      <c r="BP370" s="37"/>
      <c r="BQ370" s="36"/>
      <c r="BR370" s="369"/>
      <c r="BS370" s="369"/>
      <c r="BT370" s="369"/>
      <c r="BU370" s="369"/>
      <c r="BV370" s="369"/>
      <c r="BW370" s="369"/>
      <c r="BX370" s="369"/>
      <c r="BY370" s="369"/>
      <c r="BZ370" s="369"/>
      <c r="CA370" s="369"/>
      <c r="CB370" s="369"/>
      <c r="CC370" s="369"/>
      <c r="CD370" s="369"/>
      <c r="CE370" s="369"/>
    </row>
    <row r="371" spans="1:83" ht="35.1" customHeight="1" x14ac:dyDescent="0.25">
      <c r="A371" s="25">
        <f>ROW(A360)</f>
        <v>360</v>
      </c>
      <c r="B371" s="370"/>
      <c r="C371" s="370"/>
      <c r="D371" s="371"/>
      <c r="E371" s="371"/>
      <c r="F371" s="371"/>
      <c r="G371" s="371"/>
      <c r="H371" s="371"/>
      <c r="I371" s="372"/>
      <c r="J371" s="372"/>
      <c r="K371" s="372"/>
      <c r="L371" s="372"/>
      <c r="M371" s="372"/>
      <c r="N371" s="372"/>
      <c r="O371" s="372"/>
      <c r="P371" s="372"/>
      <c r="Q371" s="373"/>
      <c r="R371" s="373"/>
      <c r="S371" s="373"/>
      <c r="T371" s="373"/>
      <c r="U371" s="373"/>
      <c r="V371" s="373"/>
      <c r="W371" s="373"/>
      <c r="X371" s="373"/>
      <c r="Y371" s="373"/>
      <c r="Z371" s="373"/>
      <c r="AA371" s="372"/>
      <c r="AB371" s="372"/>
      <c r="AC371" s="372"/>
      <c r="AD371" s="372"/>
      <c r="AE371" s="373"/>
      <c r="AF371" s="373"/>
      <c r="AG371" s="373"/>
      <c r="AH371" s="373"/>
      <c r="AI371" s="372"/>
      <c r="AJ371" s="372"/>
      <c r="AK371" s="372"/>
      <c r="AL371" s="372"/>
      <c r="AM371" s="372"/>
      <c r="AN371" s="372"/>
      <c r="AO371" s="374"/>
      <c r="AP371" s="374"/>
      <c r="AQ371" s="374"/>
      <c r="AR371" s="375"/>
      <c r="AS371" s="375"/>
      <c r="AT371" s="375"/>
      <c r="AU371" s="367"/>
      <c r="AV371" s="367"/>
      <c r="AW371" s="367"/>
      <c r="AX371" s="368"/>
      <c r="AY371" s="368"/>
      <c r="AZ371" s="38"/>
      <c r="BA371" s="39"/>
      <c r="BB371" s="38"/>
      <c r="BC371" s="39"/>
      <c r="BD371" s="38"/>
      <c r="BE371" s="39"/>
      <c r="BF371" s="38"/>
      <c r="BG371" s="39"/>
      <c r="BH371" s="38"/>
      <c r="BI371" s="36"/>
      <c r="BJ371" s="37"/>
      <c r="BK371" s="36"/>
      <c r="BL371" s="37"/>
      <c r="BM371" s="36"/>
      <c r="BN371" s="37"/>
      <c r="BO371" s="36"/>
      <c r="BP371" s="37"/>
      <c r="BQ371" s="36"/>
      <c r="BR371" s="369"/>
      <c r="BS371" s="369"/>
      <c r="BT371" s="369"/>
      <c r="BU371" s="369"/>
      <c r="BV371" s="369"/>
      <c r="BW371" s="369"/>
      <c r="BX371" s="369"/>
      <c r="BY371" s="369"/>
      <c r="BZ371" s="369"/>
      <c r="CA371" s="369"/>
      <c r="CB371" s="369"/>
      <c r="CC371" s="369"/>
      <c r="CD371" s="369"/>
      <c r="CE371" s="369"/>
    </row>
    <row r="372" spans="1:83" ht="35.1" customHeight="1" x14ac:dyDescent="0.25">
      <c r="A372" s="25">
        <f t="shared" si="15"/>
        <v>361</v>
      </c>
      <c r="B372" s="370"/>
      <c r="C372" s="370"/>
      <c r="D372" s="371"/>
      <c r="E372" s="371"/>
      <c r="F372" s="371"/>
      <c r="G372" s="371"/>
      <c r="H372" s="371"/>
      <c r="I372" s="372"/>
      <c r="J372" s="372"/>
      <c r="K372" s="372"/>
      <c r="L372" s="372"/>
      <c r="M372" s="372"/>
      <c r="N372" s="372"/>
      <c r="O372" s="372"/>
      <c r="P372" s="372"/>
      <c r="Q372" s="373"/>
      <c r="R372" s="373"/>
      <c r="S372" s="373"/>
      <c r="T372" s="373"/>
      <c r="U372" s="373"/>
      <c r="V372" s="373"/>
      <c r="W372" s="373"/>
      <c r="X372" s="373"/>
      <c r="Y372" s="373"/>
      <c r="Z372" s="373"/>
      <c r="AA372" s="372"/>
      <c r="AB372" s="372"/>
      <c r="AC372" s="372"/>
      <c r="AD372" s="372"/>
      <c r="AE372" s="373"/>
      <c r="AF372" s="373"/>
      <c r="AG372" s="373"/>
      <c r="AH372" s="373"/>
      <c r="AI372" s="372"/>
      <c r="AJ372" s="372"/>
      <c r="AK372" s="372"/>
      <c r="AL372" s="372"/>
      <c r="AM372" s="372"/>
      <c r="AN372" s="372"/>
      <c r="AO372" s="374"/>
      <c r="AP372" s="374"/>
      <c r="AQ372" s="374"/>
      <c r="AR372" s="375"/>
      <c r="AS372" s="375"/>
      <c r="AT372" s="375"/>
      <c r="AU372" s="367"/>
      <c r="AV372" s="367"/>
      <c r="AW372" s="367"/>
      <c r="AX372" s="368"/>
      <c r="AY372" s="368"/>
      <c r="AZ372" s="38"/>
      <c r="BA372" s="39"/>
      <c r="BB372" s="38"/>
      <c r="BC372" s="39"/>
      <c r="BD372" s="38"/>
      <c r="BE372" s="39"/>
      <c r="BF372" s="38"/>
      <c r="BG372" s="39"/>
      <c r="BH372" s="38"/>
      <c r="BI372" s="36"/>
      <c r="BJ372" s="37"/>
      <c r="BK372" s="36"/>
      <c r="BL372" s="37"/>
      <c r="BM372" s="36"/>
      <c r="BN372" s="37"/>
      <c r="BO372" s="36"/>
      <c r="BP372" s="37"/>
      <c r="BQ372" s="36"/>
      <c r="BR372" s="369"/>
      <c r="BS372" s="369"/>
      <c r="BT372" s="369"/>
      <c r="BU372" s="369"/>
      <c r="BV372" s="369"/>
      <c r="BW372" s="369"/>
      <c r="BX372" s="369"/>
      <c r="BY372" s="369"/>
      <c r="BZ372" s="369"/>
      <c r="CA372" s="369"/>
      <c r="CB372" s="369"/>
      <c r="CC372" s="369"/>
      <c r="CD372" s="369"/>
      <c r="CE372" s="369"/>
    </row>
    <row r="373" spans="1:83" ht="35.1" customHeight="1" x14ac:dyDescent="0.25">
      <c r="A373" s="25">
        <f t="shared" si="15"/>
        <v>362</v>
      </c>
      <c r="B373" s="370"/>
      <c r="C373" s="370"/>
      <c r="D373" s="371"/>
      <c r="E373" s="371"/>
      <c r="F373" s="371"/>
      <c r="G373" s="371"/>
      <c r="H373" s="371"/>
      <c r="I373" s="372"/>
      <c r="J373" s="372"/>
      <c r="K373" s="372"/>
      <c r="L373" s="372"/>
      <c r="M373" s="372"/>
      <c r="N373" s="372"/>
      <c r="O373" s="372"/>
      <c r="P373" s="372"/>
      <c r="Q373" s="373"/>
      <c r="R373" s="373"/>
      <c r="S373" s="373"/>
      <c r="T373" s="373"/>
      <c r="U373" s="373"/>
      <c r="V373" s="373"/>
      <c r="W373" s="373"/>
      <c r="X373" s="373"/>
      <c r="Y373" s="373"/>
      <c r="Z373" s="373"/>
      <c r="AA373" s="372"/>
      <c r="AB373" s="372"/>
      <c r="AC373" s="372"/>
      <c r="AD373" s="372"/>
      <c r="AE373" s="373"/>
      <c r="AF373" s="373"/>
      <c r="AG373" s="373"/>
      <c r="AH373" s="373"/>
      <c r="AI373" s="372"/>
      <c r="AJ373" s="372"/>
      <c r="AK373" s="372"/>
      <c r="AL373" s="372"/>
      <c r="AM373" s="372"/>
      <c r="AN373" s="372"/>
      <c r="AO373" s="374"/>
      <c r="AP373" s="374"/>
      <c r="AQ373" s="374"/>
      <c r="AR373" s="375"/>
      <c r="AS373" s="375"/>
      <c r="AT373" s="375"/>
      <c r="AU373" s="367"/>
      <c r="AV373" s="367"/>
      <c r="AW373" s="367"/>
      <c r="AX373" s="368"/>
      <c r="AY373" s="368"/>
      <c r="AZ373" s="38"/>
      <c r="BA373" s="39"/>
      <c r="BB373" s="38"/>
      <c r="BC373" s="39"/>
      <c r="BD373" s="38"/>
      <c r="BE373" s="39"/>
      <c r="BF373" s="38"/>
      <c r="BG373" s="39"/>
      <c r="BH373" s="38"/>
      <c r="BI373" s="36"/>
      <c r="BJ373" s="37"/>
      <c r="BK373" s="36"/>
      <c r="BL373" s="37"/>
      <c r="BM373" s="36"/>
      <c r="BN373" s="37"/>
      <c r="BO373" s="36"/>
      <c r="BP373" s="37"/>
      <c r="BQ373" s="36"/>
      <c r="BR373" s="369"/>
      <c r="BS373" s="369"/>
      <c r="BT373" s="369"/>
      <c r="BU373" s="369"/>
      <c r="BV373" s="369"/>
      <c r="BW373" s="369"/>
      <c r="BX373" s="369"/>
      <c r="BY373" s="369"/>
      <c r="BZ373" s="369"/>
      <c r="CA373" s="369"/>
      <c r="CB373" s="369"/>
      <c r="CC373" s="369"/>
      <c r="CD373" s="369"/>
      <c r="CE373" s="369"/>
    </row>
    <row r="374" spans="1:83" ht="35.1" customHeight="1" x14ac:dyDescent="0.25">
      <c r="A374" s="25">
        <f t="shared" si="15"/>
        <v>363</v>
      </c>
      <c r="B374" s="370"/>
      <c r="C374" s="370"/>
      <c r="D374" s="371"/>
      <c r="E374" s="371"/>
      <c r="F374" s="371"/>
      <c r="G374" s="371"/>
      <c r="H374" s="371"/>
      <c r="I374" s="372"/>
      <c r="J374" s="372"/>
      <c r="K374" s="372"/>
      <c r="L374" s="372"/>
      <c r="M374" s="372"/>
      <c r="N374" s="372"/>
      <c r="O374" s="372"/>
      <c r="P374" s="372"/>
      <c r="Q374" s="373"/>
      <c r="R374" s="373"/>
      <c r="S374" s="373"/>
      <c r="T374" s="373"/>
      <c r="U374" s="373"/>
      <c r="V374" s="373"/>
      <c r="W374" s="373"/>
      <c r="X374" s="373"/>
      <c r="Y374" s="373"/>
      <c r="Z374" s="373"/>
      <c r="AA374" s="372"/>
      <c r="AB374" s="372"/>
      <c r="AC374" s="372"/>
      <c r="AD374" s="372"/>
      <c r="AE374" s="373"/>
      <c r="AF374" s="373"/>
      <c r="AG374" s="373"/>
      <c r="AH374" s="373"/>
      <c r="AI374" s="372"/>
      <c r="AJ374" s="372"/>
      <c r="AK374" s="372"/>
      <c r="AL374" s="372"/>
      <c r="AM374" s="372"/>
      <c r="AN374" s="372"/>
      <c r="AO374" s="374"/>
      <c r="AP374" s="374"/>
      <c r="AQ374" s="374"/>
      <c r="AR374" s="375"/>
      <c r="AS374" s="375"/>
      <c r="AT374" s="375"/>
      <c r="AU374" s="367"/>
      <c r="AV374" s="367"/>
      <c r="AW374" s="367"/>
      <c r="AX374" s="368"/>
      <c r="AY374" s="368"/>
      <c r="AZ374" s="38"/>
      <c r="BA374" s="39"/>
      <c r="BB374" s="38"/>
      <c r="BC374" s="39"/>
      <c r="BD374" s="38"/>
      <c r="BE374" s="39"/>
      <c r="BF374" s="38"/>
      <c r="BG374" s="39"/>
      <c r="BH374" s="38"/>
      <c r="BI374" s="36"/>
      <c r="BJ374" s="37"/>
      <c r="BK374" s="36"/>
      <c r="BL374" s="37"/>
      <c r="BM374" s="36"/>
      <c r="BN374" s="37"/>
      <c r="BO374" s="36"/>
      <c r="BP374" s="37"/>
      <c r="BQ374" s="36"/>
      <c r="BR374" s="369"/>
      <c r="BS374" s="369"/>
      <c r="BT374" s="369"/>
      <c r="BU374" s="369"/>
      <c r="BV374" s="369"/>
      <c r="BW374" s="369"/>
      <c r="BX374" s="369"/>
      <c r="BY374" s="369"/>
      <c r="BZ374" s="369"/>
      <c r="CA374" s="369"/>
      <c r="CB374" s="369"/>
      <c r="CC374" s="369"/>
      <c r="CD374" s="369"/>
      <c r="CE374" s="369"/>
    </row>
    <row r="375" spans="1:83" ht="35.1" customHeight="1" x14ac:dyDescent="0.25">
      <c r="A375" s="25">
        <f t="shared" si="15"/>
        <v>364</v>
      </c>
      <c r="B375" s="370"/>
      <c r="C375" s="370"/>
      <c r="D375" s="371"/>
      <c r="E375" s="371"/>
      <c r="F375" s="371"/>
      <c r="G375" s="371"/>
      <c r="H375" s="371"/>
      <c r="I375" s="372"/>
      <c r="J375" s="372"/>
      <c r="K375" s="372"/>
      <c r="L375" s="372"/>
      <c r="M375" s="372"/>
      <c r="N375" s="372"/>
      <c r="O375" s="372"/>
      <c r="P375" s="372"/>
      <c r="Q375" s="373"/>
      <c r="R375" s="373"/>
      <c r="S375" s="373"/>
      <c r="T375" s="373"/>
      <c r="U375" s="373"/>
      <c r="V375" s="373"/>
      <c r="W375" s="373"/>
      <c r="X375" s="373"/>
      <c r="Y375" s="373"/>
      <c r="Z375" s="373"/>
      <c r="AA375" s="372"/>
      <c r="AB375" s="372"/>
      <c r="AC375" s="372"/>
      <c r="AD375" s="372"/>
      <c r="AE375" s="373"/>
      <c r="AF375" s="373"/>
      <c r="AG375" s="373"/>
      <c r="AH375" s="373"/>
      <c r="AI375" s="372"/>
      <c r="AJ375" s="372"/>
      <c r="AK375" s="372"/>
      <c r="AL375" s="372"/>
      <c r="AM375" s="372"/>
      <c r="AN375" s="372"/>
      <c r="AO375" s="374"/>
      <c r="AP375" s="374"/>
      <c r="AQ375" s="374"/>
      <c r="AR375" s="375"/>
      <c r="AS375" s="375"/>
      <c r="AT375" s="375"/>
      <c r="AU375" s="367"/>
      <c r="AV375" s="367"/>
      <c r="AW375" s="367"/>
      <c r="AX375" s="368"/>
      <c r="AY375" s="368"/>
      <c r="AZ375" s="38"/>
      <c r="BA375" s="39"/>
      <c r="BB375" s="38"/>
      <c r="BC375" s="39"/>
      <c r="BD375" s="38"/>
      <c r="BE375" s="39"/>
      <c r="BF375" s="38"/>
      <c r="BG375" s="39"/>
      <c r="BH375" s="38"/>
      <c r="BI375" s="36"/>
      <c r="BJ375" s="37"/>
      <c r="BK375" s="36"/>
      <c r="BL375" s="37"/>
      <c r="BM375" s="36"/>
      <c r="BN375" s="37"/>
      <c r="BO375" s="36"/>
      <c r="BP375" s="37"/>
      <c r="BQ375" s="36"/>
      <c r="BR375" s="369"/>
      <c r="BS375" s="369"/>
      <c r="BT375" s="369"/>
      <c r="BU375" s="369"/>
      <c r="BV375" s="369"/>
      <c r="BW375" s="369"/>
      <c r="BX375" s="369"/>
      <c r="BY375" s="369"/>
      <c r="BZ375" s="369"/>
      <c r="CA375" s="369"/>
      <c r="CB375" s="369"/>
      <c r="CC375" s="369"/>
      <c r="CD375" s="369"/>
      <c r="CE375" s="369"/>
    </row>
    <row r="376" spans="1:83" ht="35.1" customHeight="1" x14ac:dyDescent="0.25">
      <c r="A376" s="25">
        <f t="shared" ref="A376:A380" si="16">ROW(A365)</f>
        <v>365</v>
      </c>
      <c r="B376" s="370"/>
      <c r="C376" s="370"/>
      <c r="D376" s="371"/>
      <c r="E376" s="371"/>
      <c r="F376" s="371"/>
      <c r="G376" s="371"/>
      <c r="H376" s="371"/>
      <c r="I376" s="372"/>
      <c r="J376" s="372"/>
      <c r="K376" s="372"/>
      <c r="L376" s="372"/>
      <c r="M376" s="372"/>
      <c r="N376" s="372"/>
      <c r="O376" s="372"/>
      <c r="P376" s="372"/>
      <c r="Q376" s="373"/>
      <c r="R376" s="373"/>
      <c r="S376" s="373"/>
      <c r="T376" s="373"/>
      <c r="U376" s="373"/>
      <c r="V376" s="373"/>
      <c r="W376" s="373"/>
      <c r="X376" s="373"/>
      <c r="Y376" s="373"/>
      <c r="Z376" s="373"/>
      <c r="AA376" s="372"/>
      <c r="AB376" s="372"/>
      <c r="AC376" s="372"/>
      <c r="AD376" s="372"/>
      <c r="AE376" s="373"/>
      <c r="AF376" s="373"/>
      <c r="AG376" s="373"/>
      <c r="AH376" s="373"/>
      <c r="AI376" s="372"/>
      <c r="AJ376" s="372"/>
      <c r="AK376" s="372"/>
      <c r="AL376" s="372"/>
      <c r="AM376" s="372"/>
      <c r="AN376" s="372"/>
      <c r="AO376" s="374"/>
      <c r="AP376" s="374"/>
      <c r="AQ376" s="374"/>
      <c r="AR376" s="375"/>
      <c r="AS376" s="375"/>
      <c r="AT376" s="375"/>
      <c r="AU376" s="367"/>
      <c r="AV376" s="367"/>
      <c r="AW376" s="367"/>
      <c r="AX376" s="368"/>
      <c r="AY376" s="368"/>
      <c r="AZ376" s="38"/>
      <c r="BA376" s="39"/>
      <c r="BB376" s="38"/>
      <c r="BC376" s="39"/>
      <c r="BD376" s="38"/>
      <c r="BE376" s="39"/>
      <c r="BF376" s="38"/>
      <c r="BG376" s="39"/>
      <c r="BH376" s="38"/>
      <c r="BI376" s="36"/>
      <c r="BJ376" s="37"/>
      <c r="BK376" s="36"/>
      <c r="BL376" s="37"/>
      <c r="BM376" s="36"/>
      <c r="BN376" s="37"/>
      <c r="BO376" s="36"/>
      <c r="BP376" s="37"/>
      <c r="BQ376" s="36"/>
      <c r="BR376" s="369"/>
      <c r="BS376" s="369"/>
      <c r="BT376" s="369"/>
      <c r="BU376" s="369"/>
      <c r="BV376" s="369"/>
      <c r="BW376" s="369"/>
      <c r="BX376" s="369"/>
      <c r="BY376" s="369"/>
      <c r="BZ376" s="369"/>
      <c r="CA376" s="369"/>
      <c r="CB376" s="369"/>
      <c r="CC376" s="369"/>
      <c r="CD376" s="369"/>
      <c r="CE376" s="369"/>
    </row>
    <row r="377" spans="1:83" ht="35.1" customHeight="1" x14ac:dyDescent="0.25">
      <c r="A377" s="25">
        <f t="shared" si="16"/>
        <v>366</v>
      </c>
      <c r="B377" s="370"/>
      <c r="C377" s="370"/>
      <c r="D377" s="371"/>
      <c r="E377" s="371"/>
      <c r="F377" s="371"/>
      <c r="G377" s="371"/>
      <c r="H377" s="371"/>
      <c r="I377" s="372"/>
      <c r="J377" s="372"/>
      <c r="K377" s="372"/>
      <c r="L377" s="372"/>
      <c r="M377" s="372"/>
      <c r="N377" s="372"/>
      <c r="O377" s="372"/>
      <c r="P377" s="372"/>
      <c r="Q377" s="373"/>
      <c r="R377" s="373"/>
      <c r="S377" s="373"/>
      <c r="T377" s="373"/>
      <c r="U377" s="373"/>
      <c r="V377" s="373"/>
      <c r="W377" s="373"/>
      <c r="X377" s="373"/>
      <c r="Y377" s="373"/>
      <c r="Z377" s="373"/>
      <c r="AA377" s="372"/>
      <c r="AB377" s="372"/>
      <c r="AC377" s="372"/>
      <c r="AD377" s="372"/>
      <c r="AE377" s="373"/>
      <c r="AF377" s="373"/>
      <c r="AG377" s="373"/>
      <c r="AH377" s="373"/>
      <c r="AI377" s="372"/>
      <c r="AJ377" s="372"/>
      <c r="AK377" s="372"/>
      <c r="AL377" s="372"/>
      <c r="AM377" s="372"/>
      <c r="AN377" s="372"/>
      <c r="AO377" s="374"/>
      <c r="AP377" s="374"/>
      <c r="AQ377" s="374"/>
      <c r="AR377" s="375"/>
      <c r="AS377" s="375"/>
      <c r="AT377" s="375"/>
      <c r="AU377" s="367"/>
      <c r="AV377" s="367"/>
      <c r="AW377" s="367"/>
      <c r="AX377" s="368"/>
      <c r="AY377" s="368"/>
      <c r="AZ377" s="38"/>
      <c r="BA377" s="39"/>
      <c r="BB377" s="38"/>
      <c r="BC377" s="39"/>
      <c r="BD377" s="38"/>
      <c r="BE377" s="39"/>
      <c r="BF377" s="38"/>
      <c r="BG377" s="39"/>
      <c r="BH377" s="38"/>
      <c r="BI377" s="36"/>
      <c r="BJ377" s="37"/>
      <c r="BK377" s="36"/>
      <c r="BL377" s="37"/>
      <c r="BM377" s="36"/>
      <c r="BN377" s="37"/>
      <c r="BO377" s="36"/>
      <c r="BP377" s="37"/>
      <c r="BQ377" s="36"/>
      <c r="BR377" s="369"/>
      <c r="BS377" s="369"/>
      <c r="BT377" s="369"/>
      <c r="BU377" s="369"/>
      <c r="BV377" s="369"/>
      <c r="BW377" s="369"/>
      <c r="BX377" s="369"/>
      <c r="BY377" s="369"/>
      <c r="BZ377" s="369"/>
      <c r="CA377" s="369"/>
      <c r="CB377" s="369"/>
      <c r="CC377" s="369"/>
      <c r="CD377" s="369"/>
      <c r="CE377" s="369"/>
    </row>
    <row r="378" spans="1:83" ht="35.1" customHeight="1" x14ac:dyDescent="0.25">
      <c r="A378" s="25">
        <f t="shared" si="16"/>
        <v>367</v>
      </c>
      <c r="B378" s="370"/>
      <c r="C378" s="370"/>
      <c r="D378" s="371"/>
      <c r="E378" s="371"/>
      <c r="F378" s="371"/>
      <c r="G378" s="371"/>
      <c r="H378" s="371"/>
      <c r="I378" s="372"/>
      <c r="J378" s="372"/>
      <c r="K378" s="372"/>
      <c r="L378" s="372"/>
      <c r="M378" s="372"/>
      <c r="N378" s="372"/>
      <c r="O378" s="372"/>
      <c r="P378" s="372"/>
      <c r="Q378" s="373"/>
      <c r="R378" s="373"/>
      <c r="S378" s="373"/>
      <c r="T378" s="373"/>
      <c r="U378" s="373"/>
      <c r="V378" s="373"/>
      <c r="W378" s="373"/>
      <c r="X378" s="373"/>
      <c r="Y378" s="373"/>
      <c r="Z378" s="373"/>
      <c r="AA378" s="372"/>
      <c r="AB378" s="372"/>
      <c r="AC378" s="372"/>
      <c r="AD378" s="372"/>
      <c r="AE378" s="373"/>
      <c r="AF378" s="373"/>
      <c r="AG378" s="373"/>
      <c r="AH378" s="373"/>
      <c r="AI378" s="372"/>
      <c r="AJ378" s="372"/>
      <c r="AK378" s="372"/>
      <c r="AL378" s="372"/>
      <c r="AM378" s="372"/>
      <c r="AN378" s="372"/>
      <c r="AO378" s="374"/>
      <c r="AP378" s="374"/>
      <c r="AQ378" s="374"/>
      <c r="AR378" s="375"/>
      <c r="AS378" s="375"/>
      <c r="AT378" s="375"/>
      <c r="AU378" s="367"/>
      <c r="AV378" s="367"/>
      <c r="AW378" s="367"/>
      <c r="AX378" s="368"/>
      <c r="AY378" s="368"/>
      <c r="AZ378" s="38"/>
      <c r="BA378" s="39"/>
      <c r="BB378" s="38"/>
      <c r="BC378" s="39"/>
      <c r="BD378" s="38"/>
      <c r="BE378" s="39"/>
      <c r="BF378" s="38"/>
      <c r="BG378" s="39"/>
      <c r="BH378" s="38"/>
      <c r="BI378" s="36"/>
      <c r="BJ378" s="37"/>
      <c r="BK378" s="36"/>
      <c r="BL378" s="37"/>
      <c r="BM378" s="36"/>
      <c r="BN378" s="37"/>
      <c r="BO378" s="36"/>
      <c r="BP378" s="37"/>
      <c r="BQ378" s="36"/>
      <c r="BR378" s="369"/>
      <c r="BS378" s="369"/>
      <c r="BT378" s="369"/>
      <c r="BU378" s="369"/>
      <c r="BV378" s="369"/>
      <c r="BW378" s="369"/>
      <c r="BX378" s="369"/>
      <c r="BY378" s="369"/>
      <c r="BZ378" s="369"/>
      <c r="CA378" s="369"/>
      <c r="CB378" s="369"/>
      <c r="CC378" s="369"/>
      <c r="CD378" s="369"/>
      <c r="CE378" s="369"/>
    </row>
    <row r="379" spans="1:83" ht="35.1" customHeight="1" x14ac:dyDescent="0.25">
      <c r="A379" s="25">
        <f t="shared" si="16"/>
        <v>368</v>
      </c>
      <c r="B379" s="370"/>
      <c r="C379" s="370"/>
      <c r="D379" s="371"/>
      <c r="E379" s="371"/>
      <c r="F379" s="371"/>
      <c r="G379" s="371"/>
      <c r="H379" s="371"/>
      <c r="I379" s="372"/>
      <c r="J379" s="372"/>
      <c r="K379" s="372"/>
      <c r="L379" s="372"/>
      <c r="M379" s="372"/>
      <c r="N379" s="372"/>
      <c r="O379" s="372"/>
      <c r="P379" s="372"/>
      <c r="Q379" s="373"/>
      <c r="R379" s="373"/>
      <c r="S379" s="373"/>
      <c r="T379" s="373"/>
      <c r="U379" s="373"/>
      <c r="V379" s="373"/>
      <c r="W379" s="373"/>
      <c r="X379" s="373"/>
      <c r="Y379" s="373"/>
      <c r="Z379" s="373"/>
      <c r="AA379" s="372"/>
      <c r="AB379" s="372"/>
      <c r="AC379" s="372"/>
      <c r="AD379" s="372"/>
      <c r="AE379" s="373"/>
      <c r="AF379" s="373"/>
      <c r="AG379" s="373"/>
      <c r="AH379" s="373"/>
      <c r="AI379" s="372"/>
      <c r="AJ379" s="372"/>
      <c r="AK379" s="372"/>
      <c r="AL379" s="372"/>
      <c r="AM379" s="372"/>
      <c r="AN379" s="372"/>
      <c r="AO379" s="374"/>
      <c r="AP379" s="374"/>
      <c r="AQ379" s="374"/>
      <c r="AR379" s="375"/>
      <c r="AS379" s="375"/>
      <c r="AT379" s="375"/>
      <c r="AU379" s="367"/>
      <c r="AV379" s="367"/>
      <c r="AW379" s="367"/>
      <c r="AX379" s="368"/>
      <c r="AY379" s="368"/>
      <c r="AZ379" s="38"/>
      <c r="BA379" s="39"/>
      <c r="BB379" s="38"/>
      <c r="BC379" s="39"/>
      <c r="BD379" s="38"/>
      <c r="BE379" s="39"/>
      <c r="BF379" s="38"/>
      <c r="BG379" s="39"/>
      <c r="BH379" s="38"/>
      <c r="BI379" s="36"/>
      <c r="BJ379" s="37"/>
      <c r="BK379" s="36"/>
      <c r="BL379" s="37"/>
      <c r="BM379" s="36"/>
      <c r="BN379" s="37"/>
      <c r="BO379" s="36"/>
      <c r="BP379" s="37"/>
      <c r="BQ379" s="36"/>
      <c r="BR379" s="369"/>
      <c r="BS379" s="369"/>
      <c r="BT379" s="369"/>
      <c r="BU379" s="369"/>
      <c r="BV379" s="369"/>
      <c r="BW379" s="369"/>
      <c r="BX379" s="369"/>
      <c r="BY379" s="369"/>
      <c r="BZ379" s="369"/>
      <c r="CA379" s="369"/>
      <c r="CB379" s="369"/>
      <c r="CC379" s="369"/>
      <c r="CD379" s="369"/>
      <c r="CE379" s="369"/>
    </row>
    <row r="380" spans="1:83" ht="35.1" customHeight="1" x14ac:dyDescent="0.25">
      <c r="A380" s="25">
        <f t="shared" si="16"/>
        <v>369</v>
      </c>
      <c r="B380" s="370"/>
      <c r="C380" s="370"/>
      <c r="D380" s="371"/>
      <c r="E380" s="371"/>
      <c r="F380" s="371"/>
      <c r="G380" s="371"/>
      <c r="H380" s="371"/>
      <c r="I380" s="372"/>
      <c r="J380" s="372"/>
      <c r="K380" s="372"/>
      <c r="L380" s="372"/>
      <c r="M380" s="372"/>
      <c r="N380" s="372"/>
      <c r="O380" s="372"/>
      <c r="P380" s="372"/>
      <c r="Q380" s="373"/>
      <c r="R380" s="373"/>
      <c r="S380" s="373"/>
      <c r="T380" s="373"/>
      <c r="U380" s="373"/>
      <c r="V380" s="373"/>
      <c r="W380" s="373"/>
      <c r="X380" s="373"/>
      <c r="Y380" s="373"/>
      <c r="Z380" s="373"/>
      <c r="AA380" s="372"/>
      <c r="AB380" s="372"/>
      <c r="AC380" s="372"/>
      <c r="AD380" s="372"/>
      <c r="AE380" s="373"/>
      <c r="AF380" s="373"/>
      <c r="AG380" s="373"/>
      <c r="AH380" s="373"/>
      <c r="AI380" s="372"/>
      <c r="AJ380" s="372"/>
      <c r="AK380" s="372"/>
      <c r="AL380" s="372"/>
      <c r="AM380" s="372"/>
      <c r="AN380" s="372"/>
      <c r="AO380" s="374"/>
      <c r="AP380" s="374"/>
      <c r="AQ380" s="374"/>
      <c r="AR380" s="375"/>
      <c r="AS380" s="375"/>
      <c r="AT380" s="375"/>
      <c r="AU380" s="367"/>
      <c r="AV380" s="367"/>
      <c r="AW380" s="367"/>
      <c r="AX380" s="368"/>
      <c r="AY380" s="368"/>
      <c r="AZ380" s="38"/>
      <c r="BA380" s="39"/>
      <c r="BB380" s="38"/>
      <c r="BC380" s="39"/>
      <c r="BD380" s="38"/>
      <c r="BE380" s="39"/>
      <c r="BF380" s="38"/>
      <c r="BG380" s="39"/>
      <c r="BH380" s="38"/>
      <c r="BI380" s="36"/>
      <c r="BJ380" s="37"/>
      <c r="BK380" s="36"/>
      <c r="BL380" s="37"/>
      <c r="BM380" s="36"/>
      <c r="BN380" s="37"/>
      <c r="BO380" s="36"/>
      <c r="BP380" s="37"/>
      <c r="BQ380" s="36"/>
      <c r="BR380" s="369"/>
      <c r="BS380" s="369"/>
      <c r="BT380" s="369"/>
      <c r="BU380" s="369"/>
      <c r="BV380" s="369"/>
      <c r="BW380" s="369"/>
      <c r="BX380" s="369"/>
      <c r="BY380" s="369"/>
      <c r="BZ380" s="369"/>
      <c r="CA380" s="369"/>
      <c r="CB380" s="369"/>
      <c r="CC380" s="369"/>
      <c r="CD380" s="369"/>
      <c r="CE380" s="369"/>
    </row>
    <row r="381" spans="1:83" ht="35.1" customHeight="1" x14ac:dyDescent="0.25">
      <c r="A381" s="25">
        <f>ROW(A370)</f>
        <v>370</v>
      </c>
      <c r="B381" s="370"/>
      <c r="C381" s="370"/>
      <c r="D381" s="371"/>
      <c r="E381" s="371"/>
      <c r="F381" s="371"/>
      <c r="G381" s="371"/>
      <c r="H381" s="371"/>
      <c r="I381" s="372"/>
      <c r="J381" s="372"/>
      <c r="K381" s="372"/>
      <c r="L381" s="372"/>
      <c r="M381" s="372"/>
      <c r="N381" s="372"/>
      <c r="O381" s="372"/>
      <c r="P381" s="372"/>
      <c r="Q381" s="373"/>
      <c r="R381" s="373"/>
      <c r="S381" s="373"/>
      <c r="T381" s="373"/>
      <c r="U381" s="373"/>
      <c r="V381" s="373"/>
      <c r="W381" s="373"/>
      <c r="X381" s="373"/>
      <c r="Y381" s="373"/>
      <c r="Z381" s="373"/>
      <c r="AA381" s="372"/>
      <c r="AB381" s="372"/>
      <c r="AC381" s="372"/>
      <c r="AD381" s="372"/>
      <c r="AE381" s="373"/>
      <c r="AF381" s="373"/>
      <c r="AG381" s="373"/>
      <c r="AH381" s="373"/>
      <c r="AI381" s="372"/>
      <c r="AJ381" s="372"/>
      <c r="AK381" s="372"/>
      <c r="AL381" s="372"/>
      <c r="AM381" s="372"/>
      <c r="AN381" s="372"/>
      <c r="AO381" s="374"/>
      <c r="AP381" s="374"/>
      <c r="AQ381" s="374"/>
      <c r="AR381" s="375"/>
      <c r="AS381" s="375"/>
      <c r="AT381" s="375"/>
      <c r="AU381" s="367"/>
      <c r="AV381" s="367"/>
      <c r="AW381" s="367"/>
      <c r="AX381" s="368"/>
      <c r="AY381" s="368"/>
      <c r="AZ381" s="38"/>
      <c r="BA381" s="39"/>
      <c r="BB381" s="38"/>
      <c r="BC381" s="39"/>
      <c r="BD381" s="38"/>
      <c r="BE381" s="39"/>
      <c r="BF381" s="38"/>
      <c r="BG381" s="39"/>
      <c r="BH381" s="38"/>
      <c r="BI381" s="36"/>
      <c r="BJ381" s="37"/>
      <c r="BK381" s="36"/>
      <c r="BL381" s="37"/>
      <c r="BM381" s="36"/>
      <c r="BN381" s="37"/>
      <c r="BO381" s="36"/>
      <c r="BP381" s="37"/>
      <c r="BQ381" s="36"/>
      <c r="BR381" s="369"/>
      <c r="BS381" s="369"/>
      <c r="BT381" s="369"/>
      <c r="BU381" s="369"/>
      <c r="BV381" s="369"/>
      <c r="BW381" s="369"/>
      <c r="BX381" s="369"/>
      <c r="BY381" s="369"/>
      <c r="BZ381" s="369"/>
      <c r="CA381" s="369"/>
      <c r="CB381" s="369"/>
      <c r="CC381" s="369"/>
      <c r="CD381" s="369"/>
      <c r="CE381" s="369"/>
    </row>
    <row r="382" spans="1:83" ht="35.1" customHeight="1" x14ac:dyDescent="0.25">
      <c r="A382" s="25">
        <f t="shared" ref="A382:A390" si="17">ROW(A371)</f>
        <v>371</v>
      </c>
      <c r="B382" s="370"/>
      <c r="C382" s="370"/>
      <c r="D382" s="371"/>
      <c r="E382" s="371"/>
      <c r="F382" s="371"/>
      <c r="G382" s="371"/>
      <c r="H382" s="371"/>
      <c r="I382" s="372"/>
      <c r="J382" s="372"/>
      <c r="K382" s="372"/>
      <c r="L382" s="372"/>
      <c r="M382" s="372"/>
      <c r="N382" s="372"/>
      <c r="O382" s="372"/>
      <c r="P382" s="372"/>
      <c r="Q382" s="373"/>
      <c r="R382" s="373"/>
      <c r="S382" s="373"/>
      <c r="T382" s="373"/>
      <c r="U382" s="373"/>
      <c r="V382" s="373"/>
      <c r="W382" s="373"/>
      <c r="X382" s="373"/>
      <c r="Y382" s="373"/>
      <c r="Z382" s="373"/>
      <c r="AA382" s="372"/>
      <c r="AB382" s="372"/>
      <c r="AC382" s="372"/>
      <c r="AD382" s="372"/>
      <c r="AE382" s="373"/>
      <c r="AF382" s="373"/>
      <c r="AG382" s="373"/>
      <c r="AH382" s="373"/>
      <c r="AI382" s="372"/>
      <c r="AJ382" s="372"/>
      <c r="AK382" s="372"/>
      <c r="AL382" s="372"/>
      <c r="AM382" s="372"/>
      <c r="AN382" s="372"/>
      <c r="AO382" s="374"/>
      <c r="AP382" s="374"/>
      <c r="AQ382" s="374"/>
      <c r="AR382" s="375"/>
      <c r="AS382" s="375"/>
      <c r="AT382" s="375"/>
      <c r="AU382" s="367"/>
      <c r="AV382" s="367"/>
      <c r="AW382" s="367"/>
      <c r="AX382" s="368"/>
      <c r="AY382" s="368"/>
      <c r="AZ382" s="38"/>
      <c r="BA382" s="39"/>
      <c r="BB382" s="38"/>
      <c r="BC382" s="39"/>
      <c r="BD382" s="38"/>
      <c r="BE382" s="39"/>
      <c r="BF382" s="38"/>
      <c r="BG382" s="39"/>
      <c r="BH382" s="38"/>
      <c r="BI382" s="36"/>
      <c r="BJ382" s="37"/>
      <c r="BK382" s="36"/>
      <c r="BL382" s="37"/>
      <c r="BM382" s="36"/>
      <c r="BN382" s="37"/>
      <c r="BO382" s="36"/>
      <c r="BP382" s="37"/>
      <c r="BQ382" s="36"/>
      <c r="BR382" s="369"/>
      <c r="BS382" s="369"/>
      <c r="BT382" s="369"/>
      <c r="BU382" s="369"/>
      <c r="BV382" s="369"/>
      <c r="BW382" s="369"/>
      <c r="BX382" s="369"/>
      <c r="BY382" s="369"/>
      <c r="BZ382" s="369"/>
      <c r="CA382" s="369"/>
      <c r="CB382" s="369"/>
      <c r="CC382" s="369"/>
      <c r="CD382" s="369"/>
      <c r="CE382" s="369"/>
    </row>
    <row r="383" spans="1:83" ht="35.1" customHeight="1" x14ac:dyDescent="0.25">
      <c r="A383" s="25">
        <f t="shared" si="17"/>
        <v>372</v>
      </c>
      <c r="B383" s="370"/>
      <c r="C383" s="370"/>
      <c r="D383" s="371"/>
      <c r="E383" s="371"/>
      <c r="F383" s="371"/>
      <c r="G383" s="371"/>
      <c r="H383" s="371"/>
      <c r="I383" s="372"/>
      <c r="J383" s="372"/>
      <c r="K383" s="372"/>
      <c r="L383" s="372"/>
      <c r="M383" s="372"/>
      <c r="N383" s="372"/>
      <c r="O383" s="372"/>
      <c r="P383" s="372"/>
      <c r="Q383" s="373"/>
      <c r="R383" s="373"/>
      <c r="S383" s="373"/>
      <c r="T383" s="373"/>
      <c r="U383" s="373"/>
      <c r="V383" s="373"/>
      <c r="W383" s="373"/>
      <c r="X383" s="373"/>
      <c r="Y383" s="373"/>
      <c r="Z383" s="373"/>
      <c r="AA383" s="372"/>
      <c r="AB383" s="372"/>
      <c r="AC383" s="372"/>
      <c r="AD383" s="372"/>
      <c r="AE383" s="373"/>
      <c r="AF383" s="373"/>
      <c r="AG383" s="373"/>
      <c r="AH383" s="373"/>
      <c r="AI383" s="372"/>
      <c r="AJ383" s="372"/>
      <c r="AK383" s="372"/>
      <c r="AL383" s="372"/>
      <c r="AM383" s="372"/>
      <c r="AN383" s="372"/>
      <c r="AO383" s="374"/>
      <c r="AP383" s="374"/>
      <c r="AQ383" s="374"/>
      <c r="AR383" s="375"/>
      <c r="AS383" s="375"/>
      <c r="AT383" s="375"/>
      <c r="AU383" s="367"/>
      <c r="AV383" s="367"/>
      <c r="AW383" s="367"/>
      <c r="AX383" s="368"/>
      <c r="AY383" s="368"/>
      <c r="AZ383" s="38"/>
      <c r="BA383" s="39"/>
      <c r="BB383" s="38"/>
      <c r="BC383" s="39"/>
      <c r="BD383" s="38"/>
      <c r="BE383" s="39"/>
      <c r="BF383" s="38"/>
      <c r="BG383" s="39"/>
      <c r="BH383" s="38"/>
      <c r="BI383" s="36"/>
      <c r="BJ383" s="37"/>
      <c r="BK383" s="36"/>
      <c r="BL383" s="37"/>
      <c r="BM383" s="36"/>
      <c r="BN383" s="37"/>
      <c r="BO383" s="36"/>
      <c r="BP383" s="37"/>
      <c r="BQ383" s="36"/>
      <c r="BR383" s="369"/>
      <c r="BS383" s="369"/>
      <c r="BT383" s="369"/>
      <c r="BU383" s="369"/>
      <c r="BV383" s="369"/>
      <c r="BW383" s="369"/>
      <c r="BX383" s="369"/>
      <c r="BY383" s="369"/>
      <c r="BZ383" s="369"/>
      <c r="CA383" s="369"/>
      <c r="CB383" s="369"/>
      <c r="CC383" s="369"/>
      <c r="CD383" s="369"/>
      <c r="CE383" s="369"/>
    </row>
    <row r="384" spans="1:83" ht="35.1" customHeight="1" x14ac:dyDescent="0.25">
      <c r="A384" s="25">
        <f t="shared" si="17"/>
        <v>373</v>
      </c>
      <c r="B384" s="370"/>
      <c r="C384" s="370"/>
      <c r="D384" s="371"/>
      <c r="E384" s="371"/>
      <c r="F384" s="371"/>
      <c r="G384" s="371"/>
      <c r="H384" s="371"/>
      <c r="I384" s="372"/>
      <c r="J384" s="372"/>
      <c r="K384" s="372"/>
      <c r="L384" s="372"/>
      <c r="M384" s="372"/>
      <c r="N384" s="372"/>
      <c r="O384" s="372"/>
      <c r="P384" s="372"/>
      <c r="Q384" s="373"/>
      <c r="R384" s="373"/>
      <c r="S384" s="373"/>
      <c r="T384" s="373"/>
      <c r="U384" s="373"/>
      <c r="V384" s="373"/>
      <c r="W384" s="373"/>
      <c r="X384" s="373"/>
      <c r="Y384" s="373"/>
      <c r="Z384" s="373"/>
      <c r="AA384" s="372"/>
      <c r="AB384" s="372"/>
      <c r="AC384" s="372"/>
      <c r="AD384" s="372"/>
      <c r="AE384" s="373"/>
      <c r="AF384" s="373"/>
      <c r="AG384" s="373"/>
      <c r="AH384" s="373"/>
      <c r="AI384" s="372"/>
      <c r="AJ384" s="372"/>
      <c r="AK384" s="372"/>
      <c r="AL384" s="372"/>
      <c r="AM384" s="372"/>
      <c r="AN384" s="372"/>
      <c r="AO384" s="374"/>
      <c r="AP384" s="374"/>
      <c r="AQ384" s="374"/>
      <c r="AR384" s="375"/>
      <c r="AS384" s="375"/>
      <c r="AT384" s="375"/>
      <c r="AU384" s="367"/>
      <c r="AV384" s="367"/>
      <c r="AW384" s="367"/>
      <c r="AX384" s="368"/>
      <c r="AY384" s="368"/>
      <c r="AZ384" s="38"/>
      <c r="BA384" s="39"/>
      <c r="BB384" s="38"/>
      <c r="BC384" s="39"/>
      <c r="BD384" s="38"/>
      <c r="BE384" s="39"/>
      <c r="BF384" s="38"/>
      <c r="BG384" s="39"/>
      <c r="BH384" s="38"/>
      <c r="BI384" s="36"/>
      <c r="BJ384" s="37"/>
      <c r="BK384" s="36"/>
      <c r="BL384" s="37"/>
      <c r="BM384" s="36"/>
      <c r="BN384" s="37"/>
      <c r="BO384" s="36"/>
      <c r="BP384" s="37"/>
      <c r="BQ384" s="36"/>
      <c r="BR384" s="369"/>
      <c r="BS384" s="369"/>
      <c r="BT384" s="369"/>
      <c r="BU384" s="369"/>
      <c r="BV384" s="369"/>
      <c r="BW384" s="369"/>
      <c r="BX384" s="369"/>
      <c r="BY384" s="369"/>
      <c r="BZ384" s="369"/>
      <c r="CA384" s="369"/>
      <c r="CB384" s="369"/>
      <c r="CC384" s="369"/>
      <c r="CD384" s="369"/>
      <c r="CE384" s="369"/>
    </row>
    <row r="385" spans="1:83" ht="35.1" customHeight="1" x14ac:dyDescent="0.25">
      <c r="A385" s="25">
        <f t="shared" si="17"/>
        <v>374</v>
      </c>
      <c r="B385" s="370"/>
      <c r="C385" s="370"/>
      <c r="D385" s="371"/>
      <c r="E385" s="371"/>
      <c r="F385" s="371"/>
      <c r="G385" s="371"/>
      <c r="H385" s="371"/>
      <c r="I385" s="372"/>
      <c r="J385" s="372"/>
      <c r="K385" s="372"/>
      <c r="L385" s="372"/>
      <c r="M385" s="372"/>
      <c r="N385" s="372"/>
      <c r="O385" s="372"/>
      <c r="P385" s="372"/>
      <c r="Q385" s="373"/>
      <c r="R385" s="373"/>
      <c r="S385" s="373"/>
      <c r="T385" s="373"/>
      <c r="U385" s="373"/>
      <c r="V385" s="373"/>
      <c r="W385" s="373"/>
      <c r="X385" s="373"/>
      <c r="Y385" s="373"/>
      <c r="Z385" s="373"/>
      <c r="AA385" s="372"/>
      <c r="AB385" s="372"/>
      <c r="AC385" s="372"/>
      <c r="AD385" s="372"/>
      <c r="AE385" s="373"/>
      <c r="AF385" s="373"/>
      <c r="AG385" s="373"/>
      <c r="AH385" s="373"/>
      <c r="AI385" s="372"/>
      <c r="AJ385" s="372"/>
      <c r="AK385" s="372"/>
      <c r="AL385" s="372"/>
      <c r="AM385" s="372"/>
      <c r="AN385" s="372"/>
      <c r="AO385" s="374"/>
      <c r="AP385" s="374"/>
      <c r="AQ385" s="374"/>
      <c r="AR385" s="375"/>
      <c r="AS385" s="375"/>
      <c r="AT385" s="375"/>
      <c r="AU385" s="367"/>
      <c r="AV385" s="367"/>
      <c r="AW385" s="367"/>
      <c r="AX385" s="368"/>
      <c r="AY385" s="368"/>
      <c r="AZ385" s="38"/>
      <c r="BA385" s="39"/>
      <c r="BB385" s="38"/>
      <c r="BC385" s="39"/>
      <c r="BD385" s="38"/>
      <c r="BE385" s="39"/>
      <c r="BF385" s="38"/>
      <c r="BG385" s="39"/>
      <c r="BH385" s="38"/>
      <c r="BI385" s="36"/>
      <c r="BJ385" s="37"/>
      <c r="BK385" s="36"/>
      <c r="BL385" s="37"/>
      <c r="BM385" s="36"/>
      <c r="BN385" s="37"/>
      <c r="BO385" s="36"/>
      <c r="BP385" s="37"/>
      <c r="BQ385" s="36"/>
      <c r="BR385" s="369"/>
      <c r="BS385" s="369"/>
      <c r="BT385" s="369"/>
      <c r="BU385" s="369"/>
      <c r="BV385" s="369"/>
      <c r="BW385" s="369"/>
      <c r="BX385" s="369"/>
      <c r="BY385" s="369"/>
      <c r="BZ385" s="369"/>
      <c r="CA385" s="369"/>
      <c r="CB385" s="369"/>
      <c r="CC385" s="369"/>
      <c r="CD385" s="369"/>
      <c r="CE385" s="369"/>
    </row>
    <row r="386" spans="1:83" ht="35.1" customHeight="1" x14ac:dyDescent="0.25">
      <c r="A386" s="25">
        <f t="shared" si="17"/>
        <v>375</v>
      </c>
      <c r="B386" s="370"/>
      <c r="C386" s="370"/>
      <c r="D386" s="371"/>
      <c r="E386" s="371"/>
      <c r="F386" s="371"/>
      <c r="G386" s="371"/>
      <c r="H386" s="371"/>
      <c r="I386" s="372"/>
      <c r="J386" s="372"/>
      <c r="K386" s="372"/>
      <c r="L386" s="372"/>
      <c r="M386" s="372"/>
      <c r="N386" s="372"/>
      <c r="O386" s="372"/>
      <c r="P386" s="372"/>
      <c r="Q386" s="373"/>
      <c r="R386" s="373"/>
      <c r="S386" s="373"/>
      <c r="T386" s="373"/>
      <c r="U386" s="373"/>
      <c r="V386" s="373"/>
      <c r="W386" s="373"/>
      <c r="X386" s="373"/>
      <c r="Y386" s="373"/>
      <c r="Z386" s="373"/>
      <c r="AA386" s="372"/>
      <c r="AB386" s="372"/>
      <c r="AC386" s="372"/>
      <c r="AD386" s="372"/>
      <c r="AE386" s="373"/>
      <c r="AF386" s="373"/>
      <c r="AG386" s="373"/>
      <c r="AH386" s="373"/>
      <c r="AI386" s="372"/>
      <c r="AJ386" s="372"/>
      <c r="AK386" s="372"/>
      <c r="AL386" s="372"/>
      <c r="AM386" s="372"/>
      <c r="AN386" s="372"/>
      <c r="AO386" s="374"/>
      <c r="AP386" s="374"/>
      <c r="AQ386" s="374"/>
      <c r="AR386" s="375"/>
      <c r="AS386" s="375"/>
      <c r="AT386" s="375"/>
      <c r="AU386" s="367"/>
      <c r="AV386" s="367"/>
      <c r="AW386" s="367"/>
      <c r="AX386" s="368"/>
      <c r="AY386" s="368"/>
      <c r="AZ386" s="38"/>
      <c r="BA386" s="39"/>
      <c r="BB386" s="38"/>
      <c r="BC386" s="39"/>
      <c r="BD386" s="38"/>
      <c r="BE386" s="39"/>
      <c r="BF386" s="38"/>
      <c r="BG386" s="39"/>
      <c r="BH386" s="38"/>
      <c r="BI386" s="36"/>
      <c r="BJ386" s="37"/>
      <c r="BK386" s="36"/>
      <c r="BL386" s="37"/>
      <c r="BM386" s="36"/>
      <c r="BN386" s="37"/>
      <c r="BO386" s="36"/>
      <c r="BP386" s="37"/>
      <c r="BQ386" s="36"/>
      <c r="BR386" s="369"/>
      <c r="BS386" s="369"/>
      <c r="BT386" s="369"/>
      <c r="BU386" s="369"/>
      <c r="BV386" s="369"/>
      <c r="BW386" s="369"/>
      <c r="BX386" s="369"/>
      <c r="BY386" s="369"/>
      <c r="BZ386" s="369"/>
      <c r="CA386" s="369"/>
      <c r="CB386" s="369"/>
      <c r="CC386" s="369"/>
      <c r="CD386" s="369"/>
      <c r="CE386" s="369"/>
    </row>
    <row r="387" spans="1:83" ht="35.1" customHeight="1" x14ac:dyDescent="0.25">
      <c r="A387" s="25">
        <f t="shared" si="17"/>
        <v>376</v>
      </c>
      <c r="B387" s="370"/>
      <c r="C387" s="370"/>
      <c r="D387" s="371"/>
      <c r="E387" s="371"/>
      <c r="F387" s="371"/>
      <c r="G387" s="371"/>
      <c r="H387" s="371"/>
      <c r="I387" s="372"/>
      <c r="J387" s="372"/>
      <c r="K387" s="372"/>
      <c r="L387" s="372"/>
      <c r="M387" s="372"/>
      <c r="N387" s="372"/>
      <c r="O387" s="372"/>
      <c r="P387" s="372"/>
      <c r="Q387" s="373"/>
      <c r="R387" s="373"/>
      <c r="S387" s="373"/>
      <c r="T387" s="373"/>
      <c r="U387" s="373"/>
      <c r="V387" s="373"/>
      <c r="W387" s="373"/>
      <c r="X387" s="373"/>
      <c r="Y387" s="373"/>
      <c r="Z387" s="373"/>
      <c r="AA387" s="372"/>
      <c r="AB387" s="372"/>
      <c r="AC387" s="372"/>
      <c r="AD387" s="372"/>
      <c r="AE387" s="373"/>
      <c r="AF387" s="373"/>
      <c r="AG387" s="373"/>
      <c r="AH387" s="373"/>
      <c r="AI387" s="372"/>
      <c r="AJ387" s="372"/>
      <c r="AK387" s="372"/>
      <c r="AL387" s="372"/>
      <c r="AM387" s="372"/>
      <c r="AN387" s="372"/>
      <c r="AO387" s="374"/>
      <c r="AP387" s="374"/>
      <c r="AQ387" s="374"/>
      <c r="AR387" s="375"/>
      <c r="AS387" s="375"/>
      <c r="AT387" s="375"/>
      <c r="AU387" s="367"/>
      <c r="AV387" s="367"/>
      <c r="AW387" s="367"/>
      <c r="AX387" s="368"/>
      <c r="AY387" s="368"/>
      <c r="AZ387" s="38"/>
      <c r="BA387" s="39"/>
      <c r="BB387" s="38"/>
      <c r="BC387" s="39"/>
      <c r="BD387" s="38"/>
      <c r="BE387" s="39"/>
      <c r="BF387" s="38"/>
      <c r="BG387" s="39"/>
      <c r="BH387" s="38"/>
      <c r="BI387" s="36"/>
      <c r="BJ387" s="37"/>
      <c r="BK387" s="36"/>
      <c r="BL387" s="37"/>
      <c r="BM387" s="36"/>
      <c r="BN387" s="37"/>
      <c r="BO387" s="36"/>
      <c r="BP387" s="37"/>
      <c r="BQ387" s="36"/>
      <c r="BR387" s="369"/>
      <c r="BS387" s="369"/>
      <c r="BT387" s="369"/>
      <c r="BU387" s="369"/>
      <c r="BV387" s="369"/>
      <c r="BW387" s="369"/>
      <c r="BX387" s="369"/>
      <c r="BY387" s="369"/>
      <c r="BZ387" s="369"/>
      <c r="CA387" s="369"/>
      <c r="CB387" s="369"/>
      <c r="CC387" s="369"/>
      <c r="CD387" s="369"/>
      <c r="CE387" s="369"/>
    </row>
    <row r="388" spans="1:83" ht="35.1" customHeight="1" x14ac:dyDescent="0.25">
      <c r="A388" s="25">
        <f t="shared" si="17"/>
        <v>377</v>
      </c>
      <c r="B388" s="370"/>
      <c r="C388" s="370"/>
      <c r="D388" s="371"/>
      <c r="E388" s="371"/>
      <c r="F388" s="371"/>
      <c r="G388" s="371"/>
      <c r="H388" s="371"/>
      <c r="I388" s="372"/>
      <c r="J388" s="372"/>
      <c r="K388" s="372"/>
      <c r="L388" s="372"/>
      <c r="M388" s="372"/>
      <c r="N388" s="372"/>
      <c r="O388" s="372"/>
      <c r="P388" s="372"/>
      <c r="Q388" s="373"/>
      <c r="R388" s="373"/>
      <c r="S388" s="373"/>
      <c r="T388" s="373"/>
      <c r="U388" s="373"/>
      <c r="V388" s="373"/>
      <c r="W388" s="373"/>
      <c r="X388" s="373"/>
      <c r="Y388" s="373"/>
      <c r="Z388" s="373"/>
      <c r="AA388" s="372"/>
      <c r="AB388" s="372"/>
      <c r="AC388" s="372"/>
      <c r="AD388" s="372"/>
      <c r="AE388" s="373"/>
      <c r="AF388" s="373"/>
      <c r="AG388" s="373"/>
      <c r="AH388" s="373"/>
      <c r="AI388" s="372"/>
      <c r="AJ388" s="372"/>
      <c r="AK388" s="372"/>
      <c r="AL388" s="372"/>
      <c r="AM388" s="372"/>
      <c r="AN388" s="372"/>
      <c r="AO388" s="374"/>
      <c r="AP388" s="374"/>
      <c r="AQ388" s="374"/>
      <c r="AR388" s="375"/>
      <c r="AS388" s="375"/>
      <c r="AT388" s="375"/>
      <c r="AU388" s="367"/>
      <c r="AV388" s="367"/>
      <c r="AW388" s="367"/>
      <c r="AX388" s="368"/>
      <c r="AY388" s="368"/>
      <c r="AZ388" s="38"/>
      <c r="BA388" s="39"/>
      <c r="BB388" s="38"/>
      <c r="BC388" s="39"/>
      <c r="BD388" s="38"/>
      <c r="BE388" s="39"/>
      <c r="BF388" s="38"/>
      <c r="BG388" s="39"/>
      <c r="BH388" s="38"/>
      <c r="BI388" s="36"/>
      <c r="BJ388" s="37"/>
      <c r="BK388" s="36"/>
      <c r="BL388" s="37"/>
      <c r="BM388" s="36"/>
      <c r="BN388" s="37"/>
      <c r="BO388" s="36"/>
      <c r="BP388" s="37"/>
      <c r="BQ388" s="36"/>
      <c r="BR388" s="369"/>
      <c r="BS388" s="369"/>
      <c r="BT388" s="369"/>
      <c r="BU388" s="369"/>
      <c r="BV388" s="369"/>
      <c r="BW388" s="369"/>
      <c r="BX388" s="369"/>
      <c r="BY388" s="369"/>
      <c r="BZ388" s="369"/>
      <c r="CA388" s="369"/>
      <c r="CB388" s="369"/>
      <c r="CC388" s="369"/>
      <c r="CD388" s="369"/>
      <c r="CE388" s="369"/>
    </row>
    <row r="389" spans="1:83" ht="35.1" customHeight="1" x14ac:dyDescent="0.25">
      <c r="A389" s="25">
        <f t="shared" si="17"/>
        <v>378</v>
      </c>
      <c r="B389" s="370"/>
      <c r="C389" s="370"/>
      <c r="D389" s="371"/>
      <c r="E389" s="371"/>
      <c r="F389" s="371"/>
      <c r="G389" s="371"/>
      <c r="H389" s="371"/>
      <c r="I389" s="372"/>
      <c r="J389" s="372"/>
      <c r="K389" s="372"/>
      <c r="L389" s="372"/>
      <c r="M389" s="372"/>
      <c r="N389" s="372"/>
      <c r="O389" s="372"/>
      <c r="P389" s="372"/>
      <c r="Q389" s="373"/>
      <c r="R389" s="373"/>
      <c r="S389" s="373"/>
      <c r="T389" s="373"/>
      <c r="U389" s="373"/>
      <c r="V389" s="373"/>
      <c r="W389" s="373"/>
      <c r="X389" s="373"/>
      <c r="Y389" s="373"/>
      <c r="Z389" s="373"/>
      <c r="AA389" s="372"/>
      <c r="AB389" s="372"/>
      <c r="AC389" s="372"/>
      <c r="AD389" s="372"/>
      <c r="AE389" s="373"/>
      <c r="AF389" s="373"/>
      <c r="AG389" s="373"/>
      <c r="AH389" s="373"/>
      <c r="AI389" s="372"/>
      <c r="AJ389" s="372"/>
      <c r="AK389" s="372"/>
      <c r="AL389" s="372"/>
      <c r="AM389" s="372"/>
      <c r="AN389" s="372"/>
      <c r="AO389" s="374"/>
      <c r="AP389" s="374"/>
      <c r="AQ389" s="374"/>
      <c r="AR389" s="375"/>
      <c r="AS389" s="375"/>
      <c r="AT389" s="375"/>
      <c r="AU389" s="367"/>
      <c r="AV389" s="367"/>
      <c r="AW389" s="367"/>
      <c r="AX389" s="368"/>
      <c r="AY389" s="368"/>
      <c r="AZ389" s="38"/>
      <c r="BA389" s="39"/>
      <c r="BB389" s="38"/>
      <c r="BC389" s="39"/>
      <c r="BD389" s="38"/>
      <c r="BE389" s="39"/>
      <c r="BF389" s="38"/>
      <c r="BG389" s="39"/>
      <c r="BH389" s="38"/>
      <c r="BI389" s="36"/>
      <c r="BJ389" s="37"/>
      <c r="BK389" s="36"/>
      <c r="BL389" s="37"/>
      <c r="BM389" s="36"/>
      <c r="BN389" s="37"/>
      <c r="BO389" s="36"/>
      <c r="BP389" s="37"/>
      <c r="BQ389" s="36"/>
      <c r="BR389" s="369"/>
      <c r="BS389" s="369"/>
      <c r="BT389" s="369"/>
      <c r="BU389" s="369"/>
      <c r="BV389" s="369"/>
      <c r="BW389" s="369"/>
      <c r="BX389" s="369"/>
      <c r="BY389" s="369"/>
      <c r="BZ389" s="369"/>
      <c r="CA389" s="369"/>
      <c r="CB389" s="369"/>
      <c r="CC389" s="369"/>
      <c r="CD389" s="369"/>
      <c r="CE389" s="369"/>
    </row>
    <row r="390" spans="1:83" ht="35.1" customHeight="1" x14ac:dyDescent="0.25">
      <c r="A390" s="25">
        <f t="shared" si="17"/>
        <v>379</v>
      </c>
      <c r="B390" s="370"/>
      <c r="C390" s="370"/>
      <c r="D390" s="371"/>
      <c r="E390" s="371"/>
      <c r="F390" s="371"/>
      <c r="G390" s="371"/>
      <c r="H390" s="371"/>
      <c r="I390" s="372"/>
      <c r="J390" s="372"/>
      <c r="K390" s="372"/>
      <c r="L390" s="372"/>
      <c r="M390" s="372"/>
      <c r="N390" s="372"/>
      <c r="O390" s="372"/>
      <c r="P390" s="372"/>
      <c r="Q390" s="373"/>
      <c r="R390" s="373"/>
      <c r="S390" s="373"/>
      <c r="T390" s="373"/>
      <c r="U390" s="373"/>
      <c r="V390" s="373"/>
      <c r="W390" s="373"/>
      <c r="X390" s="373"/>
      <c r="Y390" s="373"/>
      <c r="Z390" s="373"/>
      <c r="AA390" s="372"/>
      <c r="AB390" s="372"/>
      <c r="AC390" s="372"/>
      <c r="AD390" s="372"/>
      <c r="AE390" s="373"/>
      <c r="AF390" s="373"/>
      <c r="AG390" s="373"/>
      <c r="AH390" s="373"/>
      <c r="AI390" s="372"/>
      <c r="AJ390" s="372"/>
      <c r="AK390" s="372"/>
      <c r="AL390" s="372"/>
      <c r="AM390" s="372"/>
      <c r="AN390" s="372"/>
      <c r="AO390" s="374"/>
      <c r="AP390" s="374"/>
      <c r="AQ390" s="374"/>
      <c r="AR390" s="375"/>
      <c r="AS390" s="375"/>
      <c r="AT390" s="375"/>
      <c r="AU390" s="367"/>
      <c r="AV390" s="367"/>
      <c r="AW390" s="367"/>
      <c r="AX390" s="368"/>
      <c r="AY390" s="368"/>
      <c r="AZ390" s="38"/>
      <c r="BA390" s="39"/>
      <c r="BB390" s="38"/>
      <c r="BC390" s="39"/>
      <c r="BD390" s="38"/>
      <c r="BE390" s="39"/>
      <c r="BF390" s="38"/>
      <c r="BG390" s="39"/>
      <c r="BH390" s="38"/>
      <c r="BI390" s="36"/>
      <c r="BJ390" s="37"/>
      <c r="BK390" s="36"/>
      <c r="BL390" s="37"/>
      <c r="BM390" s="36"/>
      <c r="BN390" s="37"/>
      <c r="BO390" s="36"/>
      <c r="BP390" s="37"/>
      <c r="BQ390" s="36"/>
      <c r="BR390" s="369"/>
      <c r="BS390" s="369"/>
      <c r="BT390" s="369"/>
      <c r="BU390" s="369"/>
      <c r="BV390" s="369"/>
      <c r="BW390" s="369"/>
      <c r="BX390" s="369"/>
      <c r="BY390" s="369"/>
      <c r="BZ390" s="369"/>
      <c r="CA390" s="369"/>
      <c r="CB390" s="369"/>
      <c r="CC390" s="369"/>
      <c r="CD390" s="369"/>
      <c r="CE390" s="369"/>
    </row>
    <row r="391" spans="1:83" ht="35.1" customHeight="1" x14ac:dyDescent="0.25">
      <c r="A391" s="25">
        <f>ROW(A380)</f>
        <v>380</v>
      </c>
      <c r="B391" s="370"/>
      <c r="C391" s="370"/>
      <c r="D391" s="371"/>
      <c r="E391" s="371"/>
      <c r="F391" s="371"/>
      <c r="G391" s="371"/>
      <c r="H391" s="371"/>
      <c r="I391" s="372"/>
      <c r="J391" s="372"/>
      <c r="K391" s="372"/>
      <c r="L391" s="372"/>
      <c r="M391" s="372"/>
      <c r="N391" s="372"/>
      <c r="O391" s="372"/>
      <c r="P391" s="372"/>
      <c r="Q391" s="373"/>
      <c r="R391" s="373"/>
      <c r="S391" s="373"/>
      <c r="T391" s="373"/>
      <c r="U391" s="373"/>
      <c r="V391" s="373"/>
      <c r="W391" s="373"/>
      <c r="X391" s="373"/>
      <c r="Y391" s="373"/>
      <c r="Z391" s="373"/>
      <c r="AA391" s="372"/>
      <c r="AB391" s="372"/>
      <c r="AC391" s="372"/>
      <c r="AD391" s="372"/>
      <c r="AE391" s="373"/>
      <c r="AF391" s="373"/>
      <c r="AG391" s="373"/>
      <c r="AH391" s="373"/>
      <c r="AI391" s="372"/>
      <c r="AJ391" s="372"/>
      <c r="AK391" s="372"/>
      <c r="AL391" s="372"/>
      <c r="AM391" s="372"/>
      <c r="AN391" s="372"/>
      <c r="AO391" s="374"/>
      <c r="AP391" s="374"/>
      <c r="AQ391" s="374"/>
      <c r="AR391" s="375"/>
      <c r="AS391" s="375"/>
      <c r="AT391" s="375"/>
      <c r="AU391" s="367"/>
      <c r="AV391" s="367"/>
      <c r="AW391" s="367"/>
      <c r="AX391" s="368"/>
      <c r="AY391" s="368"/>
      <c r="AZ391" s="38"/>
      <c r="BA391" s="39"/>
      <c r="BB391" s="38"/>
      <c r="BC391" s="39"/>
      <c r="BD391" s="38"/>
      <c r="BE391" s="39"/>
      <c r="BF391" s="38"/>
      <c r="BG391" s="39"/>
      <c r="BH391" s="38"/>
      <c r="BI391" s="36"/>
      <c r="BJ391" s="37"/>
      <c r="BK391" s="36"/>
      <c r="BL391" s="37"/>
      <c r="BM391" s="36"/>
      <c r="BN391" s="37"/>
      <c r="BO391" s="36"/>
      <c r="BP391" s="37"/>
      <c r="BQ391" s="36"/>
      <c r="BR391" s="369"/>
      <c r="BS391" s="369"/>
      <c r="BT391" s="369"/>
      <c r="BU391" s="369"/>
      <c r="BV391" s="369"/>
      <c r="BW391" s="369"/>
      <c r="BX391" s="369"/>
      <c r="BY391" s="369"/>
      <c r="BZ391" s="369"/>
      <c r="CA391" s="369"/>
      <c r="CB391" s="369"/>
      <c r="CC391" s="369"/>
      <c r="CD391" s="369"/>
      <c r="CE391" s="369"/>
    </row>
    <row r="392" spans="1:83" ht="35.1" customHeight="1" x14ac:dyDescent="0.25">
      <c r="A392" s="25">
        <f t="shared" ref="A392:A400" si="18">ROW(A381)</f>
        <v>381</v>
      </c>
      <c r="B392" s="370"/>
      <c r="C392" s="370"/>
      <c r="D392" s="371"/>
      <c r="E392" s="371"/>
      <c r="F392" s="371"/>
      <c r="G392" s="371"/>
      <c r="H392" s="371"/>
      <c r="I392" s="372"/>
      <c r="J392" s="372"/>
      <c r="K392" s="372"/>
      <c r="L392" s="372"/>
      <c r="M392" s="372"/>
      <c r="N392" s="372"/>
      <c r="O392" s="372"/>
      <c r="P392" s="372"/>
      <c r="Q392" s="373"/>
      <c r="R392" s="373"/>
      <c r="S392" s="373"/>
      <c r="T392" s="373"/>
      <c r="U392" s="373"/>
      <c r="V392" s="373"/>
      <c r="W392" s="373"/>
      <c r="X392" s="373"/>
      <c r="Y392" s="373"/>
      <c r="Z392" s="373"/>
      <c r="AA392" s="372"/>
      <c r="AB392" s="372"/>
      <c r="AC392" s="372"/>
      <c r="AD392" s="372"/>
      <c r="AE392" s="373"/>
      <c r="AF392" s="373"/>
      <c r="AG392" s="373"/>
      <c r="AH392" s="373"/>
      <c r="AI392" s="372"/>
      <c r="AJ392" s="372"/>
      <c r="AK392" s="372"/>
      <c r="AL392" s="372"/>
      <c r="AM392" s="372"/>
      <c r="AN392" s="372"/>
      <c r="AO392" s="374"/>
      <c r="AP392" s="374"/>
      <c r="AQ392" s="374"/>
      <c r="AR392" s="375"/>
      <c r="AS392" s="375"/>
      <c r="AT392" s="375"/>
      <c r="AU392" s="367"/>
      <c r="AV392" s="367"/>
      <c r="AW392" s="367"/>
      <c r="AX392" s="368"/>
      <c r="AY392" s="368"/>
      <c r="AZ392" s="38"/>
      <c r="BA392" s="39"/>
      <c r="BB392" s="38"/>
      <c r="BC392" s="39"/>
      <c r="BD392" s="38"/>
      <c r="BE392" s="39"/>
      <c r="BF392" s="38"/>
      <c r="BG392" s="39"/>
      <c r="BH392" s="38"/>
      <c r="BI392" s="36"/>
      <c r="BJ392" s="37"/>
      <c r="BK392" s="36"/>
      <c r="BL392" s="37"/>
      <c r="BM392" s="36"/>
      <c r="BN392" s="37"/>
      <c r="BO392" s="36"/>
      <c r="BP392" s="37"/>
      <c r="BQ392" s="36"/>
      <c r="BR392" s="369"/>
      <c r="BS392" s="369"/>
      <c r="BT392" s="369"/>
      <c r="BU392" s="369"/>
      <c r="BV392" s="369"/>
      <c r="BW392" s="369"/>
      <c r="BX392" s="369"/>
      <c r="BY392" s="369"/>
      <c r="BZ392" s="369"/>
      <c r="CA392" s="369"/>
      <c r="CB392" s="369"/>
      <c r="CC392" s="369"/>
      <c r="CD392" s="369"/>
      <c r="CE392" s="369"/>
    </row>
    <row r="393" spans="1:83" ht="35.1" customHeight="1" x14ac:dyDescent="0.25">
      <c r="A393" s="25">
        <f t="shared" si="18"/>
        <v>382</v>
      </c>
      <c r="B393" s="370"/>
      <c r="C393" s="370"/>
      <c r="D393" s="371"/>
      <c r="E393" s="371"/>
      <c r="F393" s="371"/>
      <c r="G393" s="371"/>
      <c r="H393" s="371"/>
      <c r="I393" s="372"/>
      <c r="J393" s="372"/>
      <c r="K393" s="372"/>
      <c r="L393" s="372"/>
      <c r="M393" s="372"/>
      <c r="N393" s="372"/>
      <c r="O393" s="372"/>
      <c r="P393" s="372"/>
      <c r="Q393" s="373"/>
      <c r="R393" s="373"/>
      <c r="S393" s="373"/>
      <c r="T393" s="373"/>
      <c r="U393" s="373"/>
      <c r="V393" s="373"/>
      <c r="W393" s="373"/>
      <c r="X393" s="373"/>
      <c r="Y393" s="373"/>
      <c r="Z393" s="373"/>
      <c r="AA393" s="372"/>
      <c r="AB393" s="372"/>
      <c r="AC393" s="372"/>
      <c r="AD393" s="372"/>
      <c r="AE393" s="373"/>
      <c r="AF393" s="373"/>
      <c r="AG393" s="373"/>
      <c r="AH393" s="373"/>
      <c r="AI393" s="372"/>
      <c r="AJ393" s="372"/>
      <c r="AK393" s="372"/>
      <c r="AL393" s="372"/>
      <c r="AM393" s="372"/>
      <c r="AN393" s="372"/>
      <c r="AO393" s="374"/>
      <c r="AP393" s="374"/>
      <c r="AQ393" s="374"/>
      <c r="AR393" s="375"/>
      <c r="AS393" s="375"/>
      <c r="AT393" s="375"/>
      <c r="AU393" s="367"/>
      <c r="AV393" s="367"/>
      <c r="AW393" s="367"/>
      <c r="AX393" s="368"/>
      <c r="AY393" s="368"/>
      <c r="AZ393" s="38"/>
      <c r="BA393" s="39"/>
      <c r="BB393" s="38"/>
      <c r="BC393" s="39"/>
      <c r="BD393" s="38"/>
      <c r="BE393" s="39"/>
      <c r="BF393" s="38"/>
      <c r="BG393" s="39"/>
      <c r="BH393" s="38"/>
      <c r="BI393" s="36"/>
      <c r="BJ393" s="37"/>
      <c r="BK393" s="36"/>
      <c r="BL393" s="37"/>
      <c r="BM393" s="36"/>
      <c r="BN393" s="37"/>
      <c r="BO393" s="36"/>
      <c r="BP393" s="37"/>
      <c r="BQ393" s="36"/>
      <c r="BR393" s="369"/>
      <c r="BS393" s="369"/>
      <c r="BT393" s="369"/>
      <c r="BU393" s="369"/>
      <c r="BV393" s="369"/>
      <c r="BW393" s="369"/>
      <c r="BX393" s="369"/>
      <c r="BY393" s="369"/>
      <c r="BZ393" s="369"/>
      <c r="CA393" s="369"/>
      <c r="CB393" s="369"/>
      <c r="CC393" s="369"/>
      <c r="CD393" s="369"/>
      <c r="CE393" s="369"/>
    </row>
    <row r="394" spans="1:83" ht="35.1" customHeight="1" x14ac:dyDescent="0.25">
      <c r="A394" s="25">
        <f t="shared" si="18"/>
        <v>383</v>
      </c>
      <c r="B394" s="370"/>
      <c r="C394" s="370"/>
      <c r="D394" s="371"/>
      <c r="E394" s="371"/>
      <c r="F394" s="371"/>
      <c r="G394" s="371"/>
      <c r="H394" s="371"/>
      <c r="I394" s="372"/>
      <c r="J394" s="372"/>
      <c r="K394" s="372"/>
      <c r="L394" s="372"/>
      <c r="M394" s="372"/>
      <c r="N394" s="372"/>
      <c r="O394" s="372"/>
      <c r="P394" s="372"/>
      <c r="Q394" s="373"/>
      <c r="R394" s="373"/>
      <c r="S394" s="373"/>
      <c r="T394" s="373"/>
      <c r="U394" s="373"/>
      <c r="V394" s="373"/>
      <c r="W394" s="373"/>
      <c r="X394" s="373"/>
      <c r="Y394" s="373"/>
      <c r="Z394" s="373"/>
      <c r="AA394" s="372"/>
      <c r="AB394" s="372"/>
      <c r="AC394" s="372"/>
      <c r="AD394" s="372"/>
      <c r="AE394" s="373"/>
      <c r="AF394" s="373"/>
      <c r="AG394" s="373"/>
      <c r="AH394" s="373"/>
      <c r="AI394" s="372"/>
      <c r="AJ394" s="372"/>
      <c r="AK394" s="372"/>
      <c r="AL394" s="372"/>
      <c r="AM394" s="372"/>
      <c r="AN394" s="372"/>
      <c r="AO394" s="374"/>
      <c r="AP394" s="374"/>
      <c r="AQ394" s="374"/>
      <c r="AR394" s="375"/>
      <c r="AS394" s="375"/>
      <c r="AT394" s="375"/>
      <c r="AU394" s="367"/>
      <c r="AV394" s="367"/>
      <c r="AW394" s="367"/>
      <c r="AX394" s="368"/>
      <c r="AY394" s="368"/>
      <c r="AZ394" s="38"/>
      <c r="BA394" s="39"/>
      <c r="BB394" s="38"/>
      <c r="BC394" s="39"/>
      <c r="BD394" s="38"/>
      <c r="BE394" s="39"/>
      <c r="BF394" s="38"/>
      <c r="BG394" s="39"/>
      <c r="BH394" s="38"/>
      <c r="BI394" s="36"/>
      <c r="BJ394" s="37"/>
      <c r="BK394" s="36"/>
      <c r="BL394" s="37"/>
      <c r="BM394" s="36"/>
      <c r="BN394" s="37"/>
      <c r="BO394" s="36"/>
      <c r="BP394" s="37"/>
      <c r="BQ394" s="36"/>
      <c r="BR394" s="369"/>
      <c r="BS394" s="369"/>
      <c r="BT394" s="369"/>
      <c r="BU394" s="369"/>
      <c r="BV394" s="369"/>
      <c r="BW394" s="369"/>
      <c r="BX394" s="369"/>
      <c r="BY394" s="369"/>
      <c r="BZ394" s="369"/>
      <c r="CA394" s="369"/>
      <c r="CB394" s="369"/>
      <c r="CC394" s="369"/>
      <c r="CD394" s="369"/>
      <c r="CE394" s="369"/>
    </row>
    <row r="395" spans="1:83" ht="35.1" customHeight="1" x14ac:dyDescent="0.25">
      <c r="A395" s="25">
        <f t="shared" si="18"/>
        <v>384</v>
      </c>
      <c r="B395" s="370"/>
      <c r="C395" s="370"/>
      <c r="D395" s="371"/>
      <c r="E395" s="371"/>
      <c r="F395" s="371"/>
      <c r="G395" s="371"/>
      <c r="H395" s="371"/>
      <c r="I395" s="372"/>
      <c r="J395" s="372"/>
      <c r="K395" s="372"/>
      <c r="L395" s="372"/>
      <c r="M395" s="372"/>
      <c r="N395" s="372"/>
      <c r="O395" s="372"/>
      <c r="P395" s="372"/>
      <c r="Q395" s="373"/>
      <c r="R395" s="373"/>
      <c r="S395" s="373"/>
      <c r="T395" s="373"/>
      <c r="U395" s="373"/>
      <c r="V395" s="373"/>
      <c r="W395" s="373"/>
      <c r="X395" s="373"/>
      <c r="Y395" s="373"/>
      <c r="Z395" s="373"/>
      <c r="AA395" s="372"/>
      <c r="AB395" s="372"/>
      <c r="AC395" s="372"/>
      <c r="AD395" s="372"/>
      <c r="AE395" s="373"/>
      <c r="AF395" s="373"/>
      <c r="AG395" s="373"/>
      <c r="AH395" s="373"/>
      <c r="AI395" s="372"/>
      <c r="AJ395" s="372"/>
      <c r="AK395" s="372"/>
      <c r="AL395" s="372"/>
      <c r="AM395" s="372"/>
      <c r="AN395" s="372"/>
      <c r="AO395" s="374"/>
      <c r="AP395" s="374"/>
      <c r="AQ395" s="374"/>
      <c r="AR395" s="375"/>
      <c r="AS395" s="375"/>
      <c r="AT395" s="375"/>
      <c r="AU395" s="367"/>
      <c r="AV395" s="367"/>
      <c r="AW395" s="367"/>
      <c r="AX395" s="368"/>
      <c r="AY395" s="368"/>
      <c r="AZ395" s="38"/>
      <c r="BA395" s="39"/>
      <c r="BB395" s="38"/>
      <c r="BC395" s="39"/>
      <c r="BD395" s="38"/>
      <c r="BE395" s="39"/>
      <c r="BF395" s="38"/>
      <c r="BG395" s="39"/>
      <c r="BH395" s="38"/>
      <c r="BI395" s="36"/>
      <c r="BJ395" s="37"/>
      <c r="BK395" s="36"/>
      <c r="BL395" s="37"/>
      <c r="BM395" s="36"/>
      <c r="BN395" s="37"/>
      <c r="BO395" s="36"/>
      <c r="BP395" s="37"/>
      <c r="BQ395" s="36"/>
      <c r="BR395" s="369"/>
      <c r="BS395" s="369"/>
      <c r="BT395" s="369"/>
      <c r="BU395" s="369"/>
      <c r="BV395" s="369"/>
      <c r="BW395" s="369"/>
      <c r="BX395" s="369"/>
      <c r="BY395" s="369"/>
      <c r="BZ395" s="369"/>
      <c r="CA395" s="369"/>
      <c r="CB395" s="369"/>
      <c r="CC395" s="369"/>
      <c r="CD395" s="369"/>
      <c r="CE395" s="369"/>
    </row>
    <row r="396" spans="1:83" ht="35.1" customHeight="1" x14ac:dyDescent="0.25">
      <c r="A396" s="25">
        <f t="shared" si="18"/>
        <v>385</v>
      </c>
      <c r="B396" s="370"/>
      <c r="C396" s="370"/>
      <c r="D396" s="371"/>
      <c r="E396" s="371"/>
      <c r="F396" s="371"/>
      <c r="G396" s="371"/>
      <c r="H396" s="371"/>
      <c r="I396" s="372"/>
      <c r="J396" s="372"/>
      <c r="K396" s="372"/>
      <c r="L396" s="372"/>
      <c r="M396" s="372"/>
      <c r="N396" s="372"/>
      <c r="O396" s="372"/>
      <c r="P396" s="372"/>
      <c r="Q396" s="373"/>
      <c r="R396" s="373"/>
      <c r="S396" s="373"/>
      <c r="T396" s="373"/>
      <c r="U396" s="373"/>
      <c r="V396" s="373"/>
      <c r="W396" s="373"/>
      <c r="X396" s="373"/>
      <c r="Y396" s="373"/>
      <c r="Z396" s="373"/>
      <c r="AA396" s="372"/>
      <c r="AB396" s="372"/>
      <c r="AC396" s="372"/>
      <c r="AD396" s="372"/>
      <c r="AE396" s="373"/>
      <c r="AF396" s="373"/>
      <c r="AG396" s="373"/>
      <c r="AH396" s="373"/>
      <c r="AI396" s="372"/>
      <c r="AJ396" s="372"/>
      <c r="AK396" s="372"/>
      <c r="AL396" s="372"/>
      <c r="AM396" s="372"/>
      <c r="AN396" s="372"/>
      <c r="AO396" s="374"/>
      <c r="AP396" s="374"/>
      <c r="AQ396" s="374"/>
      <c r="AR396" s="375"/>
      <c r="AS396" s="375"/>
      <c r="AT396" s="375"/>
      <c r="AU396" s="367"/>
      <c r="AV396" s="367"/>
      <c r="AW396" s="367"/>
      <c r="AX396" s="368"/>
      <c r="AY396" s="368"/>
      <c r="AZ396" s="38"/>
      <c r="BA396" s="39"/>
      <c r="BB396" s="38"/>
      <c r="BC396" s="39"/>
      <c r="BD396" s="38"/>
      <c r="BE396" s="39"/>
      <c r="BF396" s="38"/>
      <c r="BG396" s="39"/>
      <c r="BH396" s="38"/>
      <c r="BI396" s="36"/>
      <c r="BJ396" s="37"/>
      <c r="BK396" s="36"/>
      <c r="BL396" s="37"/>
      <c r="BM396" s="36"/>
      <c r="BN396" s="37"/>
      <c r="BO396" s="36"/>
      <c r="BP396" s="37"/>
      <c r="BQ396" s="36"/>
      <c r="BR396" s="369"/>
      <c r="BS396" s="369"/>
      <c r="BT396" s="369"/>
      <c r="BU396" s="369"/>
      <c r="BV396" s="369"/>
      <c r="BW396" s="369"/>
      <c r="BX396" s="369"/>
      <c r="BY396" s="369"/>
      <c r="BZ396" s="369"/>
      <c r="CA396" s="369"/>
      <c r="CB396" s="369"/>
      <c r="CC396" s="369"/>
      <c r="CD396" s="369"/>
      <c r="CE396" s="369"/>
    </row>
    <row r="397" spans="1:83" ht="35.1" customHeight="1" x14ac:dyDescent="0.25">
      <c r="A397" s="25">
        <f t="shared" si="18"/>
        <v>386</v>
      </c>
      <c r="B397" s="370"/>
      <c r="C397" s="370"/>
      <c r="D397" s="371"/>
      <c r="E397" s="371"/>
      <c r="F397" s="371"/>
      <c r="G397" s="371"/>
      <c r="H397" s="371"/>
      <c r="I397" s="372"/>
      <c r="J397" s="372"/>
      <c r="K397" s="372"/>
      <c r="L397" s="372"/>
      <c r="M397" s="372"/>
      <c r="N397" s="372"/>
      <c r="O397" s="372"/>
      <c r="P397" s="372"/>
      <c r="Q397" s="373"/>
      <c r="R397" s="373"/>
      <c r="S397" s="373"/>
      <c r="T397" s="373"/>
      <c r="U397" s="373"/>
      <c r="V397" s="373"/>
      <c r="W397" s="373"/>
      <c r="X397" s="373"/>
      <c r="Y397" s="373"/>
      <c r="Z397" s="373"/>
      <c r="AA397" s="372"/>
      <c r="AB397" s="372"/>
      <c r="AC397" s="372"/>
      <c r="AD397" s="372"/>
      <c r="AE397" s="373"/>
      <c r="AF397" s="373"/>
      <c r="AG397" s="373"/>
      <c r="AH397" s="373"/>
      <c r="AI397" s="372"/>
      <c r="AJ397" s="372"/>
      <c r="AK397" s="372"/>
      <c r="AL397" s="372"/>
      <c r="AM397" s="372"/>
      <c r="AN397" s="372"/>
      <c r="AO397" s="374"/>
      <c r="AP397" s="374"/>
      <c r="AQ397" s="374"/>
      <c r="AR397" s="375"/>
      <c r="AS397" s="375"/>
      <c r="AT397" s="375"/>
      <c r="AU397" s="367"/>
      <c r="AV397" s="367"/>
      <c r="AW397" s="367"/>
      <c r="AX397" s="368"/>
      <c r="AY397" s="368"/>
      <c r="AZ397" s="38"/>
      <c r="BA397" s="39"/>
      <c r="BB397" s="38"/>
      <c r="BC397" s="39"/>
      <c r="BD397" s="38"/>
      <c r="BE397" s="39"/>
      <c r="BF397" s="38"/>
      <c r="BG397" s="39"/>
      <c r="BH397" s="38"/>
      <c r="BI397" s="36"/>
      <c r="BJ397" s="37"/>
      <c r="BK397" s="36"/>
      <c r="BL397" s="37"/>
      <c r="BM397" s="36"/>
      <c r="BN397" s="37"/>
      <c r="BO397" s="36"/>
      <c r="BP397" s="37"/>
      <c r="BQ397" s="36"/>
      <c r="BR397" s="369"/>
      <c r="BS397" s="369"/>
      <c r="BT397" s="369"/>
      <c r="BU397" s="369"/>
      <c r="BV397" s="369"/>
      <c r="BW397" s="369"/>
      <c r="BX397" s="369"/>
      <c r="BY397" s="369"/>
      <c r="BZ397" s="369"/>
      <c r="CA397" s="369"/>
      <c r="CB397" s="369"/>
      <c r="CC397" s="369"/>
      <c r="CD397" s="369"/>
      <c r="CE397" s="369"/>
    </row>
    <row r="398" spans="1:83" ht="35.1" customHeight="1" x14ac:dyDescent="0.25">
      <c r="A398" s="25">
        <f t="shared" si="18"/>
        <v>387</v>
      </c>
      <c r="B398" s="370"/>
      <c r="C398" s="370"/>
      <c r="D398" s="371"/>
      <c r="E398" s="371"/>
      <c r="F398" s="371"/>
      <c r="G398" s="371"/>
      <c r="H398" s="371"/>
      <c r="I398" s="372"/>
      <c r="J398" s="372"/>
      <c r="K398" s="372"/>
      <c r="L398" s="372"/>
      <c r="M398" s="372"/>
      <c r="N398" s="372"/>
      <c r="O398" s="372"/>
      <c r="P398" s="372"/>
      <c r="Q398" s="373"/>
      <c r="R398" s="373"/>
      <c r="S398" s="373"/>
      <c r="T398" s="373"/>
      <c r="U398" s="373"/>
      <c r="V398" s="373"/>
      <c r="W398" s="373"/>
      <c r="X398" s="373"/>
      <c r="Y398" s="373"/>
      <c r="Z398" s="373"/>
      <c r="AA398" s="372"/>
      <c r="AB398" s="372"/>
      <c r="AC398" s="372"/>
      <c r="AD398" s="372"/>
      <c r="AE398" s="373"/>
      <c r="AF398" s="373"/>
      <c r="AG398" s="373"/>
      <c r="AH398" s="373"/>
      <c r="AI398" s="372"/>
      <c r="AJ398" s="372"/>
      <c r="AK398" s="372"/>
      <c r="AL398" s="372"/>
      <c r="AM398" s="372"/>
      <c r="AN398" s="372"/>
      <c r="AO398" s="374"/>
      <c r="AP398" s="374"/>
      <c r="AQ398" s="374"/>
      <c r="AR398" s="375"/>
      <c r="AS398" s="375"/>
      <c r="AT398" s="375"/>
      <c r="AU398" s="367"/>
      <c r="AV398" s="367"/>
      <c r="AW398" s="367"/>
      <c r="AX398" s="368"/>
      <c r="AY398" s="368"/>
      <c r="AZ398" s="38"/>
      <c r="BA398" s="39"/>
      <c r="BB398" s="38"/>
      <c r="BC398" s="39"/>
      <c r="BD398" s="38"/>
      <c r="BE398" s="39"/>
      <c r="BF398" s="38"/>
      <c r="BG398" s="39"/>
      <c r="BH398" s="38"/>
      <c r="BI398" s="36"/>
      <c r="BJ398" s="37"/>
      <c r="BK398" s="36"/>
      <c r="BL398" s="37"/>
      <c r="BM398" s="36"/>
      <c r="BN398" s="37"/>
      <c r="BO398" s="36"/>
      <c r="BP398" s="37"/>
      <c r="BQ398" s="36"/>
      <c r="BR398" s="369"/>
      <c r="BS398" s="369"/>
      <c r="BT398" s="369"/>
      <c r="BU398" s="369"/>
      <c r="BV398" s="369"/>
      <c r="BW398" s="369"/>
      <c r="BX398" s="369"/>
      <c r="BY398" s="369"/>
      <c r="BZ398" s="369"/>
      <c r="CA398" s="369"/>
      <c r="CB398" s="369"/>
      <c r="CC398" s="369"/>
      <c r="CD398" s="369"/>
      <c r="CE398" s="369"/>
    </row>
    <row r="399" spans="1:83" ht="35.1" customHeight="1" x14ac:dyDescent="0.25">
      <c r="A399" s="25">
        <f t="shared" si="18"/>
        <v>388</v>
      </c>
      <c r="B399" s="370"/>
      <c r="C399" s="370"/>
      <c r="D399" s="371"/>
      <c r="E399" s="371"/>
      <c r="F399" s="371"/>
      <c r="G399" s="371"/>
      <c r="H399" s="371"/>
      <c r="I399" s="372"/>
      <c r="J399" s="372"/>
      <c r="K399" s="372"/>
      <c r="L399" s="372"/>
      <c r="M399" s="372"/>
      <c r="N399" s="372"/>
      <c r="O399" s="372"/>
      <c r="P399" s="372"/>
      <c r="Q399" s="373"/>
      <c r="R399" s="373"/>
      <c r="S399" s="373"/>
      <c r="T399" s="373"/>
      <c r="U399" s="373"/>
      <c r="V399" s="373"/>
      <c r="W399" s="373"/>
      <c r="X399" s="373"/>
      <c r="Y399" s="373"/>
      <c r="Z399" s="373"/>
      <c r="AA399" s="372"/>
      <c r="AB399" s="372"/>
      <c r="AC399" s="372"/>
      <c r="AD399" s="372"/>
      <c r="AE399" s="373"/>
      <c r="AF399" s="373"/>
      <c r="AG399" s="373"/>
      <c r="AH399" s="373"/>
      <c r="AI399" s="372"/>
      <c r="AJ399" s="372"/>
      <c r="AK399" s="372"/>
      <c r="AL399" s="372"/>
      <c r="AM399" s="372"/>
      <c r="AN399" s="372"/>
      <c r="AO399" s="374"/>
      <c r="AP399" s="374"/>
      <c r="AQ399" s="374"/>
      <c r="AR399" s="375"/>
      <c r="AS399" s="375"/>
      <c r="AT399" s="375"/>
      <c r="AU399" s="367"/>
      <c r="AV399" s="367"/>
      <c r="AW399" s="367"/>
      <c r="AX399" s="368"/>
      <c r="AY399" s="368"/>
      <c r="AZ399" s="38"/>
      <c r="BA399" s="39"/>
      <c r="BB399" s="38"/>
      <c r="BC399" s="39"/>
      <c r="BD399" s="38"/>
      <c r="BE399" s="39"/>
      <c r="BF399" s="38"/>
      <c r="BG399" s="39"/>
      <c r="BH399" s="38"/>
      <c r="BI399" s="36"/>
      <c r="BJ399" s="37"/>
      <c r="BK399" s="36"/>
      <c r="BL399" s="37"/>
      <c r="BM399" s="36"/>
      <c r="BN399" s="37"/>
      <c r="BO399" s="36"/>
      <c r="BP399" s="37"/>
      <c r="BQ399" s="36"/>
      <c r="BR399" s="369"/>
      <c r="BS399" s="369"/>
      <c r="BT399" s="369"/>
      <c r="BU399" s="369"/>
      <c r="BV399" s="369"/>
      <c r="BW399" s="369"/>
      <c r="BX399" s="369"/>
      <c r="BY399" s="369"/>
      <c r="BZ399" s="369"/>
      <c r="CA399" s="369"/>
      <c r="CB399" s="369"/>
      <c r="CC399" s="369"/>
      <c r="CD399" s="369"/>
      <c r="CE399" s="369"/>
    </row>
    <row r="400" spans="1:83" ht="35.1" customHeight="1" x14ac:dyDescent="0.25">
      <c r="A400" s="25">
        <f t="shared" si="18"/>
        <v>389</v>
      </c>
      <c r="B400" s="370"/>
      <c r="C400" s="370"/>
      <c r="D400" s="371"/>
      <c r="E400" s="371"/>
      <c r="F400" s="371"/>
      <c r="G400" s="371"/>
      <c r="H400" s="371"/>
      <c r="I400" s="372"/>
      <c r="J400" s="372"/>
      <c r="K400" s="372"/>
      <c r="L400" s="372"/>
      <c r="M400" s="372"/>
      <c r="N400" s="372"/>
      <c r="O400" s="372"/>
      <c r="P400" s="372"/>
      <c r="Q400" s="373"/>
      <c r="R400" s="373"/>
      <c r="S400" s="373"/>
      <c r="T400" s="373"/>
      <c r="U400" s="373"/>
      <c r="V400" s="373"/>
      <c r="W400" s="373"/>
      <c r="X400" s="373"/>
      <c r="Y400" s="373"/>
      <c r="Z400" s="373"/>
      <c r="AA400" s="372"/>
      <c r="AB400" s="372"/>
      <c r="AC400" s="372"/>
      <c r="AD400" s="372"/>
      <c r="AE400" s="373"/>
      <c r="AF400" s="373"/>
      <c r="AG400" s="373"/>
      <c r="AH400" s="373"/>
      <c r="AI400" s="372"/>
      <c r="AJ400" s="372"/>
      <c r="AK400" s="372"/>
      <c r="AL400" s="372"/>
      <c r="AM400" s="372"/>
      <c r="AN400" s="372"/>
      <c r="AO400" s="374"/>
      <c r="AP400" s="374"/>
      <c r="AQ400" s="374"/>
      <c r="AR400" s="375"/>
      <c r="AS400" s="375"/>
      <c r="AT400" s="375"/>
      <c r="AU400" s="367"/>
      <c r="AV400" s="367"/>
      <c r="AW400" s="367"/>
      <c r="AX400" s="368"/>
      <c r="AY400" s="368"/>
      <c r="AZ400" s="38"/>
      <c r="BA400" s="39"/>
      <c r="BB400" s="38"/>
      <c r="BC400" s="39"/>
      <c r="BD400" s="38"/>
      <c r="BE400" s="39"/>
      <c r="BF400" s="38"/>
      <c r="BG400" s="39"/>
      <c r="BH400" s="38"/>
      <c r="BI400" s="36"/>
      <c r="BJ400" s="37"/>
      <c r="BK400" s="36"/>
      <c r="BL400" s="37"/>
      <c r="BM400" s="36"/>
      <c r="BN400" s="37"/>
      <c r="BO400" s="36"/>
      <c r="BP400" s="37"/>
      <c r="BQ400" s="36"/>
      <c r="BR400" s="369"/>
      <c r="BS400" s="369"/>
      <c r="BT400" s="369"/>
      <c r="BU400" s="369"/>
      <c r="BV400" s="369"/>
      <c r="BW400" s="369"/>
      <c r="BX400" s="369"/>
      <c r="BY400" s="369"/>
      <c r="BZ400" s="369"/>
      <c r="CA400" s="369"/>
      <c r="CB400" s="369"/>
      <c r="CC400" s="369"/>
      <c r="CD400" s="369"/>
      <c r="CE400" s="369"/>
    </row>
    <row r="401" spans="1:83" ht="35.1" customHeight="1" x14ac:dyDescent="0.25">
      <c r="A401" s="25">
        <f>ROW(A390)</f>
        <v>390</v>
      </c>
      <c r="B401" s="370"/>
      <c r="C401" s="370"/>
      <c r="D401" s="371"/>
      <c r="E401" s="371"/>
      <c r="F401" s="371"/>
      <c r="G401" s="371"/>
      <c r="H401" s="371"/>
      <c r="I401" s="372"/>
      <c r="J401" s="372"/>
      <c r="K401" s="372"/>
      <c r="L401" s="372"/>
      <c r="M401" s="372"/>
      <c r="N401" s="372"/>
      <c r="O401" s="372"/>
      <c r="P401" s="372"/>
      <c r="Q401" s="373"/>
      <c r="R401" s="373"/>
      <c r="S401" s="373"/>
      <c r="T401" s="373"/>
      <c r="U401" s="373"/>
      <c r="V401" s="373"/>
      <c r="W401" s="373"/>
      <c r="X401" s="373"/>
      <c r="Y401" s="373"/>
      <c r="Z401" s="373"/>
      <c r="AA401" s="372"/>
      <c r="AB401" s="372"/>
      <c r="AC401" s="372"/>
      <c r="AD401" s="372"/>
      <c r="AE401" s="373"/>
      <c r="AF401" s="373"/>
      <c r="AG401" s="373"/>
      <c r="AH401" s="373"/>
      <c r="AI401" s="372"/>
      <c r="AJ401" s="372"/>
      <c r="AK401" s="372"/>
      <c r="AL401" s="372"/>
      <c r="AM401" s="372"/>
      <c r="AN401" s="372"/>
      <c r="AO401" s="374"/>
      <c r="AP401" s="374"/>
      <c r="AQ401" s="374"/>
      <c r="AR401" s="375"/>
      <c r="AS401" s="375"/>
      <c r="AT401" s="375"/>
      <c r="AU401" s="367"/>
      <c r="AV401" s="367"/>
      <c r="AW401" s="367"/>
      <c r="AX401" s="368"/>
      <c r="AY401" s="368"/>
      <c r="AZ401" s="38"/>
      <c r="BA401" s="39"/>
      <c r="BB401" s="38"/>
      <c r="BC401" s="39"/>
      <c r="BD401" s="38"/>
      <c r="BE401" s="39"/>
      <c r="BF401" s="38"/>
      <c r="BG401" s="39"/>
      <c r="BH401" s="38"/>
      <c r="BI401" s="36"/>
      <c r="BJ401" s="37"/>
      <c r="BK401" s="36"/>
      <c r="BL401" s="37"/>
      <c r="BM401" s="36"/>
      <c r="BN401" s="37"/>
      <c r="BO401" s="36"/>
      <c r="BP401" s="37"/>
      <c r="BQ401" s="36"/>
      <c r="BR401" s="369"/>
      <c r="BS401" s="369"/>
      <c r="BT401" s="369"/>
      <c r="BU401" s="369"/>
      <c r="BV401" s="369"/>
      <c r="BW401" s="369"/>
      <c r="BX401" s="369"/>
      <c r="BY401" s="369"/>
      <c r="BZ401" s="369"/>
      <c r="CA401" s="369"/>
      <c r="CB401" s="369"/>
      <c r="CC401" s="369"/>
      <c r="CD401" s="369"/>
      <c r="CE401" s="369"/>
    </row>
    <row r="402" spans="1:83" ht="35.1" customHeight="1" x14ac:dyDescent="0.25">
      <c r="A402" s="25">
        <f t="shared" ref="A402:A410" si="19">ROW(A391)</f>
        <v>391</v>
      </c>
      <c r="B402" s="370"/>
      <c r="C402" s="370"/>
      <c r="D402" s="371"/>
      <c r="E402" s="371"/>
      <c r="F402" s="371"/>
      <c r="G402" s="371"/>
      <c r="H402" s="371"/>
      <c r="I402" s="372"/>
      <c r="J402" s="372"/>
      <c r="K402" s="372"/>
      <c r="L402" s="372"/>
      <c r="M402" s="372"/>
      <c r="N402" s="372"/>
      <c r="O402" s="372"/>
      <c r="P402" s="372"/>
      <c r="Q402" s="373"/>
      <c r="R402" s="373"/>
      <c r="S402" s="373"/>
      <c r="T402" s="373"/>
      <c r="U402" s="373"/>
      <c r="V402" s="373"/>
      <c r="W402" s="373"/>
      <c r="X402" s="373"/>
      <c r="Y402" s="373"/>
      <c r="Z402" s="373"/>
      <c r="AA402" s="372"/>
      <c r="AB402" s="372"/>
      <c r="AC402" s="372"/>
      <c r="AD402" s="372"/>
      <c r="AE402" s="373"/>
      <c r="AF402" s="373"/>
      <c r="AG402" s="373"/>
      <c r="AH402" s="373"/>
      <c r="AI402" s="372"/>
      <c r="AJ402" s="372"/>
      <c r="AK402" s="372"/>
      <c r="AL402" s="372"/>
      <c r="AM402" s="372"/>
      <c r="AN402" s="372"/>
      <c r="AO402" s="374"/>
      <c r="AP402" s="374"/>
      <c r="AQ402" s="374"/>
      <c r="AR402" s="375"/>
      <c r="AS402" s="375"/>
      <c r="AT402" s="375"/>
      <c r="AU402" s="367"/>
      <c r="AV402" s="367"/>
      <c r="AW402" s="367"/>
      <c r="AX402" s="368"/>
      <c r="AY402" s="368"/>
      <c r="AZ402" s="38"/>
      <c r="BA402" s="39"/>
      <c r="BB402" s="38"/>
      <c r="BC402" s="39"/>
      <c r="BD402" s="38"/>
      <c r="BE402" s="39"/>
      <c r="BF402" s="38"/>
      <c r="BG402" s="39"/>
      <c r="BH402" s="38"/>
      <c r="BI402" s="36"/>
      <c r="BJ402" s="37"/>
      <c r="BK402" s="36"/>
      <c r="BL402" s="37"/>
      <c r="BM402" s="36"/>
      <c r="BN402" s="37"/>
      <c r="BO402" s="36"/>
      <c r="BP402" s="37"/>
      <c r="BQ402" s="36"/>
      <c r="BR402" s="369"/>
      <c r="BS402" s="369"/>
      <c r="BT402" s="369"/>
      <c r="BU402" s="369"/>
      <c r="BV402" s="369"/>
      <c r="BW402" s="369"/>
      <c r="BX402" s="369"/>
      <c r="BY402" s="369"/>
      <c r="BZ402" s="369"/>
      <c r="CA402" s="369"/>
      <c r="CB402" s="369"/>
      <c r="CC402" s="369"/>
      <c r="CD402" s="369"/>
      <c r="CE402" s="369"/>
    </row>
    <row r="403" spans="1:83" ht="35.1" customHeight="1" x14ac:dyDescent="0.25">
      <c r="A403" s="25">
        <f t="shared" si="19"/>
        <v>392</v>
      </c>
      <c r="B403" s="370"/>
      <c r="C403" s="370"/>
      <c r="D403" s="371"/>
      <c r="E403" s="371"/>
      <c r="F403" s="371"/>
      <c r="G403" s="371"/>
      <c r="H403" s="371"/>
      <c r="I403" s="372"/>
      <c r="J403" s="372"/>
      <c r="K403" s="372"/>
      <c r="L403" s="372"/>
      <c r="M403" s="372"/>
      <c r="N403" s="372"/>
      <c r="O403" s="372"/>
      <c r="P403" s="372"/>
      <c r="Q403" s="373"/>
      <c r="R403" s="373"/>
      <c r="S403" s="373"/>
      <c r="T403" s="373"/>
      <c r="U403" s="373"/>
      <c r="V403" s="373"/>
      <c r="W403" s="373"/>
      <c r="X403" s="373"/>
      <c r="Y403" s="373"/>
      <c r="Z403" s="373"/>
      <c r="AA403" s="372"/>
      <c r="AB403" s="372"/>
      <c r="AC403" s="372"/>
      <c r="AD403" s="372"/>
      <c r="AE403" s="373"/>
      <c r="AF403" s="373"/>
      <c r="AG403" s="373"/>
      <c r="AH403" s="373"/>
      <c r="AI403" s="372"/>
      <c r="AJ403" s="372"/>
      <c r="AK403" s="372"/>
      <c r="AL403" s="372"/>
      <c r="AM403" s="372"/>
      <c r="AN403" s="372"/>
      <c r="AO403" s="374"/>
      <c r="AP403" s="374"/>
      <c r="AQ403" s="374"/>
      <c r="AR403" s="375"/>
      <c r="AS403" s="375"/>
      <c r="AT403" s="375"/>
      <c r="AU403" s="367"/>
      <c r="AV403" s="367"/>
      <c r="AW403" s="367"/>
      <c r="AX403" s="368"/>
      <c r="AY403" s="368"/>
      <c r="AZ403" s="38"/>
      <c r="BA403" s="39"/>
      <c r="BB403" s="38"/>
      <c r="BC403" s="39"/>
      <c r="BD403" s="38"/>
      <c r="BE403" s="39"/>
      <c r="BF403" s="38"/>
      <c r="BG403" s="39"/>
      <c r="BH403" s="38"/>
      <c r="BI403" s="36"/>
      <c r="BJ403" s="37"/>
      <c r="BK403" s="36"/>
      <c r="BL403" s="37"/>
      <c r="BM403" s="36"/>
      <c r="BN403" s="37"/>
      <c r="BO403" s="36"/>
      <c r="BP403" s="37"/>
      <c r="BQ403" s="36"/>
      <c r="BR403" s="369"/>
      <c r="BS403" s="369"/>
      <c r="BT403" s="369"/>
      <c r="BU403" s="369"/>
      <c r="BV403" s="369"/>
      <c r="BW403" s="369"/>
      <c r="BX403" s="369"/>
      <c r="BY403" s="369"/>
      <c r="BZ403" s="369"/>
      <c r="CA403" s="369"/>
      <c r="CB403" s="369"/>
      <c r="CC403" s="369"/>
      <c r="CD403" s="369"/>
      <c r="CE403" s="369"/>
    </row>
    <row r="404" spans="1:83" ht="35.1" customHeight="1" x14ac:dyDescent="0.25">
      <c r="A404" s="25">
        <f t="shared" si="19"/>
        <v>393</v>
      </c>
      <c r="B404" s="370"/>
      <c r="C404" s="370"/>
      <c r="D404" s="371"/>
      <c r="E404" s="371"/>
      <c r="F404" s="371"/>
      <c r="G404" s="371"/>
      <c r="H404" s="371"/>
      <c r="I404" s="372"/>
      <c r="J404" s="372"/>
      <c r="K404" s="372"/>
      <c r="L404" s="372"/>
      <c r="M404" s="372"/>
      <c r="N404" s="372"/>
      <c r="O404" s="372"/>
      <c r="P404" s="372"/>
      <c r="Q404" s="373"/>
      <c r="R404" s="373"/>
      <c r="S404" s="373"/>
      <c r="T404" s="373"/>
      <c r="U404" s="373"/>
      <c r="V404" s="373"/>
      <c r="W404" s="373"/>
      <c r="X404" s="373"/>
      <c r="Y404" s="373"/>
      <c r="Z404" s="373"/>
      <c r="AA404" s="372"/>
      <c r="AB404" s="372"/>
      <c r="AC404" s="372"/>
      <c r="AD404" s="372"/>
      <c r="AE404" s="373"/>
      <c r="AF404" s="373"/>
      <c r="AG404" s="373"/>
      <c r="AH404" s="373"/>
      <c r="AI404" s="372"/>
      <c r="AJ404" s="372"/>
      <c r="AK404" s="372"/>
      <c r="AL404" s="372"/>
      <c r="AM404" s="372"/>
      <c r="AN404" s="372"/>
      <c r="AO404" s="374"/>
      <c r="AP404" s="374"/>
      <c r="AQ404" s="374"/>
      <c r="AR404" s="375"/>
      <c r="AS404" s="375"/>
      <c r="AT404" s="375"/>
      <c r="AU404" s="367"/>
      <c r="AV404" s="367"/>
      <c r="AW404" s="367"/>
      <c r="AX404" s="368"/>
      <c r="AY404" s="368"/>
      <c r="AZ404" s="38"/>
      <c r="BA404" s="39"/>
      <c r="BB404" s="38"/>
      <c r="BC404" s="39"/>
      <c r="BD404" s="38"/>
      <c r="BE404" s="39"/>
      <c r="BF404" s="38"/>
      <c r="BG404" s="39"/>
      <c r="BH404" s="38"/>
      <c r="BI404" s="36"/>
      <c r="BJ404" s="37"/>
      <c r="BK404" s="36"/>
      <c r="BL404" s="37"/>
      <c r="BM404" s="36"/>
      <c r="BN404" s="37"/>
      <c r="BO404" s="36"/>
      <c r="BP404" s="37"/>
      <c r="BQ404" s="36"/>
      <c r="BR404" s="369"/>
      <c r="BS404" s="369"/>
      <c r="BT404" s="369"/>
      <c r="BU404" s="369"/>
      <c r="BV404" s="369"/>
      <c r="BW404" s="369"/>
      <c r="BX404" s="369"/>
      <c r="BY404" s="369"/>
      <c r="BZ404" s="369"/>
      <c r="CA404" s="369"/>
      <c r="CB404" s="369"/>
      <c r="CC404" s="369"/>
      <c r="CD404" s="369"/>
      <c r="CE404" s="369"/>
    </row>
    <row r="405" spans="1:83" ht="35.1" customHeight="1" x14ac:dyDescent="0.25">
      <c r="A405" s="25">
        <f t="shared" si="19"/>
        <v>394</v>
      </c>
      <c r="B405" s="370"/>
      <c r="C405" s="370"/>
      <c r="D405" s="371"/>
      <c r="E405" s="371"/>
      <c r="F405" s="371"/>
      <c r="G405" s="371"/>
      <c r="H405" s="371"/>
      <c r="I405" s="372"/>
      <c r="J405" s="372"/>
      <c r="K405" s="372"/>
      <c r="L405" s="372"/>
      <c r="M405" s="372"/>
      <c r="N405" s="372"/>
      <c r="O405" s="372"/>
      <c r="P405" s="372"/>
      <c r="Q405" s="373"/>
      <c r="R405" s="373"/>
      <c r="S405" s="373"/>
      <c r="T405" s="373"/>
      <c r="U405" s="373"/>
      <c r="V405" s="373"/>
      <c r="W405" s="373"/>
      <c r="X405" s="373"/>
      <c r="Y405" s="373"/>
      <c r="Z405" s="373"/>
      <c r="AA405" s="372"/>
      <c r="AB405" s="372"/>
      <c r="AC405" s="372"/>
      <c r="AD405" s="372"/>
      <c r="AE405" s="373"/>
      <c r="AF405" s="373"/>
      <c r="AG405" s="373"/>
      <c r="AH405" s="373"/>
      <c r="AI405" s="372"/>
      <c r="AJ405" s="372"/>
      <c r="AK405" s="372"/>
      <c r="AL405" s="372"/>
      <c r="AM405" s="372"/>
      <c r="AN405" s="372"/>
      <c r="AO405" s="374"/>
      <c r="AP405" s="374"/>
      <c r="AQ405" s="374"/>
      <c r="AR405" s="375"/>
      <c r="AS405" s="375"/>
      <c r="AT405" s="375"/>
      <c r="AU405" s="367"/>
      <c r="AV405" s="367"/>
      <c r="AW405" s="367"/>
      <c r="AX405" s="368"/>
      <c r="AY405" s="368"/>
      <c r="AZ405" s="38"/>
      <c r="BA405" s="39"/>
      <c r="BB405" s="38"/>
      <c r="BC405" s="39"/>
      <c r="BD405" s="38"/>
      <c r="BE405" s="39"/>
      <c r="BF405" s="38"/>
      <c r="BG405" s="39"/>
      <c r="BH405" s="38"/>
      <c r="BI405" s="36"/>
      <c r="BJ405" s="37"/>
      <c r="BK405" s="36"/>
      <c r="BL405" s="37"/>
      <c r="BM405" s="36"/>
      <c r="BN405" s="37"/>
      <c r="BO405" s="36"/>
      <c r="BP405" s="37"/>
      <c r="BQ405" s="36"/>
      <c r="BR405" s="369"/>
      <c r="BS405" s="369"/>
      <c r="BT405" s="369"/>
      <c r="BU405" s="369"/>
      <c r="BV405" s="369"/>
      <c r="BW405" s="369"/>
      <c r="BX405" s="369"/>
      <c r="BY405" s="369"/>
      <c r="BZ405" s="369"/>
      <c r="CA405" s="369"/>
      <c r="CB405" s="369"/>
      <c r="CC405" s="369"/>
      <c r="CD405" s="369"/>
      <c r="CE405" s="369"/>
    </row>
    <row r="406" spans="1:83" ht="35.1" customHeight="1" x14ac:dyDescent="0.25">
      <c r="A406" s="25">
        <f t="shared" si="19"/>
        <v>395</v>
      </c>
      <c r="B406" s="370"/>
      <c r="C406" s="370"/>
      <c r="D406" s="371"/>
      <c r="E406" s="371"/>
      <c r="F406" s="371"/>
      <c r="G406" s="371"/>
      <c r="H406" s="371"/>
      <c r="I406" s="372"/>
      <c r="J406" s="372"/>
      <c r="K406" s="372"/>
      <c r="L406" s="372"/>
      <c r="M406" s="372"/>
      <c r="N406" s="372"/>
      <c r="O406" s="372"/>
      <c r="P406" s="372"/>
      <c r="Q406" s="373"/>
      <c r="R406" s="373"/>
      <c r="S406" s="373"/>
      <c r="T406" s="373"/>
      <c r="U406" s="373"/>
      <c r="V406" s="373"/>
      <c r="W406" s="373"/>
      <c r="X406" s="373"/>
      <c r="Y406" s="373"/>
      <c r="Z406" s="373"/>
      <c r="AA406" s="372"/>
      <c r="AB406" s="372"/>
      <c r="AC406" s="372"/>
      <c r="AD406" s="372"/>
      <c r="AE406" s="373"/>
      <c r="AF406" s="373"/>
      <c r="AG406" s="373"/>
      <c r="AH406" s="373"/>
      <c r="AI406" s="372"/>
      <c r="AJ406" s="372"/>
      <c r="AK406" s="372"/>
      <c r="AL406" s="372"/>
      <c r="AM406" s="372"/>
      <c r="AN406" s="372"/>
      <c r="AO406" s="374"/>
      <c r="AP406" s="374"/>
      <c r="AQ406" s="374"/>
      <c r="AR406" s="375"/>
      <c r="AS406" s="375"/>
      <c r="AT406" s="375"/>
      <c r="AU406" s="367"/>
      <c r="AV406" s="367"/>
      <c r="AW406" s="367"/>
      <c r="AX406" s="368"/>
      <c r="AY406" s="368"/>
      <c r="AZ406" s="38"/>
      <c r="BA406" s="39"/>
      <c r="BB406" s="38"/>
      <c r="BC406" s="39"/>
      <c r="BD406" s="38"/>
      <c r="BE406" s="39"/>
      <c r="BF406" s="38"/>
      <c r="BG406" s="39"/>
      <c r="BH406" s="38"/>
      <c r="BI406" s="36"/>
      <c r="BJ406" s="37"/>
      <c r="BK406" s="36"/>
      <c r="BL406" s="37"/>
      <c r="BM406" s="36"/>
      <c r="BN406" s="37"/>
      <c r="BO406" s="36"/>
      <c r="BP406" s="37"/>
      <c r="BQ406" s="36"/>
      <c r="BR406" s="369"/>
      <c r="BS406" s="369"/>
      <c r="BT406" s="369"/>
      <c r="BU406" s="369"/>
      <c r="BV406" s="369"/>
      <c r="BW406" s="369"/>
      <c r="BX406" s="369"/>
      <c r="BY406" s="369"/>
      <c r="BZ406" s="369"/>
      <c r="CA406" s="369"/>
      <c r="CB406" s="369"/>
      <c r="CC406" s="369"/>
      <c r="CD406" s="369"/>
      <c r="CE406" s="369"/>
    </row>
    <row r="407" spans="1:83" ht="35.1" customHeight="1" x14ac:dyDescent="0.25">
      <c r="A407" s="25">
        <f t="shared" si="19"/>
        <v>396</v>
      </c>
      <c r="B407" s="370"/>
      <c r="C407" s="370"/>
      <c r="D407" s="371"/>
      <c r="E407" s="371"/>
      <c r="F407" s="371"/>
      <c r="G407" s="371"/>
      <c r="H407" s="371"/>
      <c r="I407" s="372"/>
      <c r="J407" s="372"/>
      <c r="K407" s="372"/>
      <c r="L407" s="372"/>
      <c r="M407" s="372"/>
      <c r="N407" s="372"/>
      <c r="O407" s="372"/>
      <c r="P407" s="372"/>
      <c r="Q407" s="373"/>
      <c r="R407" s="373"/>
      <c r="S407" s="373"/>
      <c r="T407" s="373"/>
      <c r="U407" s="373"/>
      <c r="V407" s="373"/>
      <c r="W407" s="373"/>
      <c r="X407" s="373"/>
      <c r="Y407" s="373"/>
      <c r="Z407" s="373"/>
      <c r="AA407" s="372"/>
      <c r="AB407" s="372"/>
      <c r="AC407" s="372"/>
      <c r="AD407" s="372"/>
      <c r="AE407" s="373"/>
      <c r="AF407" s="373"/>
      <c r="AG407" s="373"/>
      <c r="AH407" s="373"/>
      <c r="AI407" s="372"/>
      <c r="AJ407" s="372"/>
      <c r="AK407" s="372"/>
      <c r="AL407" s="372"/>
      <c r="AM407" s="372"/>
      <c r="AN407" s="372"/>
      <c r="AO407" s="374"/>
      <c r="AP407" s="374"/>
      <c r="AQ407" s="374"/>
      <c r="AR407" s="375"/>
      <c r="AS407" s="375"/>
      <c r="AT407" s="375"/>
      <c r="AU407" s="367"/>
      <c r="AV407" s="367"/>
      <c r="AW407" s="367"/>
      <c r="AX407" s="368"/>
      <c r="AY407" s="368"/>
      <c r="AZ407" s="38"/>
      <c r="BA407" s="39"/>
      <c r="BB407" s="38"/>
      <c r="BC407" s="39"/>
      <c r="BD407" s="38"/>
      <c r="BE407" s="39"/>
      <c r="BF407" s="38"/>
      <c r="BG407" s="39"/>
      <c r="BH407" s="38"/>
      <c r="BI407" s="36"/>
      <c r="BJ407" s="37"/>
      <c r="BK407" s="36"/>
      <c r="BL407" s="37"/>
      <c r="BM407" s="36"/>
      <c r="BN407" s="37"/>
      <c r="BO407" s="36"/>
      <c r="BP407" s="37"/>
      <c r="BQ407" s="36"/>
      <c r="BR407" s="369"/>
      <c r="BS407" s="369"/>
      <c r="BT407" s="369"/>
      <c r="BU407" s="369"/>
      <c r="BV407" s="369"/>
      <c r="BW407" s="369"/>
      <c r="BX407" s="369"/>
      <c r="BY407" s="369"/>
      <c r="BZ407" s="369"/>
      <c r="CA407" s="369"/>
      <c r="CB407" s="369"/>
      <c r="CC407" s="369"/>
      <c r="CD407" s="369"/>
      <c r="CE407" s="369"/>
    </row>
    <row r="408" spans="1:83" ht="35.1" customHeight="1" x14ac:dyDescent="0.25">
      <c r="A408" s="25">
        <f t="shared" si="19"/>
        <v>397</v>
      </c>
      <c r="B408" s="370"/>
      <c r="C408" s="370"/>
      <c r="D408" s="371"/>
      <c r="E408" s="371"/>
      <c r="F408" s="371"/>
      <c r="G408" s="371"/>
      <c r="H408" s="371"/>
      <c r="I408" s="372"/>
      <c r="J408" s="372"/>
      <c r="K408" s="372"/>
      <c r="L408" s="372"/>
      <c r="M408" s="372"/>
      <c r="N408" s="372"/>
      <c r="O408" s="372"/>
      <c r="P408" s="372"/>
      <c r="Q408" s="373"/>
      <c r="R408" s="373"/>
      <c r="S408" s="373"/>
      <c r="T408" s="373"/>
      <c r="U408" s="373"/>
      <c r="V408" s="373"/>
      <c r="W408" s="373"/>
      <c r="X408" s="373"/>
      <c r="Y408" s="373"/>
      <c r="Z408" s="373"/>
      <c r="AA408" s="372"/>
      <c r="AB408" s="372"/>
      <c r="AC408" s="372"/>
      <c r="AD408" s="372"/>
      <c r="AE408" s="373"/>
      <c r="AF408" s="373"/>
      <c r="AG408" s="373"/>
      <c r="AH408" s="373"/>
      <c r="AI408" s="372"/>
      <c r="AJ408" s="372"/>
      <c r="AK408" s="372"/>
      <c r="AL408" s="372"/>
      <c r="AM408" s="372"/>
      <c r="AN408" s="372"/>
      <c r="AO408" s="374"/>
      <c r="AP408" s="374"/>
      <c r="AQ408" s="374"/>
      <c r="AR408" s="375"/>
      <c r="AS408" s="375"/>
      <c r="AT408" s="375"/>
      <c r="AU408" s="367"/>
      <c r="AV408" s="367"/>
      <c r="AW408" s="367"/>
      <c r="AX408" s="368"/>
      <c r="AY408" s="368"/>
      <c r="AZ408" s="38"/>
      <c r="BA408" s="39"/>
      <c r="BB408" s="38"/>
      <c r="BC408" s="39"/>
      <c r="BD408" s="38"/>
      <c r="BE408" s="39"/>
      <c r="BF408" s="38"/>
      <c r="BG408" s="39"/>
      <c r="BH408" s="38"/>
      <c r="BI408" s="36"/>
      <c r="BJ408" s="37"/>
      <c r="BK408" s="36"/>
      <c r="BL408" s="37"/>
      <c r="BM408" s="36"/>
      <c r="BN408" s="37"/>
      <c r="BO408" s="36"/>
      <c r="BP408" s="37"/>
      <c r="BQ408" s="36"/>
      <c r="BR408" s="369"/>
      <c r="BS408" s="369"/>
      <c r="BT408" s="369"/>
      <c r="BU408" s="369"/>
      <c r="BV408" s="369"/>
      <c r="BW408" s="369"/>
      <c r="BX408" s="369"/>
      <c r="BY408" s="369"/>
      <c r="BZ408" s="369"/>
      <c r="CA408" s="369"/>
      <c r="CB408" s="369"/>
      <c r="CC408" s="369"/>
      <c r="CD408" s="369"/>
      <c r="CE408" s="369"/>
    </row>
    <row r="409" spans="1:83" ht="35.1" customHeight="1" x14ac:dyDescent="0.25">
      <c r="A409" s="25">
        <f t="shared" si="19"/>
        <v>398</v>
      </c>
      <c r="B409" s="370"/>
      <c r="C409" s="370"/>
      <c r="D409" s="371"/>
      <c r="E409" s="371"/>
      <c r="F409" s="371"/>
      <c r="G409" s="371"/>
      <c r="H409" s="371"/>
      <c r="I409" s="372"/>
      <c r="J409" s="372"/>
      <c r="K409" s="372"/>
      <c r="L409" s="372"/>
      <c r="M409" s="372"/>
      <c r="N409" s="372"/>
      <c r="O409" s="372"/>
      <c r="P409" s="372"/>
      <c r="Q409" s="373"/>
      <c r="R409" s="373"/>
      <c r="S409" s="373"/>
      <c r="T409" s="373"/>
      <c r="U409" s="373"/>
      <c r="V409" s="373"/>
      <c r="W409" s="373"/>
      <c r="X409" s="373"/>
      <c r="Y409" s="373"/>
      <c r="Z409" s="373"/>
      <c r="AA409" s="372"/>
      <c r="AB409" s="372"/>
      <c r="AC409" s="372"/>
      <c r="AD409" s="372"/>
      <c r="AE409" s="373"/>
      <c r="AF409" s="373"/>
      <c r="AG409" s="373"/>
      <c r="AH409" s="373"/>
      <c r="AI409" s="372"/>
      <c r="AJ409" s="372"/>
      <c r="AK409" s="372"/>
      <c r="AL409" s="372"/>
      <c r="AM409" s="372"/>
      <c r="AN409" s="372"/>
      <c r="AO409" s="374"/>
      <c r="AP409" s="374"/>
      <c r="AQ409" s="374"/>
      <c r="AR409" s="375"/>
      <c r="AS409" s="375"/>
      <c r="AT409" s="375"/>
      <c r="AU409" s="367"/>
      <c r="AV409" s="367"/>
      <c r="AW409" s="367"/>
      <c r="AX409" s="368"/>
      <c r="AY409" s="368"/>
      <c r="AZ409" s="38"/>
      <c r="BA409" s="39"/>
      <c r="BB409" s="38"/>
      <c r="BC409" s="39"/>
      <c r="BD409" s="38"/>
      <c r="BE409" s="39"/>
      <c r="BF409" s="38"/>
      <c r="BG409" s="39"/>
      <c r="BH409" s="38"/>
      <c r="BI409" s="36"/>
      <c r="BJ409" s="37"/>
      <c r="BK409" s="36"/>
      <c r="BL409" s="37"/>
      <c r="BM409" s="36"/>
      <c r="BN409" s="37"/>
      <c r="BO409" s="36"/>
      <c r="BP409" s="37"/>
      <c r="BQ409" s="36"/>
      <c r="BR409" s="369"/>
      <c r="BS409" s="369"/>
      <c r="BT409" s="369"/>
      <c r="BU409" s="369"/>
      <c r="BV409" s="369"/>
      <c r="BW409" s="369"/>
      <c r="BX409" s="369"/>
      <c r="BY409" s="369"/>
      <c r="BZ409" s="369"/>
      <c r="CA409" s="369"/>
      <c r="CB409" s="369"/>
      <c r="CC409" s="369"/>
      <c r="CD409" s="369"/>
      <c r="CE409" s="369"/>
    </row>
    <row r="410" spans="1:83" ht="35.1" customHeight="1" x14ac:dyDescent="0.25">
      <c r="A410" s="25">
        <f t="shared" si="19"/>
        <v>399</v>
      </c>
      <c r="B410" s="370"/>
      <c r="C410" s="370"/>
      <c r="D410" s="371"/>
      <c r="E410" s="371"/>
      <c r="F410" s="371"/>
      <c r="G410" s="371"/>
      <c r="H410" s="371"/>
      <c r="I410" s="372"/>
      <c r="J410" s="372"/>
      <c r="K410" s="372"/>
      <c r="L410" s="372"/>
      <c r="M410" s="372"/>
      <c r="N410" s="372"/>
      <c r="O410" s="372"/>
      <c r="P410" s="372"/>
      <c r="Q410" s="373"/>
      <c r="R410" s="373"/>
      <c r="S410" s="373"/>
      <c r="T410" s="373"/>
      <c r="U410" s="373"/>
      <c r="V410" s="373"/>
      <c r="W410" s="373"/>
      <c r="X410" s="373"/>
      <c r="Y410" s="373"/>
      <c r="Z410" s="373"/>
      <c r="AA410" s="372"/>
      <c r="AB410" s="372"/>
      <c r="AC410" s="372"/>
      <c r="AD410" s="372"/>
      <c r="AE410" s="373"/>
      <c r="AF410" s="373"/>
      <c r="AG410" s="373"/>
      <c r="AH410" s="373"/>
      <c r="AI410" s="372"/>
      <c r="AJ410" s="372"/>
      <c r="AK410" s="372"/>
      <c r="AL410" s="372"/>
      <c r="AM410" s="372"/>
      <c r="AN410" s="372"/>
      <c r="AO410" s="374"/>
      <c r="AP410" s="374"/>
      <c r="AQ410" s="374"/>
      <c r="AR410" s="375"/>
      <c r="AS410" s="375"/>
      <c r="AT410" s="375"/>
      <c r="AU410" s="367"/>
      <c r="AV410" s="367"/>
      <c r="AW410" s="367"/>
      <c r="AX410" s="368"/>
      <c r="AY410" s="368"/>
      <c r="AZ410" s="38"/>
      <c r="BA410" s="39"/>
      <c r="BB410" s="38"/>
      <c r="BC410" s="39"/>
      <c r="BD410" s="38"/>
      <c r="BE410" s="39"/>
      <c r="BF410" s="38"/>
      <c r="BG410" s="39"/>
      <c r="BH410" s="38"/>
      <c r="BI410" s="36"/>
      <c r="BJ410" s="37"/>
      <c r="BK410" s="36"/>
      <c r="BL410" s="37"/>
      <c r="BM410" s="36"/>
      <c r="BN410" s="37"/>
      <c r="BO410" s="36"/>
      <c r="BP410" s="37"/>
      <c r="BQ410" s="36"/>
      <c r="BR410" s="369"/>
      <c r="BS410" s="369"/>
      <c r="BT410" s="369"/>
      <c r="BU410" s="369"/>
      <c r="BV410" s="369"/>
      <c r="BW410" s="369"/>
      <c r="BX410" s="369"/>
      <c r="BY410" s="369"/>
      <c r="BZ410" s="369"/>
      <c r="CA410" s="369"/>
      <c r="CB410" s="369"/>
      <c r="CC410" s="369"/>
      <c r="CD410" s="369"/>
      <c r="CE410" s="369"/>
    </row>
    <row r="411" spans="1:83" ht="35.1" customHeight="1" x14ac:dyDescent="0.25">
      <c r="A411" s="25">
        <f>ROW(A400)</f>
        <v>400</v>
      </c>
      <c r="B411" s="370"/>
      <c r="C411" s="370"/>
      <c r="D411" s="371"/>
      <c r="E411" s="371"/>
      <c r="F411" s="371"/>
      <c r="G411" s="371"/>
      <c r="H411" s="371"/>
      <c r="I411" s="372"/>
      <c r="J411" s="372"/>
      <c r="K411" s="372"/>
      <c r="L411" s="372"/>
      <c r="M411" s="372"/>
      <c r="N411" s="372"/>
      <c r="O411" s="372"/>
      <c r="P411" s="372"/>
      <c r="Q411" s="373"/>
      <c r="R411" s="373"/>
      <c r="S411" s="373"/>
      <c r="T411" s="373"/>
      <c r="U411" s="373"/>
      <c r="V411" s="373"/>
      <c r="W411" s="373"/>
      <c r="X411" s="373"/>
      <c r="Y411" s="373"/>
      <c r="Z411" s="373"/>
      <c r="AA411" s="372"/>
      <c r="AB411" s="372"/>
      <c r="AC411" s="372"/>
      <c r="AD411" s="372"/>
      <c r="AE411" s="373"/>
      <c r="AF411" s="373"/>
      <c r="AG411" s="373"/>
      <c r="AH411" s="373"/>
      <c r="AI411" s="372"/>
      <c r="AJ411" s="372"/>
      <c r="AK411" s="372"/>
      <c r="AL411" s="372"/>
      <c r="AM411" s="372"/>
      <c r="AN411" s="372"/>
      <c r="AO411" s="374"/>
      <c r="AP411" s="374"/>
      <c r="AQ411" s="374"/>
      <c r="AR411" s="375"/>
      <c r="AS411" s="375"/>
      <c r="AT411" s="375"/>
      <c r="AU411" s="367"/>
      <c r="AV411" s="367"/>
      <c r="AW411" s="367"/>
      <c r="AX411" s="368"/>
      <c r="AY411" s="368"/>
      <c r="AZ411" s="38"/>
      <c r="BA411" s="39"/>
      <c r="BB411" s="38"/>
      <c r="BC411" s="39"/>
      <c r="BD411" s="38"/>
      <c r="BE411" s="39"/>
      <c r="BF411" s="38"/>
      <c r="BG411" s="39"/>
      <c r="BH411" s="38"/>
      <c r="BI411" s="36"/>
      <c r="BJ411" s="37"/>
      <c r="BK411" s="36"/>
      <c r="BL411" s="37"/>
      <c r="BM411" s="36"/>
      <c r="BN411" s="37"/>
      <c r="BO411" s="36"/>
      <c r="BP411" s="37"/>
      <c r="BQ411" s="36"/>
      <c r="BR411" s="369"/>
      <c r="BS411" s="369"/>
      <c r="BT411" s="369"/>
      <c r="BU411" s="369"/>
      <c r="BV411" s="369"/>
      <c r="BW411" s="369"/>
      <c r="BX411" s="369"/>
      <c r="BY411" s="369"/>
      <c r="BZ411" s="369"/>
      <c r="CA411" s="369"/>
      <c r="CB411" s="369"/>
      <c r="CC411" s="369"/>
      <c r="CD411" s="369"/>
      <c r="CE411" s="369"/>
    </row>
    <row r="412" spans="1:83" ht="35.1" customHeight="1" x14ac:dyDescent="0.25">
      <c r="A412" s="25">
        <f t="shared" ref="A412:A475" si="20">ROW(A401)</f>
        <v>401</v>
      </c>
      <c r="B412" s="370"/>
      <c r="C412" s="370"/>
      <c r="D412" s="371"/>
      <c r="E412" s="371"/>
      <c r="F412" s="371"/>
      <c r="G412" s="371"/>
      <c r="H412" s="371"/>
      <c r="I412" s="372"/>
      <c r="J412" s="372"/>
      <c r="K412" s="372"/>
      <c r="L412" s="372"/>
      <c r="M412" s="372"/>
      <c r="N412" s="372"/>
      <c r="O412" s="372"/>
      <c r="P412" s="372"/>
      <c r="Q412" s="373"/>
      <c r="R412" s="373"/>
      <c r="S412" s="373"/>
      <c r="T412" s="373"/>
      <c r="U412" s="373"/>
      <c r="V412" s="373"/>
      <c r="W412" s="373"/>
      <c r="X412" s="373"/>
      <c r="Y412" s="373"/>
      <c r="Z412" s="373"/>
      <c r="AA412" s="372"/>
      <c r="AB412" s="372"/>
      <c r="AC412" s="372"/>
      <c r="AD412" s="372"/>
      <c r="AE412" s="373"/>
      <c r="AF412" s="373"/>
      <c r="AG412" s="373"/>
      <c r="AH412" s="373"/>
      <c r="AI412" s="372"/>
      <c r="AJ412" s="372"/>
      <c r="AK412" s="372"/>
      <c r="AL412" s="372"/>
      <c r="AM412" s="372"/>
      <c r="AN412" s="372"/>
      <c r="AO412" s="374"/>
      <c r="AP412" s="374"/>
      <c r="AQ412" s="374"/>
      <c r="AR412" s="375"/>
      <c r="AS412" s="375"/>
      <c r="AT412" s="375"/>
      <c r="AU412" s="367"/>
      <c r="AV412" s="367"/>
      <c r="AW412" s="367"/>
      <c r="AX412" s="368"/>
      <c r="AY412" s="368"/>
      <c r="AZ412" s="38"/>
      <c r="BA412" s="39"/>
      <c r="BB412" s="38"/>
      <c r="BC412" s="39"/>
      <c r="BD412" s="38"/>
      <c r="BE412" s="39"/>
      <c r="BF412" s="38"/>
      <c r="BG412" s="39"/>
      <c r="BH412" s="38"/>
      <c r="BI412" s="36"/>
      <c r="BJ412" s="37"/>
      <c r="BK412" s="36"/>
      <c r="BL412" s="37"/>
      <c r="BM412" s="36"/>
      <c r="BN412" s="37"/>
      <c r="BO412" s="36"/>
      <c r="BP412" s="37"/>
      <c r="BQ412" s="36"/>
      <c r="BR412" s="369"/>
      <c r="BS412" s="369"/>
      <c r="BT412" s="369"/>
      <c r="BU412" s="369"/>
      <c r="BV412" s="369"/>
      <c r="BW412" s="369"/>
      <c r="BX412" s="369"/>
      <c r="BY412" s="369"/>
      <c r="BZ412" s="369"/>
      <c r="CA412" s="369"/>
      <c r="CB412" s="369"/>
      <c r="CC412" s="369"/>
      <c r="CD412" s="369"/>
      <c r="CE412" s="369"/>
    </row>
    <row r="413" spans="1:83" ht="35.1" customHeight="1" x14ac:dyDescent="0.25">
      <c r="A413" s="25">
        <f t="shared" si="20"/>
        <v>402</v>
      </c>
      <c r="B413" s="370"/>
      <c r="C413" s="370"/>
      <c r="D413" s="371"/>
      <c r="E413" s="371"/>
      <c r="F413" s="371"/>
      <c r="G413" s="371"/>
      <c r="H413" s="371"/>
      <c r="I413" s="372"/>
      <c r="J413" s="372"/>
      <c r="K413" s="372"/>
      <c r="L413" s="372"/>
      <c r="M413" s="372"/>
      <c r="N413" s="372"/>
      <c r="O413" s="372"/>
      <c r="P413" s="372"/>
      <c r="Q413" s="373"/>
      <c r="R413" s="373"/>
      <c r="S413" s="373"/>
      <c r="T413" s="373"/>
      <c r="U413" s="373"/>
      <c r="V413" s="373"/>
      <c r="W413" s="373"/>
      <c r="X413" s="373"/>
      <c r="Y413" s="373"/>
      <c r="Z413" s="373"/>
      <c r="AA413" s="372"/>
      <c r="AB413" s="372"/>
      <c r="AC413" s="372"/>
      <c r="AD413" s="372"/>
      <c r="AE413" s="373"/>
      <c r="AF413" s="373"/>
      <c r="AG413" s="373"/>
      <c r="AH413" s="373"/>
      <c r="AI413" s="372"/>
      <c r="AJ413" s="372"/>
      <c r="AK413" s="372"/>
      <c r="AL413" s="372"/>
      <c r="AM413" s="372"/>
      <c r="AN413" s="372"/>
      <c r="AO413" s="374"/>
      <c r="AP413" s="374"/>
      <c r="AQ413" s="374"/>
      <c r="AR413" s="375"/>
      <c r="AS413" s="375"/>
      <c r="AT413" s="375"/>
      <c r="AU413" s="367"/>
      <c r="AV413" s="367"/>
      <c r="AW413" s="367"/>
      <c r="AX413" s="368"/>
      <c r="AY413" s="368"/>
      <c r="AZ413" s="38"/>
      <c r="BA413" s="39"/>
      <c r="BB413" s="38"/>
      <c r="BC413" s="39"/>
      <c r="BD413" s="38"/>
      <c r="BE413" s="39"/>
      <c r="BF413" s="38"/>
      <c r="BG413" s="39"/>
      <c r="BH413" s="38"/>
      <c r="BI413" s="36"/>
      <c r="BJ413" s="37"/>
      <c r="BK413" s="36"/>
      <c r="BL413" s="37"/>
      <c r="BM413" s="36"/>
      <c r="BN413" s="37"/>
      <c r="BO413" s="36"/>
      <c r="BP413" s="37"/>
      <c r="BQ413" s="36"/>
      <c r="BR413" s="369"/>
      <c r="BS413" s="369"/>
      <c r="BT413" s="369"/>
      <c r="BU413" s="369"/>
      <c r="BV413" s="369"/>
      <c r="BW413" s="369"/>
      <c r="BX413" s="369"/>
      <c r="BY413" s="369"/>
      <c r="BZ413" s="369"/>
      <c r="CA413" s="369"/>
      <c r="CB413" s="369"/>
      <c r="CC413" s="369"/>
      <c r="CD413" s="369"/>
      <c r="CE413" s="369"/>
    </row>
    <row r="414" spans="1:83" ht="35.1" customHeight="1" x14ac:dyDescent="0.25">
      <c r="A414" s="25">
        <f t="shared" si="20"/>
        <v>403</v>
      </c>
      <c r="B414" s="370"/>
      <c r="C414" s="370"/>
      <c r="D414" s="371"/>
      <c r="E414" s="371"/>
      <c r="F414" s="371"/>
      <c r="G414" s="371"/>
      <c r="H414" s="371"/>
      <c r="I414" s="372"/>
      <c r="J414" s="372"/>
      <c r="K414" s="372"/>
      <c r="L414" s="372"/>
      <c r="M414" s="372"/>
      <c r="N414" s="372"/>
      <c r="O414" s="372"/>
      <c r="P414" s="372"/>
      <c r="Q414" s="373"/>
      <c r="R414" s="373"/>
      <c r="S414" s="373"/>
      <c r="T414" s="373"/>
      <c r="U414" s="373"/>
      <c r="V414" s="373"/>
      <c r="W414" s="373"/>
      <c r="X414" s="373"/>
      <c r="Y414" s="373"/>
      <c r="Z414" s="373"/>
      <c r="AA414" s="372"/>
      <c r="AB414" s="372"/>
      <c r="AC414" s="372"/>
      <c r="AD414" s="372"/>
      <c r="AE414" s="373"/>
      <c r="AF414" s="373"/>
      <c r="AG414" s="373"/>
      <c r="AH414" s="373"/>
      <c r="AI414" s="372"/>
      <c r="AJ414" s="372"/>
      <c r="AK414" s="372"/>
      <c r="AL414" s="372"/>
      <c r="AM414" s="372"/>
      <c r="AN414" s="372"/>
      <c r="AO414" s="374"/>
      <c r="AP414" s="374"/>
      <c r="AQ414" s="374"/>
      <c r="AR414" s="375"/>
      <c r="AS414" s="375"/>
      <c r="AT414" s="375"/>
      <c r="AU414" s="367"/>
      <c r="AV414" s="367"/>
      <c r="AW414" s="367"/>
      <c r="AX414" s="368"/>
      <c r="AY414" s="368"/>
      <c r="AZ414" s="38"/>
      <c r="BA414" s="39"/>
      <c r="BB414" s="38"/>
      <c r="BC414" s="39"/>
      <c r="BD414" s="38"/>
      <c r="BE414" s="39"/>
      <c r="BF414" s="38"/>
      <c r="BG414" s="39"/>
      <c r="BH414" s="38"/>
      <c r="BI414" s="36"/>
      <c r="BJ414" s="37"/>
      <c r="BK414" s="36"/>
      <c r="BL414" s="37"/>
      <c r="BM414" s="36"/>
      <c r="BN414" s="37"/>
      <c r="BO414" s="36"/>
      <c r="BP414" s="37"/>
      <c r="BQ414" s="36"/>
      <c r="BR414" s="369"/>
      <c r="BS414" s="369"/>
      <c r="BT414" s="369"/>
      <c r="BU414" s="369"/>
      <c r="BV414" s="369"/>
      <c r="BW414" s="369"/>
      <c r="BX414" s="369"/>
      <c r="BY414" s="369"/>
      <c r="BZ414" s="369"/>
      <c r="CA414" s="369"/>
      <c r="CB414" s="369"/>
      <c r="CC414" s="369"/>
      <c r="CD414" s="369"/>
      <c r="CE414" s="369"/>
    </row>
    <row r="415" spans="1:83" ht="35.1" customHeight="1" x14ac:dyDescent="0.25">
      <c r="A415" s="25">
        <f t="shared" si="20"/>
        <v>404</v>
      </c>
      <c r="B415" s="370"/>
      <c r="C415" s="370"/>
      <c r="D415" s="371"/>
      <c r="E415" s="371"/>
      <c r="F415" s="371"/>
      <c r="G415" s="371"/>
      <c r="H415" s="371"/>
      <c r="I415" s="372"/>
      <c r="J415" s="372"/>
      <c r="K415" s="372"/>
      <c r="L415" s="372"/>
      <c r="M415" s="372"/>
      <c r="N415" s="372"/>
      <c r="O415" s="372"/>
      <c r="P415" s="372"/>
      <c r="Q415" s="373"/>
      <c r="R415" s="373"/>
      <c r="S415" s="373"/>
      <c r="T415" s="373"/>
      <c r="U415" s="373"/>
      <c r="V415" s="373"/>
      <c r="W415" s="373"/>
      <c r="X415" s="373"/>
      <c r="Y415" s="373"/>
      <c r="Z415" s="373"/>
      <c r="AA415" s="372"/>
      <c r="AB415" s="372"/>
      <c r="AC415" s="372"/>
      <c r="AD415" s="372"/>
      <c r="AE415" s="373"/>
      <c r="AF415" s="373"/>
      <c r="AG415" s="373"/>
      <c r="AH415" s="373"/>
      <c r="AI415" s="372"/>
      <c r="AJ415" s="372"/>
      <c r="AK415" s="372"/>
      <c r="AL415" s="372"/>
      <c r="AM415" s="372"/>
      <c r="AN415" s="372"/>
      <c r="AO415" s="374"/>
      <c r="AP415" s="374"/>
      <c r="AQ415" s="374"/>
      <c r="AR415" s="375"/>
      <c r="AS415" s="375"/>
      <c r="AT415" s="375"/>
      <c r="AU415" s="367"/>
      <c r="AV415" s="367"/>
      <c r="AW415" s="367"/>
      <c r="AX415" s="368"/>
      <c r="AY415" s="368"/>
      <c r="AZ415" s="38"/>
      <c r="BA415" s="39"/>
      <c r="BB415" s="38"/>
      <c r="BC415" s="39"/>
      <c r="BD415" s="38"/>
      <c r="BE415" s="39"/>
      <c r="BF415" s="38"/>
      <c r="BG415" s="39"/>
      <c r="BH415" s="38"/>
      <c r="BI415" s="36"/>
      <c r="BJ415" s="37"/>
      <c r="BK415" s="36"/>
      <c r="BL415" s="37"/>
      <c r="BM415" s="36"/>
      <c r="BN415" s="37"/>
      <c r="BO415" s="36"/>
      <c r="BP415" s="37"/>
      <c r="BQ415" s="36"/>
      <c r="BR415" s="369"/>
      <c r="BS415" s="369"/>
      <c r="BT415" s="369"/>
      <c r="BU415" s="369"/>
      <c r="BV415" s="369"/>
      <c r="BW415" s="369"/>
      <c r="BX415" s="369"/>
      <c r="BY415" s="369"/>
      <c r="BZ415" s="369"/>
      <c r="CA415" s="369"/>
      <c r="CB415" s="369"/>
      <c r="CC415" s="369"/>
      <c r="CD415" s="369"/>
      <c r="CE415" s="369"/>
    </row>
    <row r="416" spans="1:83" ht="35.1" customHeight="1" x14ac:dyDescent="0.25">
      <c r="A416" s="25">
        <f t="shared" si="20"/>
        <v>405</v>
      </c>
      <c r="B416" s="370"/>
      <c r="C416" s="370"/>
      <c r="D416" s="371"/>
      <c r="E416" s="371"/>
      <c r="F416" s="371"/>
      <c r="G416" s="371"/>
      <c r="H416" s="371"/>
      <c r="I416" s="372"/>
      <c r="J416" s="372"/>
      <c r="K416" s="372"/>
      <c r="L416" s="372"/>
      <c r="M416" s="372"/>
      <c r="N416" s="372"/>
      <c r="O416" s="372"/>
      <c r="P416" s="372"/>
      <c r="Q416" s="373"/>
      <c r="R416" s="373"/>
      <c r="S416" s="373"/>
      <c r="T416" s="373"/>
      <c r="U416" s="373"/>
      <c r="V416" s="373"/>
      <c r="W416" s="373"/>
      <c r="X416" s="373"/>
      <c r="Y416" s="373"/>
      <c r="Z416" s="373"/>
      <c r="AA416" s="372"/>
      <c r="AB416" s="372"/>
      <c r="AC416" s="372"/>
      <c r="AD416" s="372"/>
      <c r="AE416" s="373"/>
      <c r="AF416" s="373"/>
      <c r="AG416" s="373"/>
      <c r="AH416" s="373"/>
      <c r="AI416" s="372"/>
      <c r="AJ416" s="372"/>
      <c r="AK416" s="372"/>
      <c r="AL416" s="372"/>
      <c r="AM416" s="372"/>
      <c r="AN416" s="372"/>
      <c r="AO416" s="374"/>
      <c r="AP416" s="374"/>
      <c r="AQ416" s="374"/>
      <c r="AR416" s="375"/>
      <c r="AS416" s="375"/>
      <c r="AT416" s="375"/>
      <c r="AU416" s="367"/>
      <c r="AV416" s="367"/>
      <c r="AW416" s="367"/>
      <c r="AX416" s="368"/>
      <c r="AY416" s="368"/>
      <c r="AZ416" s="38"/>
      <c r="BA416" s="39"/>
      <c r="BB416" s="38"/>
      <c r="BC416" s="39"/>
      <c r="BD416" s="38"/>
      <c r="BE416" s="39"/>
      <c r="BF416" s="38"/>
      <c r="BG416" s="39"/>
      <c r="BH416" s="38"/>
      <c r="BI416" s="36"/>
      <c r="BJ416" s="37"/>
      <c r="BK416" s="36"/>
      <c r="BL416" s="37"/>
      <c r="BM416" s="36"/>
      <c r="BN416" s="37"/>
      <c r="BO416" s="36"/>
      <c r="BP416" s="37"/>
      <c r="BQ416" s="36"/>
      <c r="BR416" s="369"/>
      <c r="BS416" s="369"/>
      <c r="BT416" s="369"/>
      <c r="BU416" s="369"/>
      <c r="BV416" s="369"/>
      <c r="BW416" s="369"/>
      <c r="BX416" s="369"/>
      <c r="BY416" s="369"/>
      <c r="BZ416" s="369"/>
      <c r="CA416" s="369"/>
      <c r="CB416" s="369"/>
      <c r="CC416" s="369"/>
      <c r="CD416" s="369"/>
      <c r="CE416" s="369"/>
    </row>
    <row r="417" spans="1:83" ht="35.1" customHeight="1" x14ac:dyDescent="0.25">
      <c r="A417" s="25">
        <f t="shared" si="20"/>
        <v>406</v>
      </c>
      <c r="B417" s="370"/>
      <c r="C417" s="370"/>
      <c r="D417" s="371"/>
      <c r="E417" s="371"/>
      <c r="F417" s="371"/>
      <c r="G417" s="371"/>
      <c r="H417" s="371"/>
      <c r="I417" s="372"/>
      <c r="J417" s="372"/>
      <c r="K417" s="372"/>
      <c r="L417" s="372"/>
      <c r="M417" s="372"/>
      <c r="N417" s="372"/>
      <c r="O417" s="372"/>
      <c r="P417" s="372"/>
      <c r="Q417" s="373"/>
      <c r="R417" s="373"/>
      <c r="S417" s="373"/>
      <c r="T417" s="373"/>
      <c r="U417" s="373"/>
      <c r="V417" s="373"/>
      <c r="W417" s="373"/>
      <c r="X417" s="373"/>
      <c r="Y417" s="373"/>
      <c r="Z417" s="373"/>
      <c r="AA417" s="372"/>
      <c r="AB417" s="372"/>
      <c r="AC417" s="372"/>
      <c r="AD417" s="372"/>
      <c r="AE417" s="373"/>
      <c r="AF417" s="373"/>
      <c r="AG417" s="373"/>
      <c r="AH417" s="373"/>
      <c r="AI417" s="372"/>
      <c r="AJ417" s="372"/>
      <c r="AK417" s="372"/>
      <c r="AL417" s="372"/>
      <c r="AM417" s="372"/>
      <c r="AN417" s="372"/>
      <c r="AO417" s="374"/>
      <c r="AP417" s="374"/>
      <c r="AQ417" s="374"/>
      <c r="AR417" s="375"/>
      <c r="AS417" s="375"/>
      <c r="AT417" s="375"/>
      <c r="AU417" s="367"/>
      <c r="AV417" s="367"/>
      <c r="AW417" s="367"/>
      <c r="AX417" s="368"/>
      <c r="AY417" s="368"/>
      <c r="AZ417" s="38"/>
      <c r="BA417" s="39"/>
      <c r="BB417" s="38"/>
      <c r="BC417" s="39"/>
      <c r="BD417" s="38"/>
      <c r="BE417" s="39"/>
      <c r="BF417" s="38"/>
      <c r="BG417" s="39"/>
      <c r="BH417" s="38"/>
      <c r="BI417" s="36"/>
      <c r="BJ417" s="37"/>
      <c r="BK417" s="36"/>
      <c r="BL417" s="37"/>
      <c r="BM417" s="36"/>
      <c r="BN417" s="37"/>
      <c r="BO417" s="36"/>
      <c r="BP417" s="37"/>
      <c r="BQ417" s="36"/>
      <c r="BR417" s="369"/>
      <c r="BS417" s="369"/>
      <c r="BT417" s="369"/>
      <c r="BU417" s="369"/>
      <c r="BV417" s="369"/>
      <c r="BW417" s="369"/>
      <c r="BX417" s="369"/>
      <c r="BY417" s="369"/>
      <c r="BZ417" s="369"/>
      <c r="CA417" s="369"/>
      <c r="CB417" s="369"/>
      <c r="CC417" s="369"/>
      <c r="CD417" s="369"/>
      <c r="CE417" s="369"/>
    </row>
    <row r="418" spans="1:83" ht="35.1" customHeight="1" x14ac:dyDescent="0.25">
      <c r="A418" s="25">
        <f t="shared" si="20"/>
        <v>407</v>
      </c>
      <c r="B418" s="370"/>
      <c r="C418" s="370"/>
      <c r="D418" s="371"/>
      <c r="E418" s="371"/>
      <c r="F418" s="371"/>
      <c r="G418" s="371"/>
      <c r="H418" s="371"/>
      <c r="I418" s="372"/>
      <c r="J418" s="372"/>
      <c r="K418" s="372"/>
      <c r="L418" s="372"/>
      <c r="M418" s="372"/>
      <c r="N418" s="372"/>
      <c r="O418" s="372"/>
      <c r="P418" s="372"/>
      <c r="Q418" s="373"/>
      <c r="R418" s="373"/>
      <c r="S418" s="373"/>
      <c r="T418" s="373"/>
      <c r="U418" s="373"/>
      <c r="V418" s="373"/>
      <c r="W418" s="373"/>
      <c r="X418" s="373"/>
      <c r="Y418" s="373"/>
      <c r="Z418" s="373"/>
      <c r="AA418" s="372"/>
      <c r="AB418" s="372"/>
      <c r="AC418" s="372"/>
      <c r="AD418" s="372"/>
      <c r="AE418" s="373"/>
      <c r="AF418" s="373"/>
      <c r="AG418" s="373"/>
      <c r="AH418" s="373"/>
      <c r="AI418" s="372"/>
      <c r="AJ418" s="372"/>
      <c r="AK418" s="372"/>
      <c r="AL418" s="372"/>
      <c r="AM418" s="372"/>
      <c r="AN418" s="372"/>
      <c r="AO418" s="374"/>
      <c r="AP418" s="374"/>
      <c r="AQ418" s="374"/>
      <c r="AR418" s="375"/>
      <c r="AS418" s="375"/>
      <c r="AT418" s="375"/>
      <c r="AU418" s="367"/>
      <c r="AV418" s="367"/>
      <c r="AW418" s="367"/>
      <c r="AX418" s="368"/>
      <c r="AY418" s="368"/>
      <c r="AZ418" s="38"/>
      <c r="BA418" s="39"/>
      <c r="BB418" s="38"/>
      <c r="BC418" s="39"/>
      <c r="BD418" s="38"/>
      <c r="BE418" s="39"/>
      <c r="BF418" s="38"/>
      <c r="BG418" s="39"/>
      <c r="BH418" s="38"/>
      <c r="BI418" s="36"/>
      <c r="BJ418" s="37"/>
      <c r="BK418" s="36"/>
      <c r="BL418" s="37"/>
      <c r="BM418" s="36"/>
      <c r="BN418" s="37"/>
      <c r="BO418" s="36"/>
      <c r="BP418" s="37"/>
      <c r="BQ418" s="36"/>
      <c r="BR418" s="369"/>
      <c r="BS418" s="369"/>
      <c r="BT418" s="369"/>
      <c r="BU418" s="369"/>
      <c r="BV418" s="369"/>
      <c r="BW418" s="369"/>
      <c r="BX418" s="369"/>
      <c r="BY418" s="369"/>
      <c r="BZ418" s="369"/>
      <c r="CA418" s="369"/>
      <c r="CB418" s="369"/>
      <c r="CC418" s="369"/>
      <c r="CD418" s="369"/>
      <c r="CE418" s="369"/>
    </row>
    <row r="419" spans="1:83" ht="35.1" customHeight="1" x14ac:dyDescent="0.25">
      <c r="A419" s="25">
        <f t="shared" si="20"/>
        <v>408</v>
      </c>
      <c r="B419" s="370"/>
      <c r="C419" s="370"/>
      <c r="D419" s="371"/>
      <c r="E419" s="371"/>
      <c r="F419" s="371"/>
      <c r="G419" s="371"/>
      <c r="H419" s="371"/>
      <c r="I419" s="372"/>
      <c r="J419" s="372"/>
      <c r="K419" s="372"/>
      <c r="L419" s="372"/>
      <c r="M419" s="372"/>
      <c r="N419" s="372"/>
      <c r="O419" s="372"/>
      <c r="P419" s="372"/>
      <c r="Q419" s="373"/>
      <c r="R419" s="373"/>
      <c r="S419" s="373"/>
      <c r="T419" s="373"/>
      <c r="U419" s="373"/>
      <c r="V419" s="373"/>
      <c r="W419" s="373"/>
      <c r="X419" s="373"/>
      <c r="Y419" s="373"/>
      <c r="Z419" s="373"/>
      <c r="AA419" s="372"/>
      <c r="AB419" s="372"/>
      <c r="AC419" s="372"/>
      <c r="AD419" s="372"/>
      <c r="AE419" s="373"/>
      <c r="AF419" s="373"/>
      <c r="AG419" s="373"/>
      <c r="AH419" s="373"/>
      <c r="AI419" s="372"/>
      <c r="AJ419" s="372"/>
      <c r="AK419" s="372"/>
      <c r="AL419" s="372"/>
      <c r="AM419" s="372"/>
      <c r="AN419" s="372"/>
      <c r="AO419" s="374"/>
      <c r="AP419" s="374"/>
      <c r="AQ419" s="374"/>
      <c r="AR419" s="375"/>
      <c r="AS419" s="375"/>
      <c r="AT419" s="375"/>
      <c r="AU419" s="367"/>
      <c r="AV419" s="367"/>
      <c r="AW419" s="367"/>
      <c r="AX419" s="368"/>
      <c r="AY419" s="368"/>
      <c r="AZ419" s="38"/>
      <c r="BA419" s="39"/>
      <c r="BB419" s="38"/>
      <c r="BC419" s="39"/>
      <c r="BD419" s="38"/>
      <c r="BE419" s="39"/>
      <c r="BF419" s="38"/>
      <c r="BG419" s="39"/>
      <c r="BH419" s="38"/>
      <c r="BI419" s="36"/>
      <c r="BJ419" s="37"/>
      <c r="BK419" s="36"/>
      <c r="BL419" s="37"/>
      <c r="BM419" s="36"/>
      <c r="BN419" s="37"/>
      <c r="BO419" s="36"/>
      <c r="BP419" s="37"/>
      <c r="BQ419" s="36"/>
      <c r="BR419" s="369"/>
      <c r="BS419" s="369"/>
      <c r="BT419" s="369"/>
      <c r="BU419" s="369"/>
      <c r="BV419" s="369"/>
      <c r="BW419" s="369"/>
      <c r="BX419" s="369"/>
      <c r="BY419" s="369"/>
      <c r="BZ419" s="369"/>
      <c r="CA419" s="369"/>
      <c r="CB419" s="369"/>
      <c r="CC419" s="369"/>
      <c r="CD419" s="369"/>
      <c r="CE419" s="369"/>
    </row>
    <row r="420" spans="1:83" ht="35.1" customHeight="1" x14ac:dyDescent="0.25">
      <c r="A420" s="25">
        <f t="shared" si="20"/>
        <v>409</v>
      </c>
      <c r="B420" s="370"/>
      <c r="C420" s="370"/>
      <c r="D420" s="371"/>
      <c r="E420" s="371"/>
      <c r="F420" s="371"/>
      <c r="G420" s="371"/>
      <c r="H420" s="371"/>
      <c r="I420" s="372"/>
      <c r="J420" s="372"/>
      <c r="K420" s="372"/>
      <c r="L420" s="372"/>
      <c r="M420" s="372"/>
      <c r="N420" s="372"/>
      <c r="O420" s="372"/>
      <c r="P420" s="372"/>
      <c r="Q420" s="373"/>
      <c r="R420" s="373"/>
      <c r="S420" s="373"/>
      <c r="T420" s="373"/>
      <c r="U420" s="373"/>
      <c r="V420" s="373"/>
      <c r="W420" s="373"/>
      <c r="X420" s="373"/>
      <c r="Y420" s="373"/>
      <c r="Z420" s="373"/>
      <c r="AA420" s="372"/>
      <c r="AB420" s="372"/>
      <c r="AC420" s="372"/>
      <c r="AD420" s="372"/>
      <c r="AE420" s="373"/>
      <c r="AF420" s="373"/>
      <c r="AG420" s="373"/>
      <c r="AH420" s="373"/>
      <c r="AI420" s="372"/>
      <c r="AJ420" s="372"/>
      <c r="AK420" s="372"/>
      <c r="AL420" s="372"/>
      <c r="AM420" s="372"/>
      <c r="AN420" s="372"/>
      <c r="AO420" s="374"/>
      <c r="AP420" s="374"/>
      <c r="AQ420" s="374"/>
      <c r="AR420" s="375"/>
      <c r="AS420" s="375"/>
      <c r="AT420" s="375"/>
      <c r="AU420" s="367"/>
      <c r="AV420" s="367"/>
      <c r="AW420" s="367"/>
      <c r="AX420" s="368"/>
      <c r="AY420" s="368"/>
      <c r="AZ420" s="38"/>
      <c r="BA420" s="39"/>
      <c r="BB420" s="38"/>
      <c r="BC420" s="39"/>
      <c r="BD420" s="38"/>
      <c r="BE420" s="39"/>
      <c r="BF420" s="38"/>
      <c r="BG420" s="39"/>
      <c r="BH420" s="38"/>
      <c r="BI420" s="36"/>
      <c r="BJ420" s="37"/>
      <c r="BK420" s="36"/>
      <c r="BL420" s="37"/>
      <c r="BM420" s="36"/>
      <c r="BN420" s="37"/>
      <c r="BO420" s="36"/>
      <c r="BP420" s="37"/>
      <c r="BQ420" s="36"/>
      <c r="BR420" s="369"/>
      <c r="BS420" s="369"/>
      <c r="BT420" s="369"/>
      <c r="BU420" s="369"/>
      <c r="BV420" s="369"/>
      <c r="BW420" s="369"/>
      <c r="BX420" s="369"/>
      <c r="BY420" s="369"/>
      <c r="BZ420" s="369"/>
      <c r="CA420" s="369"/>
      <c r="CB420" s="369"/>
      <c r="CC420" s="369"/>
      <c r="CD420" s="369"/>
      <c r="CE420" s="369"/>
    </row>
    <row r="421" spans="1:83" ht="35.1" customHeight="1" x14ac:dyDescent="0.25">
      <c r="A421" s="25">
        <f>ROW(A410)</f>
        <v>410</v>
      </c>
      <c r="B421" s="370"/>
      <c r="C421" s="370"/>
      <c r="D421" s="371"/>
      <c r="E421" s="371"/>
      <c r="F421" s="371"/>
      <c r="G421" s="371"/>
      <c r="H421" s="371"/>
      <c r="I421" s="372"/>
      <c r="J421" s="372"/>
      <c r="K421" s="372"/>
      <c r="L421" s="372"/>
      <c r="M421" s="372"/>
      <c r="N421" s="372"/>
      <c r="O421" s="372"/>
      <c r="P421" s="372"/>
      <c r="Q421" s="373"/>
      <c r="R421" s="373"/>
      <c r="S421" s="373"/>
      <c r="T421" s="373"/>
      <c r="U421" s="373"/>
      <c r="V421" s="373"/>
      <c r="W421" s="373"/>
      <c r="X421" s="373"/>
      <c r="Y421" s="373"/>
      <c r="Z421" s="373"/>
      <c r="AA421" s="372"/>
      <c r="AB421" s="372"/>
      <c r="AC421" s="372"/>
      <c r="AD421" s="372"/>
      <c r="AE421" s="373"/>
      <c r="AF421" s="373"/>
      <c r="AG421" s="373"/>
      <c r="AH421" s="373"/>
      <c r="AI421" s="372"/>
      <c r="AJ421" s="372"/>
      <c r="AK421" s="372"/>
      <c r="AL421" s="372"/>
      <c r="AM421" s="372"/>
      <c r="AN421" s="372"/>
      <c r="AO421" s="374"/>
      <c r="AP421" s="374"/>
      <c r="AQ421" s="374"/>
      <c r="AR421" s="375"/>
      <c r="AS421" s="375"/>
      <c r="AT421" s="375"/>
      <c r="AU421" s="367"/>
      <c r="AV421" s="367"/>
      <c r="AW421" s="367"/>
      <c r="AX421" s="368"/>
      <c r="AY421" s="368"/>
      <c r="AZ421" s="38"/>
      <c r="BA421" s="39"/>
      <c r="BB421" s="38"/>
      <c r="BC421" s="39"/>
      <c r="BD421" s="38"/>
      <c r="BE421" s="39"/>
      <c r="BF421" s="38"/>
      <c r="BG421" s="39"/>
      <c r="BH421" s="38"/>
      <c r="BI421" s="36"/>
      <c r="BJ421" s="37"/>
      <c r="BK421" s="36"/>
      <c r="BL421" s="37"/>
      <c r="BM421" s="36"/>
      <c r="BN421" s="37"/>
      <c r="BO421" s="36"/>
      <c r="BP421" s="37"/>
      <c r="BQ421" s="36"/>
      <c r="BR421" s="369"/>
      <c r="BS421" s="369"/>
      <c r="BT421" s="369"/>
      <c r="BU421" s="369"/>
      <c r="BV421" s="369"/>
      <c r="BW421" s="369"/>
      <c r="BX421" s="369"/>
      <c r="BY421" s="369"/>
      <c r="BZ421" s="369"/>
      <c r="CA421" s="369"/>
      <c r="CB421" s="369"/>
      <c r="CC421" s="369"/>
      <c r="CD421" s="369"/>
      <c r="CE421" s="369"/>
    </row>
    <row r="422" spans="1:83" ht="35.1" customHeight="1" x14ac:dyDescent="0.25">
      <c r="A422" s="25">
        <f t="shared" si="20"/>
        <v>411</v>
      </c>
      <c r="B422" s="370"/>
      <c r="C422" s="370"/>
      <c r="D422" s="371"/>
      <c r="E422" s="371"/>
      <c r="F422" s="371"/>
      <c r="G422" s="371"/>
      <c r="H422" s="371"/>
      <c r="I422" s="372"/>
      <c r="J422" s="372"/>
      <c r="K422" s="372"/>
      <c r="L422" s="372"/>
      <c r="M422" s="372"/>
      <c r="N422" s="372"/>
      <c r="O422" s="372"/>
      <c r="P422" s="372"/>
      <c r="Q422" s="373"/>
      <c r="R422" s="373"/>
      <c r="S422" s="373"/>
      <c r="T422" s="373"/>
      <c r="U422" s="373"/>
      <c r="V422" s="373"/>
      <c r="W422" s="373"/>
      <c r="X422" s="373"/>
      <c r="Y422" s="373"/>
      <c r="Z422" s="373"/>
      <c r="AA422" s="372"/>
      <c r="AB422" s="372"/>
      <c r="AC422" s="372"/>
      <c r="AD422" s="372"/>
      <c r="AE422" s="373"/>
      <c r="AF422" s="373"/>
      <c r="AG422" s="373"/>
      <c r="AH422" s="373"/>
      <c r="AI422" s="372"/>
      <c r="AJ422" s="372"/>
      <c r="AK422" s="372"/>
      <c r="AL422" s="372"/>
      <c r="AM422" s="372"/>
      <c r="AN422" s="372"/>
      <c r="AO422" s="374"/>
      <c r="AP422" s="374"/>
      <c r="AQ422" s="374"/>
      <c r="AR422" s="375"/>
      <c r="AS422" s="375"/>
      <c r="AT422" s="375"/>
      <c r="AU422" s="367"/>
      <c r="AV422" s="367"/>
      <c r="AW422" s="367"/>
      <c r="AX422" s="368"/>
      <c r="AY422" s="368"/>
      <c r="AZ422" s="38"/>
      <c r="BA422" s="39"/>
      <c r="BB422" s="38"/>
      <c r="BC422" s="39"/>
      <c r="BD422" s="38"/>
      <c r="BE422" s="39"/>
      <c r="BF422" s="38"/>
      <c r="BG422" s="39"/>
      <c r="BH422" s="38"/>
      <c r="BI422" s="36"/>
      <c r="BJ422" s="37"/>
      <c r="BK422" s="36"/>
      <c r="BL422" s="37"/>
      <c r="BM422" s="36"/>
      <c r="BN422" s="37"/>
      <c r="BO422" s="36"/>
      <c r="BP422" s="37"/>
      <c r="BQ422" s="36"/>
      <c r="BR422" s="369"/>
      <c r="BS422" s="369"/>
      <c r="BT422" s="369"/>
      <c r="BU422" s="369"/>
      <c r="BV422" s="369"/>
      <c r="BW422" s="369"/>
      <c r="BX422" s="369"/>
      <c r="BY422" s="369"/>
      <c r="BZ422" s="369"/>
      <c r="CA422" s="369"/>
      <c r="CB422" s="369"/>
      <c r="CC422" s="369"/>
      <c r="CD422" s="369"/>
      <c r="CE422" s="369"/>
    </row>
    <row r="423" spans="1:83" ht="35.1" customHeight="1" x14ac:dyDescent="0.25">
      <c r="A423" s="25">
        <f t="shared" si="20"/>
        <v>412</v>
      </c>
      <c r="B423" s="370"/>
      <c r="C423" s="370"/>
      <c r="D423" s="371"/>
      <c r="E423" s="371"/>
      <c r="F423" s="371"/>
      <c r="G423" s="371"/>
      <c r="H423" s="371"/>
      <c r="I423" s="372"/>
      <c r="J423" s="372"/>
      <c r="K423" s="372"/>
      <c r="L423" s="372"/>
      <c r="M423" s="372"/>
      <c r="N423" s="372"/>
      <c r="O423" s="372"/>
      <c r="P423" s="372"/>
      <c r="Q423" s="373"/>
      <c r="R423" s="373"/>
      <c r="S423" s="373"/>
      <c r="T423" s="373"/>
      <c r="U423" s="373"/>
      <c r="V423" s="373"/>
      <c r="W423" s="373"/>
      <c r="X423" s="373"/>
      <c r="Y423" s="373"/>
      <c r="Z423" s="373"/>
      <c r="AA423" s="372"/>
      <c r="AB423" s="372"/>
      <c r="AC423" s="372"/>
      <c r="AD423" s="372"/>
      <c r="AE423" s="373"/>
      <c r="AF423" s="373"/>
      <c r="AG423" s="373"/>
      <c r="AH423" s="373"/>
      <c r="AI423" s="372"/>
      <c r="AJ423" s="372"/>
      <c r="AK423" s="372"/>
      <c r="AL423" s="372"/>
      <c r="AM423" s="372"/>
      <c r="AN423" s="372"/>
      <c r="AO423" s="374"/>
      <c r="AP423" s="374"/>
      <c r="AQ423" s="374"/>
      <c r="AR423" s="375"/>
      <c r="AS423" s="375"/>
      <c r="AT423" s="375"/>
      <c r="AU423" s="367"/>
      <c r="AV423" s="367"/>
      <c r="AW423" s="367"/>
      <c r="AX423" s="368"/>
      <c r="AY423" s="368"/>
      <c r="AZ423" s="38"/>
      <c r="BA423" s="39"/>
      <c r="BB423" s="38"/>
      <c r="BC423" s="39"/>
      <c r="BD423" s="38"/>
      <c r="BE423" s="39"/>
      <c r="BF423" s="38"/>
      <c r="BG423" s="39"/>
      <c r="BH423" s="38"/>
      <c r="BI423" s="36"/>
      <c r="BJ423" s="37"/>
      <c r="BK423" s="36"/>
      <c r="BL423" s="37"/>
      <c r="BM423" s="36"/>
      <c r="BN423" s="37"/>
      <c r="BO423" s="36"/>
      <c r="BP423" s="37"/>
      <c r="BQ423" s="36"/>
      <c r="BR423" s="369"/>
      <c r="BS423" s="369"/>
      <c r="BT423" s="369"/>
      <c r="BU423" s="369"/>
      <c r="BV423" s="369"/>
      <c r="BW423" s="369"/>
      <c r="BX423" s="369"/>
      <c r="BY423" s="369"/>
      <c r="BZ423" s="369"/>
      <c r="CA423" s="369"/>
      <c r="CB423" s="369"/>
      <c r="CC423" s="369"/>
      <c r="CD423" s="369"/>
      <c r="CE423" s="369"/>
    </row>
    <row r="424" spans="1:83" ht="35.1" customHeight="1" x14ac:dyDescent="0.25">
      <c r="A424" s="25">
        <f t="shared" si="20"/>
        <v>413</v>
      </c>
      <c r="B424" s="370"/>
      <c r="C424" s="370"/>
      <c r="D424" s="371"/>
      <c r="E424" s="371"/>
      <c r="F424" s="371"/>
      <c r="G424" s="371"/>
      <c r="H424" s="371"/>
      <c r="I424" s="372"/>
      <c r="J424" s="372"/>
      <c r="K424" s="372"/>
      <c r="L424" s="372"/>
      <c r="M424" s="372"/>
      <c r="N424" s="372"/>
      <c r="O424" s="372"/>
      <c r="P424" s="372"/>
      <c r="Q424" s="373"/>
      <c r="R424" s="373"/>
      <c r="S424" s="373"/>
      <c r="T424" s="373"/>
      <c r="U424" s="373"/>
      <c r="V424" s="373"/>
      <c r="W424" s="373"/>
      <c r="X424" s="373"/>
      <c r="Y424" s="373"/>
      <c r="Z424" s="373"/>
      <c r="AA424" s="372"/>
      <c r="AB424" s="372"/>
      <c r="AC424" s="372"/>
      <c r="AD424" s="372"/>
      <c r="AE424" s="373"/>
      <c r="AF424" s="373"/>
      <c r="AG424" s="373"/>
      <c r="AH424" s="373"/>
      <c r="AI424" s="372"/>
      <c r="AJ424" s="372"/>
      <c r="AK424" s="372"/>
      <c r="AL424" s="372"/>
      <c r="AM424" s="372"/>
      <c r="AN424" s="372"/>
      <c r="AO424" s="374"/>
      <c r="AP424" s="374"/>
      <c r="AQ424" s="374"/>
      <c r="AR424" s="375"/>
      <c r="AS424" s="375"/>
      <c r="AT424" s="375"/>
      <c r="AU424" s="367"/>
      <c r="AV424" s="367"/>
      <c r="AW424" s="367"/>
      <c r="AX424" s="368"/>
      <c r="AY424" s="368"/>
      <c r="AZ424" s="38"/>
      <c r="BA424" s="39"/>
      <c r="BB424" s="38"/>
      <c r="BC424" s="39"/>
      <c r="BD424" s="38"/>
      <c r="BE424" s="39"/>
      <c r="BF424" s="38"/>
      <c r="BG424" s="39"/>
      <c r="BH424" s="38"/>
      <c r="BI424" s="36"/>
      <c r="BJ424" s="37"/>
      <c r="BK424" s="36"/>
      <c r="BL424" s="37"/>
      <c r="BM424" s="36"/>
      <c r="BN424" s="37"/>
      <c r="BO424" s="36"/>
      <c r="BP424" s="37"/>
      <c r="BQ424" s="36"/>
      <c r="BR424" s="369"/>
      <c r="BS424" s="369"/>
      <c r="BT424" s="369"/>
      <c r="BU424" s="369"/>
      <c r="BV424" s="369"/>
      <c r="BW424" s="369"/>
      <c r="BX424" s="369"/>
      <c r="BY424" s="369"/>
      <c r="BZ424" s="369"/>
      <c r="CA424" s="369"/>
      <c r="CB424" s="369"/>
      <c r="CC424" s="369"/>
      <c r="CD424" s="369"/>
      <c r="CE424" s="369"/>
    </row>
    <row r="425" spans="1:83" ht="35.1" customHeight="1" x14ac:dyDescent="0.25">
      <c r="A425" s="25">
        <f t="shared" si="20"/>
        <v>414</v>
      </c>
      <c r="B425" s="370"/>
      <c r="C425" s="370"/>
      <c r="D425" s="371"/>
      <c r="E425" s="371"/>
      <c r="F425" s="371"/>
      <c r="G425" s="371"/>
      <c r="H425" s="371"/>
      <c r="I425" s="372"/>
      <c r="J425" s="372"/>
      <c r="K425" s="372"/>
      <c r="L425" s="372"/>
      <c r="M425" s="372"/>
      <c r="N425" s="372"/>
      <c r="O425" s="372"/>
      <c r="P425" s="372"/>
      <c r="Q425" s="373"/>
      <c r="R425" s="373"/>
      <c r="S425" s="373"/>
      <c r="T425" s="373"/>
      <c r="U425" s="373"/>
      <c r="V425" s="373"/>
      <c r="W425" s="373"/>
      <c r="X425" s="373"/>
      <c r="Y425" s="373"/>
      <c r="Z425" s="373"/>
      <c r="AA425" s="372"/>
      <c r="AB425" s="372"/>
      <c r="AC425" s="372"/>
      <c r="AD425" s="372"/>
      <c r="AE425" s="373"/>
      <c r="AF425" s="373"/>
      <c r="AG425" s="373"/>
      <c r="AH425" s="373"/>
      <c r="AI425" s="372"/>
      <c r="AJ425" s="372"/>
      <c r="AK425" s="372"/>
      <c r="AL425" s="372"/>
      <c r="AM425" s="372"/>
      <c r="AN425" s="372"/>
      <c r="AO425" s="374"/>
      <c r="AP425" s="374"/>
      <c r="AQ425" s="374"/>
      <c r="AR425" s="375"/>
      <c r="AS425" s="375"/>
      <c r="AT425" s="375"/>
      <c r="AU425" s="367"/>
      <c r="AV425" s="367"/>
      <c r="AW425" s="367"/>
      <c r="AX425" s="368"/>
      <c r="AY425" s="368"/>
      <c r="AZ425" s="38"/>
      <c r="BA425" s="39"/>
      <c r="BB425" s="38"/>
      <c r="BC425" s="39"/>
      <c r="BD425" s="38"/>
      <c r="BE425" s="39"/>
      <c r="BF425" s="38"/>
      <c r="BG425" s="39"/>
      <c r="BH425" s="38"/>
      <c r="BI425" s="36"/>
      <c r="BJ425" s="37"/>
      <c r="BK425" s="36"/>
      <c r="BL425" s="37"/>
      <c r="BM425" s="36"/>
      <c r="BN425" s="37"/>
      <c r="BO425" s="36"/>
      <c r="BP425" s="37"/>
      <c r="BQ425" s="36"/>
      <c r="BR425" s="369"/>
      <c r="BS425" s="369"/>
      <c r="BT425" s="369"/>
      <c r="BU425" s="369"/>
      <c r="BV425" s="369"/>
      <c r="BW425" s="369"/>
      <c r="BX425" s="369"/>
      <c r="BY425" s="369"/>
      <c r="BZ425" s="369"/>
      <c r="CA425" s="369"/>
      <c r="CB425" s="369"/>
      <c r="CC425" s="369"/>
      <c r="CD425" s="369"/>
      <c r="CE425" s="369"/>
    </row>
    <row r="426" spans="1:83" ht="35.1" customHeight="1" x14ac:dyDescent="0.25">
      <c r="A426" s="25">
        <f t="shared" si="20"/>
        <v>415</v>
      </c>
      <c r="B426" s="370"/>
      <c r="C426" s="370"/>
      <c r="D426" s="371"/>
      <c r="E426" s="371"/>
      <c r="F426" s="371"/>
      <c r="G426" s="371"/>
      <c r="H426" s="371"/>
      <c r="I426" s="372"/>
      <c r="J426" s="372"/>
      <c r="K426" s="372"/>
      <c r="L426" s="372"/>
      <c r="M426" s="372"/>
      <c r="N426" s="372"/>
      <c r="O426" s="372"/>
      <c r="P426" s="372"/>
      <c r="Q426" s="373"/>
      <c r="R426" s="373"/>
      <c r="S426" s="373"/>
      <c r="T426" s="373"/>
      <c r="U426" s="373"/>
      <c r="V426" s="373"/>
      <c r="W426" s="373"/>
      <c r="X426" s="373"/>
      <c r="Y426" s="373"/>
      <c r="Z426" s="373"/>
      <c r="AA426" s="372"/>
      <c r="AB426" s="372"/>
      <c r="AC426" s="372"/>
      <c r="AD426" s="372"/>
      <c r="AE426" s="373"/>
      <c r="AF426" s="373"/>
      <c r="AG426" s="373"/>
      <c r="AH426" s="373"/>
      <c r="AI426" s="372"/>
      <c r="AJ426" s="372"/>
      <c r="AK426" s="372"/>
      <c r="AL426" s="372"/>
      <c r="AM426" s="372"/>
      <c r="AN426" s="372"/>
      <c r="AO426" s="374"/>
      <c r="AP426" s="374"/>
      <c r="AQ426" s="374"/>
      <c r="AR426" s="375"/>
      <c r="AS426" s="375"/>
      <c r="AT426" s="375"/>
      <c r="AU426" s="367"/>
      <c r="AV426" s="367"/>
      <c r="AW426" s="367"/>
      <c r="AX426" s="368"/>
      <c r="AY426" s="368"/>
      <c r="AZ426" s="38"/>
      <c r="BA426" s="39"/>
      <c r="BB426" s="38"/>
      <c r="BC426" s="39"/>
      <c r="BD426" s="38"/>
      <c r="BE426" s="39"/>
      <c r="BF426" s="38"/>
      <c r="BG426" s="39"/>
      <c r="BH426" s="38"/>
      <c r="BI426" s="36"/>
      <c r="BJ426" s="37"/>
      <c r="BK426" s="36"/>
      <c r="BL426" s="37"/>
      <c r="BM426" s="36"/>
      <c r="BN426" s="37"/>
      <c r="BO426" s="36"/>
      <c r="BP426" s="37"/>
      <c r="BQ426" s="36"/>
      <c r="BR426" s="369"/>
      <c r="BS426" s="369"/>
      <c r="BT426" s="369"/>
      <c r="BU426" s="369"/>
      <c r="BV426" s="369"/>
      <c r="BW426" s="369"/>
      <c r="BX426" s="369"/>
      <c r="BY426" s="369"/>
      <c r="BZ426" s="369"/>
      <c r="CA426" s="369"/>
      <c r="CB426" s="369"/>
      <c r="CC426" s="369"/>
      <c r="CD426" s="369"/>
      <c r="CE426" s="369"/>
    </row>
    <row r="427" spans="1:83" ht="35.1" customHeight="1" x14ac:dyDescent="0.25">
      <c r="A427" s="25">
        <f t="shared" si="20"/>
        <v>416</v>
      </c>
      <c r="B427" s="370"/>
      <c r="C427" s="370"/>
      <c r="D427" s="371"/>
      <c r="E427" s="371"/>
      <c r="F427" s="371"/>
      <c r="G427" s="371"/>
      <c r="H427" s="371"/>
      <c r="I427" s="372"/>
      <c r="J427" s="372"/>
      <c r="K427" s="372"/>
      <c r="L427" s="372"/>
      <c r="M427" s="372"/>
      <c r="N427" s="372"/>
      <c r="O427" s="372"/>
      <c r="P427" s="372"/>
      <c r="Q427" s="373"/>
      <c r="R427" s="373"/>
      <c r="S427" s="373"/>
      <c r="T427" s="373"/>
      <c r="U427" s="373"/>
      <c r="V427" s="373"/>
      <c r="W427" s="373"/>
      <c r="X427" s="373"/>
      <c r="Y427" s="373"/>
      <c r="Z427" s="373"/>
      <c r="AA427" s="372"/>
      <c r="AB427" s="372"/>
      <c r="AC427" s="372"/>
      <c r="AD427" s="372"/>
      <c r="AE427" s="373"/>
      <c r="AF427" s="373"/>
      <c r="AG427" s="373"/>
      <c r="AH427" s="373"/>
      <c r="AI427" s="372"/>
      <c r="AJ427" s="372"/>
      <c r="AK427" s="372"/>
      <c r="AL427" s="372"/>
      <c r="AM427" s="372"/>
      <c r="AN427" s="372"/>
      <c r="AO427" s="374"/>
      <c r="AP427" s="374"/>
      <c r="AQ427" s="374"/>
      <c r="AR427" s="375"/>
      <c r="AS427" s="375"/>
      <c r="AT427" s="375"/>
      <c r="AU427" s="367"/>
      <c r="AV427" s="367"/>
      <c r="AW427" s="367"/>
      <c r="AX427" s="368"/>
      <c r="AY427" s="368"/>
      <c r="AZ427" s="38"/>
      <c r="BA427" s="39"/>
      <c r="BB427" s="38"/>
      <c r="BC427" s="39"/>
      <c r="BD427" s="38"/>
      <c r="BE427" s="39"/>
      <c r="BF427" s="38"/>
      <c r="BG427" s="39"/>
      <c r="BH427" s="38"/>
      <c r="BI427" s="36"/>
      <c r="BJ427" s="37"/>
      <c r="BK427" s="36"/>
      <c r="BL427" s="37"/>
      <c r="BM427" s="36"/>
      <c r="BN427" s="37"/>
      <c r="BO427" s="36"/>
      <c r="BP427" s="37"/>
      <c r="BQ427" s="36"/>
      <c r="BR427" s="369"/>
      <c r="BS427" s="369"/>
      <c r="BT427" s="369"/>
      <c r="BU427" s="369"/>
      <c r="BV427" s="369"/>
      <c r="BW427" s="369"/>
      <c r="BX427" s="369"/>
      <c r="BY427" s="369"/>
      <c r="BZ427" s="369"/>
      <c r="CA427" s="369"/>
      <c r="CB427" s="369"/>
      <c r="CC427" s="369"/>
      <c r="CD427" s="369"/>
      <c r="CE427" s="369"/>
    </row>
    <row r="428" spans="1:83" ht="35.1" customHeight="1" x14ac:dyDescent="0.25">
      <c r="A428" s="25">
        <f t="shared" si="20"/>
        <v>417</v>
      </c>
      <c r="B428" s="370"/>
      <c r="C428" s="370"/>
      <c r="D428" s="371"/>
      <c r="E428" s="371"/>
      <c r="F428" s="371"/>
      <c r="G428" s="371"/>
      <c r="H428" s="371"/>
      <c r="I428" s="372"/>
      <c r="J428" s="372"/>
      <c r="K428" s="372"/>
      <c r="L428" s="372"/>
      <c r="M428" s="372"/>
      <c r="N428" s="372"/>
      <c r="O428" s="372"/>
      <c r="P428" s="372"/>
      <c r="Q428" s="373"/>
      <c r="R428" s="373"/>
      <c r="S428" s="373"/>
      <c r="T428" s="373"/>
      <c r="U428" s="373"/>
      <c r="V428" s="373"/>
      <c r="W428" s="373"/>
      <c r="X428" s="373"/>
      <c r="Y428" s="373"/>
      <c r="Z428" s="373"/>
      <c r="AA428" s="372"/>
      <c r="AB428" s="372"/>
      <c r="AC428" s="372"/>
      <c r="AD428" s="372"/>
      <c r="AE428" s="373"/>
      <c r="AF428" s="373"/>
      <c r="AG428" s="373"/>
      <c r="AH428" s="373"/>
      <c r="AI428" s="372"/>
      <c r="AJ428" s="372"/>
      <c r="AK428" s="372"/>
      <c r="AL428" s="372"/>
      <c r="AM428" s="372"/>
      <c r="AN428" s="372"/>
      <c r="AO428" s="374"/>
      <c r="AP428" s="374"/>
      <c r="AQ428" s="374"/>
      <c r="AR428" s="375"/>
      <c r="AS428" s="375"/>
      <c r="AT428" s="375"/>
      <c r="AU428" s="367"/>
      <c r="AV428" s="367"/>
      <c r="AW428" s="367"/>
      <c r="AX428" s="368"/>
      <c r="AY428" s="368"/>
      <c r="AZ428" s="38"/>
      <c r="BA428" s="39"/>
      <c r="BB428" s="38"/>
      <c r="BC428" s="39"/>
      <c r="BD428" s="38"/>
      <c r="BE428" s="39"/>
      <c r="BF428" s="38"/>
      <c r="BG428" s="39"/>
      <c r="BH428" s="38"/>
      <c r="BI428" s="36"/>
      <c r="BJ428" s="37"/>
      <c r="BK428" s="36"/>
      <c r="BL428" s="37"/>
      <c r="BM428" s="36"/>
      <c r="BN428" s="37"/>
      <c r="BO428" s="36"/>
      <c r="BP428" s="37"/>
      <c r="BQ428" s="36"/>
      <c r="BR428" s="369"/>
      <c r="BS428" s="369"/>
      <c r="BT428" s="369"/>
      <c r="BU428" s="369"/>
      <c r="BV428" s="369"/>
      <c r="BW428" s="369"/>
      <c r="BX428" s="369"/>
      <c r="BY428" s="369"/>
      <c r="BZ428" s="369"/>
      <c r="CA428" s="369"/>
      <c r="CB428" s="369"/>
      <c r="CC428" s="369"/>
      <c r="CD428" s="369"/>
      <c r="CE428" s="369"/>
    </row>
    <row r="429" spans="1:83" ht="35.1" customHeight="1" x14ac:dyDescent="0.25">
      <c r="A429" s="25">
        <f t="shared" si="20"/>
        <v>418</v>
      </c>
      <c r="B429" s="370"/>
      <c r="C429" s="370"/>
      <c r="D429" s="371"/>
      <c r="E429" s="371"/>
      <c r="F429" s="371"/>
      <c r="G429" s="371"/>
      <c r="H429" s="371"/>
      <c r="I429" s="372"/>
      <c r="J429" s="372"/>
      <c r="K429" s="372"/>
      <c r="L429" s="372"/>
      <c r="M429" s="372"/>
      <c r="N429" s="372"/>
      <c r="O429" s="372"/>
      <c r="P429" s="372"/>
      <c r="Q429" s="373"/>
      <c r="R429" s="373"/>
      <c r="S429" s="373"/>
      <c r="T429" s="373"/>
      <c r="U429" s="373"/>
      <c r="V429" s="373"/>
      <c r="W429" s="373"/>
      <c r="X429" s="373"/>
      <c r="Y429" s="373"/>
      <c r="Z429" s="373"/>
      <c r="AA429" s="372"/>
      <c r="AB429" s="372"/>
      <c r="AC429" s="372"/>
      <c r="AD429" s="372"/>
      <c r="AE429" s="373"/>
      <c r="AF429" s="373"/>
      <c r="AG429" s="373"/>
      <c r="AH429" s="373"/>
      <c r="AI429" s="372"/>
      <c r="AJ429" s="372"/>
      <c r="AK429" s="372"/>
      <c r="AL429" s="372"/>
      <c r="AM429" s="372"/>
      <c r="AN429" s="372"/>
      <c r="AO429" s="374"/>
      <c r="AP429" s="374"/>
      <c r="AQ429" s="374"/>
      <c r="AR429" s="375"/>
      <c r="AS429" s="375"/>
      <c r="AT429" s="375"/>
      <c r="AU429" s="367"/>
      <c r="AV429" s="367"/>
      <c r="AW429" s="367"/>
      <c r="AX429" s="368"/>
      <c r="AY429" s="368"/>
      <c r="AZ429" s="38"/>
      <c r="BA429" s="39"/>
      <c r="BB429" s="38"/>
      <c r="BC429" s="39"/>
      <c r="BD429" s="38"/>
      <c r="BE429" s="39"/>
      <c r="BF429" s="38"/>
      <c r="BG429" s="39"/>
      <c r="BH429" s="38"/>
      <c r="BI429" s="36"/>
      <c r="BJ429" s="37"/>
      <c r="BK429" s="36"/>
      <c r="BL429" s="37"/>
      <c r="BM429" s="36"/>
      <c r="BN429" s="37"/>
      <c r="BO429" s="36"/>
      <c r="BP429" s="37"/>
      <c r="BQ429" s="36"/>
      <c r="BR429" s="369"/>
      <c r="BS429" s="369"/>
      <c r="BT429" s="369"/>
      <c r="BU429" s="369"/>
      <c r="BV429" s="369"/>
      <c r="BW429" s="369"/>
      <c r="BX429" s="369"/>
      <c r="BY429" s="369"/>
      <c r="BZ429" s="369"/>
      <c r="CA429" s="369"/>
      <c r="CB429" s="369"/>
      <c r="CC429" s="369"/>
      <c r="CD429" s="369"/>
      <c r="CE429" s="369"/>
    </row>
    <row r="430" spans="1:83" ht="35.1" customHeight="1" x14ac:dyDescent="0.25">
      <c r="A430" s="25">
        <f t="shared" si="20"/>
        <v>419</v>
      </c>
      <c r="B430" s="370"/>
      <c r="C430" s="370"/>
      <c r="D430" s="371"/>
      <c r="E430" s="371"/>
      <c r="F430" s="371"/>
      <c r="G430" s="371"/>
      <c r="H430" s="371"/>
      <c r="I430" s="372"/>
      <c r="J430" s="372"/>
      <c r="K430" s="372"/>
      <c r="L430" s="372"/>
      <c r="M430" s="372"/>
      <c r="N430" s="372"/>
      <c r="O430" s="372"/>
      <c r="P430" s="372"/>
      <c r="Q430" s="373"/>
      <c r="R430" s="373"/>
      <c r="S430" s="373"/>
      <c r="T430" s="373"/>
      <c r="U430" s="373"/>
      <c r="V430" s="373"/>
      <c r="W430" s="373"/>
      <c r="X430" s="373"/>
      <c r="Y430" s="373"/>
      <c r="Z430" s="373"/>
      <c r="AA430" s="372"/>
      <c r="AB430" s="372"/>
      <c r="AC430" s="372"/>
      <c r="AD430" s="372"/>
      <c r="AE430" s="373"/>
      <c r="AF430" s="373"/>
      <c r="AG430" s="373"/>
      <c r="AH430" s="373"/>
      <c r="AI430" s="372"/>
      <c r="AJ430" s="372"/>
      <c r="AK430" s="372"/>
      <c r="AL430" s="372"/>
      <c r="AM430" s="372"/>
      <c r="AN430" s="372"/>
      <c r="AO430" s="374"/>
      <c r="AP430" s="374"/>
      <c r="AQ430" s="374"/>
      <c r="AR430" s="375"/>
      <c r="AS430" s="375"/>
      <c r="AT430" s="375"/>
      <c r="AU430" s="367"/>
      <c r="AV430" s="367"/>
      <c r="AW430" s="367"/>
      <c r="AX430" s="368"/>
      <c r="AY430" s="368"/>
      <c r="AZ430" s="38"/>
      <c r="BA430" s="39"/>
      <c r="BB430" s="38"/>
      <c r="BC430" s="39"/>
      <c r="BD430" s="38"/>
      <c r="BE430" s="39"/>
      <c r="BF430" s="38"/>
      <c r="BG430" s="39"/>
      <c r="BH430" s="38"/>
      <c r="BI430" s="36"/>
      <c r="BJ430" s="37"/>
      <c r="BK430" s="36"/>
      <c r="BL430" s="37"/>
      <c r="BM430" s="36"/>
      <c r="BN430" s="37"/>
      <c r="BO430" s="36"/>
      <c r="BP430" s="37"/>
      <c r="BQ430" s="36"/>
      <c r="BR430" s="369"/>
      <c r="BS430" s="369"/>
      <c r="BT430" s="369"/>
      <c r="BU430" s="369"/>
      <c r="BV430" s="369"/>
      <c r="BW430" s="369"/>
      <c r="BX430" s="369"/>
      <c r="BY430" s="369"/>
      <c r="BZ430" s="369"/>
      <c r="CA430" s="369"/>
      <c r="CB430" s="369"/>
      <c r="CC430" s="369"/>
      <c r="CD430" s="369"/>
      <c r="CE430" s="369"/>
    </row>
    <row r="431" spans="1:83" ht="35.1" customHeight="1" x14ac:dyDescent="0.25">
      <c r="A431" s="25">
        <f>ROW(A420)</f>
        <v>420</v>
      </c>
      <c r="B431" s="370"/>
      <c r="C431" s="370"/>
      <c r="D431" s="371"/>
      <c r="E431" s="371"/>
      <c r="F431" s="371"/>
      <c r="G431" s="371"/>
      <c r="H431" s="371"/>
      <c r="I431" s="372"/>
      <c r="J431" s="372"/>
      <c r="K431" s="372"/>
      <c r="L431" s="372"/>
      <c r="M431" s="372"/>
      <c r="N431" s="372"/>
      <c r="O431" s="372"/>
      <c r="P431" s="372"/>
      <c r="Q431" s="373"/>
      <c r="R431" s="373"/>
      <c r="S431" s="373"/>
      <c r="T431" s="373"/>
      <c r="U431" s="373"/>
      <c r="V431" s="373"/>
      <c r="W431" s="373"/>
      <c r="X431" s="373"/>
      <c r="Y431" s="373"/>
      <c r="Z431" s="373"/>
      <c r="AA431" s="372"/>
      <c r="AB431" s="372"/>
      <c r="AC431" s="372"/>
      <c r="AD431" s="372"/>
      <c r="AE431" s="373"/>
      <c r="AF431" s="373"/>
      <c r="AG431" s="373"/>
      <c r="AH431" s="373"/>
      <c r="AI431" s="372"/>
      <c r="AJ431" s="372"/>
      <c r="AK431" s="372"/>
      <c r="AL431" s="372"/>
      <c r="AM431" s="372"/>
      <c r="AN431" s="372"/>
      <c r="AO431" s="374"/>
      <c r="AP431" s="374"/>
      <c r="AQ431" s="374"/>
      <c r="AR431" s="375"/>
      <c r="AS431" s="375"/>
      <c r="AT431" s="375"/>
      <c r="AU431" s="367"/>
      <c r="AV431" s="367"/>
      <c r="AW431" s="367"/>
      <c r="AX431" s="368"/>
      <c r="AY431" s="368"/>
      <c r="AZ431" s="38"/>
      <c r="BA431" s="39"/>
      <c r="BB431" s="38"/>
      <c r="BC431" s="39"/>
      <c r="BD431" s="38"/>
      <c r="BE431" s="39"/>
      <c r="BF431" s="38"/>
      <c r="BG431" s="39"/>
      <c r="BH431" s="38"/>
      <c r="BI431" s="36"/>
      <c r="BJ431" s="37"/>
      <c r="BK431" s="36"/>
      <c r="BL431" s="37"/>
      <c r="BM431" s="36"/>
      <c r="BN431" s="37"/>
      <c r="BO431" s="36"/>
      <c r="BP431" s="37"/>
      <c r="BQ431" s="36"/>
      <c r="BR431" s="369"/>
      <c r="BS431" s="369"/>
      <c r="BT431" s="369"/>
      <c r="BU431" s="369"/>
      <c r="BV431" s="369"/>
      <c r="BW431" s="369"/>
      <c r="BX431" s="369"/>
      <c r="BY431" s="369"/>
      <c r="BZ431" s="369"/>
      <c r="CA431" s="369"/>
      <c r="CB431" s="369"/>
      <c r="CC431" s="369"/>
      <c r="CD431" s="369"/>
      <c r="CE431" s="369"/>
    </row>
    <row r="432" spans="1:83" ht="35.1" customHeight="1" x14ac:dyDescent="0.25">
      <c r="A432" s="25">
        <f t="shared" si="20"/>
        <v>421</v>
      </c>
      <c r="B432" s="370"/>
      <c r="C432" s="370"/>
      <c r="D432" s="371"/>
      <c r="E432" s="371"/>
      <c r="F432" s="371"/>
      <c r="G432" s="371"/>
      <c r="H432" s="371"/>
      <c r="I432" s="372"/>
      <c r="J432" s="372"/>
      <c r="K432" s="372"/>
      <c r="L432" s="372"/>
      <c r="M432" s="372"/>
      <c r="N432" s="372"/>
      <c r="O432" s="372"/>
      <c r="P432" s="372"/>
      <c r="Q432" s="373"/>
      <c r="R432" s="373"/>
      <c r="S432" s="373"/>
      <c r="T432" s="373"/>
      <c r="U432" s="373"/>
      <c r="V432" s="373"/>
      <c r="W432" s="373"/>
      <c r="X432" s="373"/>
      <c r="Y432" s="373"/>
      <c r="Z432" s="373"/>
      <c r="AA432" s="372"/>
      <c r="AB432" s="372"/>
      <c r="AC432" s="372"/>
      <c r="AD432" s="372"/>
      <c r="AE432" s="373"/>
      <c r="AF432" s="373"/>
      <c r="AG432" s="373"/>
      <c r="AH432" s="373"/>
      <c r="AI432" s="372"/>
      <c r="AJ432" s="372"/>
      <c r="AK432" s="372"/>
      <c r="AL432" s="372"/>
      <c r="AM432" s="372"/>
      <c r="AN432" s="372"/>
      <c r="AO432" s="374"/>
      <c r="AP432" s="374"/>
      <c r="AQ432" s="374"/>
      <c r="AR432" s="375"/>
      <c r="AS432" s="375"/>
      <c r="AT432" s="375"/>
      <c r="AU432" s="367"/>
      <c r="AV432" s="367"/>
      <c r="AW432" s="367"/>
      <c r="AX432" s="368"/>
      <c r="AY432" s="368"/>
      <c r="AZ432" s="38"/>
      <c r="BA432" s="39"/>
      <c r="BB432" s="38"/>
      <c r="BC432" s="39"/>
      <c r="BD432" s="38"/>
      <c r="BE432" s="39"/>
      <c r="BF432" s="38"/>
      <c r="BG432" s="39"/>
      <c r="BH432" s="38"/>
      <c r="BI432" s="36"/>
      <c r="BJ432" s="37"/>
      <c r="BK432" s="36"/>
      <c r="BL432" s="37"/>
      <c r="BM432" s="36"/>
      <c r="BN432" s="37"/>
      <c r="BO432" s="36"/>
      <c r="BP432" s="37"/>
      <c r="BQ432" s="36"/>
      <c r="BR432" s="369"/>
      <c r="BS432" s="369"/>
      <c r="BT432" s="369"/>
      <c r="BU432" s="369"/>
      <c r="BV432" s="369"/>
      <c r="BW432" s="369"/>
      <c r="BX432" s="369"/>
      <c r="BY432" s="369"/>
      <c r="BZ432" s="369"/>
      <c r="CA432" s="369"/>
      <c r="CB432" s="369"/>
      <c r="CC432" s="369"/>
      <c r="CD432" s="369"/>
      <c r="CE432" s="369"/>
    </row>
    <row r="433" spans="1:83" ht="35.1" customHeight="1" x14ac:dyDescent="0.25">
      <c r="A433" s="25">
        <f t="shared" si="20"/>
        <v>422</v>
      </c>
      <c r="B433" s="370"/>
      <c r="C433" s="370"/>
      <c r="D433" s="371"/>
      <c r="E433" s="371"/>
      <c r="F433" s="371"/>
      <c r="G433" s="371"/>
      <c r="H433" s="371"/>
      <c r="I433" s="372"/>
      <c r="J433" s="372"/>
      <c r="K433" s="372"/>
      <c r="L433" s="372"/>
      <c r="M433" s="372"/>
      <c r="N433" s="372"/>
      <c r="O433" s="372"/>
      <c r="P433" s="372"/>
      <c r="Q433" s="373"/>
      <c r="R433" s="373"/>
      <c r="S433" s="373"/>
      <c r="T433" s="373"/>
      <c r="U433" s="373"/>
      <c r="V433" s="373"/>
      <c r="W433" s="373"/>
      <c r="X433" s="373"/>
      <c r="Y433" s="373"/>
      <c r="Z433" s="373"/>
      <c r="AA433" s="372"/>
      <c r="AB433" s="372"/>
      <c r="AC433" s="372"/>
      <c r="AD433" s="372"/>
      <c r="AE433" s="373"/>
      <c r="AF433" s="373"/>
      <c r="AG433" s="373"/>
      <c r="AH433" s="373"/>
      <c r="AI433" s="372"/>
      <c r="AJ433" s="372"/>
      <c r="AK433" s="372"/>
      <c r="AL433" s="372"/>
      <c r="AM433" s="372"/>
      <c r="AN433" s="372"/>
      <c r="AO433" s="374"/>
      <c r="AP433" s="374"/>
      <c r="AQ433" s="374"/>
      <c r="AR433" s="375"/>
      <c r="AS433" s="375"/>
      <c r="AT433" s="375"/>
      <c r="AU433" s="367"/>
      <c r="AV433" s="367"/>
      <c r="AW433" s="367"/>
      <c r="AX433" s="368"/>
      <c r="AY433" s="368"/>
      <c r="AZ433" s="38"/>
      <c r="BA433" s="39"/>
      <c r="BB433" s="38"/>
      <c r="BC433" s="39"/>
      <c r="BD433" s="38"/>
      <c r="BE433" s="39"/>
      <c r="BF433" s="38"/>
      <c r="BG433" s="39"/>
      <c r="BH433" s="38"/>
      <c r="BI433" s="36"/>
      <c r="BJ433" s="37"/>
      <c r="BK433" s="36"/>
      <c r="BL433" s="37"/>
      <c r="BM433" s="36"/>
      <c r="BN433" s="37"/>
      <c r="BO433" s="36"/>
      <c r="BP433" s="37"/>
      <c r="BQ433" s="36"/>
      <c r="BR433" s="369"/>
      <c r="BS433" s="369"/>
      <c r="BT433" s="369"/>
      <c r="BU433" s="369"/>
      <c r="BV433" s="369"/>
      <c r="BW433" s="369"/>
      <c r="BX433" s="369"/>
      <c r="BY433" s="369"/>
      <c r="BZ433" s="369"/>
      <c r="CA433" s="369"/>
      <c r="CB433" s="369"/>
      <c r="CC433" s="369"/>
      <c r="CD433" s="369"/>
      <c r="CE433" s="369"/>
    </row>
    <row r="434" spans="1:83" ht="35.1" customHeight="1" x14ac:dyDescent="0.25">
      <c r="A434" s="25">
        <f t="shared" si="20"/>
        <v>423</v>
      </c>
      <c r="B434" s="370"/>
      <c r="C434" s="370"/>
      <c r="D434" s="371"/>
      <c r="E434" s="371"/>
      <c r="F434" s="371"/>
      <c r="G434" s="371"/>
      <c r="H434" s="371"/>
      <c r="I434" s="372"/>
      <c r="J434" s="372"/>
      <c r="K434" s="372"/>
      <c r="L434" s="372"/>
      <c r="M434" s="372"/>
      <c r="N434" s="372"/>
      <c r="O434" s="372"/>
      <c r="P434" s="372"/>
      <c r="Q434" s="373"/>
      <c r="R434" s="373"/>
      <c r="S434" s="373"/>
      <c r="T434" s="373"/>
      <c r="U434" s="373"/>
      <c r="V434" s="373"/>
      <c r="W434" s="373"/>
      <c r="X434" s="373"/>
      <c r="Y434" s="373"/>
      <c r="Z434" s="373"/>
      <c r="AA434" s="372"/>
      <c r="AB434" s="372"/>
      <c r="AC434" s="372"/>
      <c r="AD434" s="372"/>
      <c r="AE434" s="373"/>
      <c r="AF434" s="373"/>
      <c r="AG434" s="373"/>
      <c r="AH434" s="373"/>
      <c r="AI434" s="372"/>
      <c r="AJ434" s="372"/>
      <c r="AK434" s="372"/>
      <c r="AL434" s="372"/>
      <c r="AM434" s="372"/>
      <c r="AN434" s="372"/>
      <c r="AO434" s="374"/>
      <c r="AP434" s="374"/>
      <c r="AQ434" s="374"/>
      <c r="AR434" s="375"/>
      <c r="AS434" s="375"/>
      <c r="AT434" s="375"/>
      <c r="AU434" s="367"/>
      <c r="AV434" s="367"/>
      <c r="AW434" s="367"/>
      <c r="AX434" s="368"/>
      <c r="AY434" s="368"/>
      <c r="AZ434" s="38"/>
      <c r="BA434" s="39"/>
      <c r="BB434" s="38"/>
      <c r="BC434" s="39"/>
      <c r="BD434" s="38"/>
      <c r="BE434" s="39"/>
      <c r="BF434" s="38"/>
      <c r="BG434" s="39"/>
      <c r="BH434" s="38"/>
      <c r="BI434" s="36"/>
      <c r="BJ434" s="37"/>
      <c r="BK434" s="36"/>
      <c r="BL434" s="37"/>
      <c r="BM434" s="36"/>
      <c r="BN434" s="37"/>
      <c r="BO434" s="36"/>
      <c r="BP434" s="37"/>
      <c r="BQ434" s="36"/>
      <c r="BR434" s="369"/>
      <c r="BS434" s="369"/>
      <c r="BT434" s="369"/>
      <c r="BU434" s="369"/>
      <c r="BV434" s="369"/>
      <c r="BW434" s="369"/>
      <c r="BX434" s="369"/>
      <c r="BY434" s="369"/>
      <c r="BZ434" s="369"/>
      <c r="CA434" s="369"/>
      <c r="CB434" s="369"/>
      <c r="CC434" s="369"/>
      <c r="CD434" s="369"/>
      <c r="CE434" s="369"/>
    </row>
    <row r="435" spans="1:83" ht="35.1" customHeight="1" x14ac:dyDescent="0.25">
      <c r="A435" s="25">
        <f t="shared" si="20"/>
        <v>424</v>
      </c>
      <c r="B435" s="370"/>
      <c r="C435" s="370"/>
      <c r="D435" s="371"/>
      <c r="E435" s="371"/>
      <c r="F435" s="371"/>
      <c r="G435" s="371"/>
      <c r="H435" s="371"/>
      <c r="I435" s="372"/>
      <c r="J435" s="372"/>
      <c r="K435" s="372"/>
      <c r="L435" s="372"/>
      <c r="M435" s="372"/>
      <c r="N435" s="372"/>
      <c r="O435" s="372"/>
      <c r="P435" s="372"/>
      <c r="Q435" s="373"/>
      <c r="R435" s="373"/>
      <c r="S435" s="373"/>
      <c r="T435" s="373"/>
      <c r="U435" s="373"/>
      <c r="V435" s="373"/>
      <c r="W435" s="373"/>
      <c r="X435" s="373"/>
      <c r="Y435" s="373"/>
      <c r="Z435" s="373"/>
      <c r="AA435" s="372"/>
      <c r="AB435" s="372"/>
      <c r="AC435" s="372"/>
      <c r="AD435" s="372"/>
      <c r="AE435" s="373"/>
      <c r="AF435" s="373"/>
      <c r="AG435" s="373"/>
      <c r="AH435" s="373"/>
      <c r="AI435" s="372"/>
      <c r="AJ435" s="372"/>
      <c r="AK435" s="372"/>
      <c r="AL435" s="372"/>
      <c r="AM435" s="372"/>
      <c r="AN435" s="372"/>
      <c r="AO435" s="374"/>
      <c r="AP435" s="374"/>
      <c r="AQ435" s="374"/>
      <c r="AR435" s="375"/>
      <c r="AS435" s="375"/>
      <c r="AT435" s="375"/>
      <c r="AU435" s="367"/>
      <c r="AV435" s="367"/>
      <c r="AW435" s="367"/>
      <c r="AX435" s="368"/>
      <c r="AY435" s="368"/>
      <c r="AZ435" s="38"/>
      <c r="BA435" s="39"/>
      <c r="BB435" s="38"/>
      <c r="BC435" s="39"/>
      <c r="BD435" s="38"/>
      <c r="BE435" s="39"/>
      <c r="BF435" s="38"/>
      <c r="BG435" s="39"/>
      <c r="BH435" s="38"/>
      <c r="BI435" s="36"/>
      <c r="BJ435" s="37"/>
      <c r="BK435" s="36"/>
      <c r="BL435" s="37"/>
      <c r="BM435" s="36"/>
      <c r="BN435" s="37"/>
      <c r="BO435" s="36"/>
      <c r="BP435" s="37"/>
      <c r="BQ435" s="36"/>
      <c r="BR435" s="369"/>
      <c r="BS435" s="369"/>
      <c r="BT435" s="369"/>
      <c r="BU435" s="369"/>
      <c r="BV435" s="369"/>
      <c r="BW435" s="369"/>
      <c r="BX435" s="369"/>
      <c r="BY435" s="369"/>
      <c r="BZ435" s="369"/>
      <c r="CA435" s="369"/>
      <c r="CB435" s="369"/>
      <c r="CC435" s="369"/>
      <c r="CD435" s="369"/>
      <c r="CE435" s="369"/>
    </row>
    <row r="436" spans="1:83" ht="35.1" customHeight="1" x14ac:dyDescent="0.25">
      <c r="A436" s="25">
        <f t="shared" si="20"/>
        <v>425</v>
      </c>
      <c r="B436" s="370"/>
      <c r="C436" s="370"/>
      <c r="D436" s="371"/>
      <c r="E436" s="371"/>
      <c r="F436" s="371"/>
      <c r="G436" s="371"/>
      <c r="H436" s="371"/>
      <c r="I436" s="372"/>
      <c r="J436" s="372"/>
      <c r="K436" s="372"/>
      <c r="L436" s="372"/>
      <c r="M436" s="372"/>
      <c r="N436" s="372"/>
      <c r="O436" s="372"/>
      <c r="P436" s="372"/>
      <c r="Q436" s="373"/>
      <c r="R436" s="373"/>
      <c r="S436" s="373"/>
      <c r="T436" s="373"/>
      <c r="U436" s="373"/>
      <c r="V436" s="373"/>
      <c r="W436" s="373"/>
      <c r="X436" s="373"/>
      <c r="Y436" s="373"/>
      <c r="Z436" s="373"/>
      <c r="AA436" s="372"/>
      <c r="AB436" s="372"/>
      <c r="AC436" s="372"/>
      <c r="AD436" s="372"/>
      <c r="AE436" s="373"/>
      <c r="AF436" s="373"/>
      <c r="AG436" s="373"/>
      <c r="AH436" s="373"/>
      <c r="AI436" s="372"/>
      <c r="AJ436" s="372"/>
      <c r="AK436" s="372"/>
      <c r="AL436" s="372"/>
      <c r="AM436" s="372"/>
      <c r="AN436" s="372"/>
      <c r="AO436" s="374"/>
      <c r="AP436" s="374"/>
      <c r="AQ436" s="374"/>
      <c r="AR436" s="375"/>
      <c r="AS436" s="375"/>
      <c r="AT436" s="375"/>
      <c r="AU436" s="367"/>
      <c r="AV436" s="367"/>
      <c r="AW436" s="367"/>
      <c r="AX436" s="368"/>
      <c r="AY436" s="368"/>
      <c r="AZ436" s="38"/>
      <c r="BA436" s="39"/>
      <c r="BB436" s="38"/>
      <c r="BC436" s="39"/>
      <c r="BD436" s="38"/>
      <c r="BE436" s="39"/>
      <c r="BF436" s="38"/>
      <c r="BG436" s="39"/>
      <c r="BH436" s="38"/>
      <c r="BI436" s="36"/>
      <c r="BJ436" s="37"/>
      <c r="BK436" s="36"/>
      <c r="BL436" s="37"/>
      <c r="BM436" s="36"/>
      <c r="BN436" s="37"/>
      <c r="BO436" s="36"/>
      <c r="BP436" s="37"/>
      <c r="BQ436" s="36"/>
      <c r="BR436" s="369"/>
      <c r="BS436" s="369"/>
      <c r="BT436" s="369"/>
      <c r="BU436" s="369"/>
      <c r="BV436" s="369"/>
      <c r="BW436" s="369"/>
      <c r="BX436" s="369"/>
      <c r="BY436" s="369"/>
      <c r="BZ436" s="369"/>
      <c r="CA436" s="369"/>
      <c r="CB436" s="369"/>
      <c r="CC436" s="369"/>
      <c r="CD436" s="369"/>
      <c r="CE436" s="369"/>
    </row>
    <row r="437" spans="1:83" ht="35.1" customHeight="1" x14ac:dyDescent="0.25">
      <c r="A437" s="25">
        <f t="shared" si="20"/>
        <v>426</v>
      </c>
      <c r="B437" s="370"/>
      <c r="C437" s="370"/>
      <c r="D437" s="371"/>
      <c r="E437" s="371"/>
      <c r="F437" s="371"/>
      <c r="G437" s="371"/>
      <c r="H437" s="371"/>
      <c r="I437" s="372"/>
      <c r="J437" s="372"/>
      <c r="K437" s="372"/>
      <c r="L437" s="372"/>
      <c r="M437" s="372"/>
      <c r="N437" s="372"/>
      <c r="O437" s="372"/>
      <c r="P437" s="372"/>
      <c r="Q437" s="373"/>
      <c r="R437" s="373"/>
      <c r="S437" s="373"/>
      <c r="T437" s="373"/>
      <c r="U437" s="373"/>
      <c r="V437" s="373"/>
      <c r="W437" s="373"/>
      <c r="X437" s="373"/>
      <c r="Y437" s="373"/>
      <c r="Z437" s="373"/>
      <c r="AA437" s="372"/>
      <c r="AB437" s="372"/>
      <c r="AC437" s="372"/>
      <c r="AD437" s="372"/>
      <c r="AE437" s="373"/>
      <c r="AF437" s="373"/>
      <c r="AG437" s="373"/>
      <c r="AH437" s="373"/>
      <c r="AI437" s="372"/>
      <c r="AJ437" s="372"/>
      <c r="AK437" s="372"/>
      <c r="AL437" s="372"/>
      <c r="AM437" s="372"/>
      <c r="AN437" s="372"/>
      <c r="AO437" s="374"/>
      <c r="AP437" s="374"/>
      <c r="AQ437" s="374"/>
      <c r="AR437" s="375"/>
      <c r="AS437" s="375"/>
      <c r="AT437" s="375"/>
      <c r="AU437" s="367"/>
      <c r="AV437" s="367"/>
      <c r="AW437" s="367"/>
      <c r="AX437" s="368"/>
      <c r="AY437" s="368"/>
      <c r="AZ437" s="38"/>
      <c r="BA437" s="39"/>
      <c r="BB437" s="38"/>
      <c r="BC437" s="39"/>
      <c r="BD437" s="38"/>
      <c r="BE437" s="39"/>
      <c r="BF437" s="38"/>
      <c r="BG437" s="39"/>
      <c r="BH437" s="38"/>
      <c r="BI437" s="36"/>
      <c r="BJ437" s="37"/>
      <c r="BK437" s="36"/>
      <c r="BL437" s="37"/>
      <c r="BM437" s="36"/>
      <c r="BN437" s="37"/>
      <c r="BO437" s="36"/>
      <c r="BP437" s="37"/>
      <c r="BQ437" s="36"/>
      <c r="BR437" s="369"/>
      <c r="BS437" s="369"/>
      <c r="BT437" s="369"/>
      <c r="BU437" s="369"/>
      <c r="BV437" s="369"/>
      <c r="BW437" s="369"/>
      <c r="BX437" s="369"/>
      <c r="BY437" s="369"/>
      <c r="BZ437" s="369"/>
      <c r="CA437" s="369"/>
      <c r="CB437" s="369"/>
      <c r="CC437" s="369"/>
      <c r="CD437" s="369"/>
      <c r="CE437" s="369"/>
    </row>
    <row r="438" spans="1:83" ht="35.1" customHeight="1" x14ac:dyDescent="0.25">
      <c r="A438" s="25">
        <f t="shared" si="20"/>
        <v>427</v>
      </c>
      <c r="B438" s="370"/>
      <c r="C438" s="370"/>
      <c r="D438" s="371"/>
      <c r="E438" s="371"/>
      <c r="F438" s="371"/>
      <c r="G438" s="371"/>
      <c r="H438" s="371"/>
      <c r="I438" s="372"/>
      <c r="J438" s="372"/>
      <c r="K438" s="372"/>
      <c r="L438" s="372"/>
      <c r="M438" s="372"/>
      <c r="N438" s="372"/>
      <c r="O438" s="372"/>
      <c r="P438" s="372"/>
      <c r="Q438" s="373"/>
      <c r="R438" s="373"/>
      <c r="S438" s="373"/>
      <c r="T438" s="373"/>
      <c r="U438" s="373"/>
      <c r="V438" s="373"/>
      <c r="W438" s="373"/>
      <c r="X438" s="373"/>
      <c r="Y438" s="373"/>
      <c r="Z438" s="373"/>
      <c r="AA438" s="372"/>
      <c r="AB438" s="372"/>
      <c r="AC438" s="372"/>
      <c r="AD438" s="372"/>
      <c r="AE438" s="373"/>
      <c r="AF438" s="373"/>
      <c r="AG438" s="373"/>
      <c r="AH438" s="373"/>
      <c r="AI438" s="372"/>
      <c r="AJ438" s="372"/>
      <c r="AK438" s="372"/>
      <c r="AL438" s="372"/>
      <c r="AM438" s="372"/>
      <c r="AN438" s="372"/>
      <c r="AO438" s="374"/>
      <c r="AP438" s="374"/>
      <c r="AQ438" s="374"/>
      <c r="AR438" s="375"/>
      <c r="AS438" s="375"/>
      <c r="AT438" s="375"/>
      <c r="AU438" s="367"/>
      <c r="AV438" s="367"/>
      <c r="AW438" s="367"/>
      <c r="AX438" s="368"/>
      <c r="AY438" s="368"/>
      <c r="AZ438" s="38"/>
      <c r="BA438" s="39"/>
      <c r="BB438" s="38"/>
      <c r="BC438" s="39"/>
      <c r="BD438" s="38"/>
      <c r="BE438" s="39"/>
      <c r="BF438" s="38"/>
      <c r="BG438" s="39"/>
      <c r="BH438" s="38"/>
      <c r="BI438" s="36"/>
      <c r="BJ438" s="37"/>
      <c r="BK438" s="36"/>
      <c r="BL438" s="37"/>
      <c r="BM438" s="36"/>
      <c r="BN438" s="37"/>
      <c r="BO438" s="36"/>
      <c r="BP438" s="37"/>
      <c r="BQ438" s="36"/>
      <c r="BR438" s="369"/>
      <c r="BS438" s="369"/>
      <c r="BT438" s="369"/>
      <c r="BU438" s="369"/>
      <c r="BV438" s="369"/>
      <c r="BW438" s="369"/>
      <c r="BX438" s="369"/>
      <c r="BY438" s="369"/>
      <c r="BZ438" s="369"/>
      <c r="CA438" s="369"/>
      <c r="CB438" s="369"/>
      <c r="CC438" s="369"/>
      <c r="CD438" s="369"/>
      <c r="CE438" s="369"/>
    </row>
    <row r="439" spans="1:83" ht="35.1" customHeight="1" x14ac:dyDescent="0.25">
      <c r="A439" s="25">
        <f t="shared" si="20"/>
        <v>428</v>
      </c>
      <c r="B439" s="370"/>
      <c r="C439" s="370"/>
      <c r="D439" s="371"/>
      <c r="E439" s="371"/>
      <c r="F439" s="371"/>
      <c r="G439" s="371"/>
      <c r="H439" s="371"/>
      <c r="I439" s="372"/>
      <c r="J439" s="372"/>
      <c r="K439" s="372"/>
      <c r="L439" s="372"/>
      <c r="M439" s="372"/>
      <c r="N439" s="372"/>
      <c r="O439" s="372"/>
      <c r="P439" s="372"/>
      <c r="Q439" s="373"/>
      <c r="R439" s="373"/>
      <c r="S439" s="373"/>
      <c r="T439" s="373"/>
      <c r="U439" s="373"/>
      <c r="V439" s="373"/>
      <c r="W439" s="373"/>
      <c r="X439" s="373"/>
      <c r="Y439" s="373"/>
      <c r="Z439" s="373"/>
      <c r="AA439" s="372"/>
      <c r="AB439" s="372"/>
      <c r="AC439" s="372"/>
      <c r="AD439" s="372"/>
      <c r="AE439" s="373"/>
      <c r="AF439" s="373"/>
      <c r="AG439" s="373"/>
      <c r="AH439" s="373"/>
      <c r="AI439" s="372"/>
      <c r="AJ439" s="372"/>
      <c r="AK439" s="372"/>
      <c r="AL439" s="372"/>
      <c r="AM439" s="372"/>
      <c r="AN439" s="372"/>
      <c r="AO439" s="374"/>
      <c r="AP439" s="374"/>
      <c r="AQ439" s="374"/>
      <c r="AR439" s="375"/>
      <c r="AS439" s="375"/>
      <c r="AT439" s="375"/>
      <c r="AU439" s="367"/>
      <c r="AV439" s="367"/>
      <c r="AW439" s="367"/>
      <c r="AX439" s="368"/>
      <c r="AY439" s="368"/>
      <c r="AZ439" s="38"/>
      <c r="BA439" s="39"/>
      <c r="BB439" s="38"/>
      <c r="BC439" s="39"/>
      <c r="BD439" s="38"/>
      <c r="BE439" s="39"/>
      <c r="BF439" s="38"/>
      <c r="BG439" s="39"/>
      <c r="BH439" s="38"/>
      <c r="BI439" s="36"/>
      <c r="BJ439" s="37"/>
      <c r="BK439" s="36"/>
      <c r="BL439" s="37"/>
      <c r="BM439" s="36"/>
      <c r="BN439" s="37"/>
      <c r="BO439" s="36"/>
      <c r="BP439" s="37"/>
      <c r="BQ439" s="36"/>
      <c r="BR439" s="369"/>
      <c r="BS439" s="369"/>
      <c r="BT439" s="369"/>
      <c r="BU439" s="369"/>
      <c r="BV439" s="369"/>
      <c r="BW439" s="369"/>
      <c r="BX439" s="369"/>
      <c r="BY439" s="369"/>
      <c r="BZ439" s="369"/>
      <c r="CA439" s="369"/>
      <c r="CB439" s="369"/>
      <c r="CC439" s="369"/>
      <c r="CD439" s="369"/>
      <c r="CE439" s="369"/>
    </row>
    <row r="440" spans="1:83" ht="35.1" customHeight="1" x14ac:dyDescent="0.25">
      <c r="A440" s="25">
        <f t="shared" si="20"/>
        <v>429</v>
      </c>
      <c r="B440" s="370"/>
      <c r="C440" s="370"/>
      <c r="D440" s="371"/>
      <c r="E440" s="371"/>
      <c r="F440" s="371"/>
      <c r="G440" s="371"/>
      <c r="H440" s="371"/>
      <c r="I440" s="372"/>
      <c r="J440" s="372"/>
      <c r="K440" s="372"/>
      <c r="L440" s="372"/>
      <c r="M440" s="372"/>
      <c r="N440" s="372"/>
      <c r="O440" s="372"/>
      <c r="P440" s="372"/>
      <c r="Q440" s="373"/>
      <c r="R440" s="373"/>
      <c r="S440" s="373"/>
      <c r="T440" s="373"/>
      <c r="U440" s="373"/>
      <c r="V440" s="373"/>
      <c r="W440" s="373"/>
      <c r="X440" s="373"/>
      <c r="Y440" s="373"/>
      <c r="Z440" s="373"/>
      <c r="AA440" s="372"/>
      <c r="AB440" s="372"/>
      <c r="AC440" s="372"/>
      <c r="AD440" s="372"/>
      <c r="AE440" s="373"/>
      <c r="AF440" s="373"/>
      <c r="AG440" s="373"/>
      <c r="AH440" s="373"/>
      <c r="AI440" s="372"/>
      <c r="AJ440" s="372"/>
      <c r="AK440" s="372"/>
      <c r="AL440" s="372"/>
      <c r="AM440" s="372"/>
      <c r="AN440" s="372"/>
      <c r="AO440" s="374"/>
      <c r="AP440" s="374"/>
      <c r="AQ440" s="374"/>
      <c r="AR440" s="375"/>
      <c r="AS440" s="375"/>
      <c r="AT440" s="375"/>
      <c r="AU440" s="367"/>
      <c r="AV440" s="367"/>
      <c r="AW440" s="367"/>
      <c r="AX440" s="368"/>
      <c r="AY440" s="368"/>
      <c r="AZ440" s="38"/>
      <c r="BA440" s="39"/>
      <c r="BB440" s="38"/>
      <c r="BC440" s="39"/>
      <c r="BD440" s="38"/>
      <c r="BE440" s="39"/>
      <c r="BF440" s="38"/>
      <c r="BG440" s="39"/>
      <c r="BH440" s="38"/>
      <c r="BI440" s="36"/>
      <c r="BJ440" s="37"/>
      <c r="BK440" s="36"/>
      <c r="BL440" s="37"/>
      <c r="BM440" s="36"/>
      <c r="BN440" s="37"/>
      <c r="BO440" s="36"/>
      <c r="BP440" s="37"/>
      <c r="BQ440" s="36"/>
      <c r="BR440" s="369"/>
      <c r="BS440" s="369"/>
      <c r="BT440" s="369"/>
      <c r="BU440" s="369"/>
      <c r="BV440" s="369"/>
      <c r="BW440" s="369"/>
      <c r="BX440" s="369"/>
      <c r="BY440" s="369"/>
      <c r="BZ440" s="369"/>
      <c r="CA440" s="369"/>
      <c r="CB440" s="369"/>
      <c r="CC440" s="369"/>
      <c r="CD440" s="369"/>
      <c r="CE440" s="369"/>
    </row>
    <row r="441" spans="1:83" ht="35.1" customHeight="1" x14ac:dyDescent="0.25">
      <c r="A441" s="25">
        <f>ROW(A430)</f>
        <v>430</v>
      </c>
      <c r="B441" s="370"/>
      <c r="C441" s="370"/>
      <c r="D441" s="371"/>
      <c r="E441" s="371"/>
      <c r="F441" s="371"/>
      <c r="G441" s="371"/>
      <c r="H441" s="371"/>
      <c r="I441" s="372"/>
      <c r="J441" s="372"/>
      <c r="K441" s="372"/>
      <c r="L441" s="372"/>
      <c r="M441" s="372"/>
      <c r="N441" s="372"/>
      <c r="O441" s="372"/>
      <c r="P441" s="372"/>
      <c r="Q441" s="373"/>
      <c r="R441" s="373"/>
      <c r="S441" s="373"/>
      <c r="T441" s="373"/>
      <c r="U441" s="373"/>
      <c r="V441" s="373"/>
      <c r="W441" s="373"/>
      <c r="X441" s="373"/>
      <c r="Y441" s="373"/>
      <c r="Z441" s="373"/>
      <c r="AA441" s="372"/>
      <c r="AB441" s="372"/>
      <c r="AC441" s="372"/>
      <c r="AD441" s="372"/>
      <c r="AE441" s="373"/>
      <c r="AF441" s="373"/>
      <c r="AG441" s="373"/>
      <c r="AH441" s="373"/>
      <c r="AI441" s="372"/>
      <c r="AJ441" s="372"/>
      <c r="AK441" s="372"/>
      <c r="AL441" s="372"/>
      <c r="AM441" s="372"/>
      <c r="AN441" s="372"/>
      <c r="AO441" s="374"/>
      <c r="AP441" s="374"/>
      <c r="AQ441" s="374"/>
      <c r="AR441" s="375"/>
      <c r="AS441" s="375"/>
      <c r="AT441" s="375"/>
      <c r="AU441" s="367"/>
      <c r="AV441" s="367"/>
      <c r="AW441" s="367"/>
      <c r="AX441" s="368"/>
      <c r="AY441" s="368"/>
      <c r="AZ441" s="38"/>
      <c r="BA441" s="39"/>
      <c r="BB441" s="38"/>
      <c r="BC441" s="39"/>
      <c r="BD441" s="38"/>
      <c r="BE441" s="39"/>
      <c r="BF441" s="38"/>
      <c r="BG441" s="39"/>
      <c r="BH441" s="38"/>
      <c r="BI441" s="36"/>
      <c r="BJ441" s="37"/>
      <c r="BK441" s="36"/>
      <c r="BL441" s="37"/>
      <c r="BM441" s="36"/>
      <c r="BN441" s="37"/>
      <c r="BO441" s="36"/>
      <c r="BP441" s="37"/>
      <c r="BQ441" s="36"/>
      <c r="BR441" s="369"/>
      <c r="BS441" s="369"/>
      <c r="BT441" s="369"/>
      <c r="BU441" s="369"/>
      <c r="BV441" s="369"/>
      <c r="BW441" s="369"/>
      <c r="BX441" s="369"/>
      <c r="BY441" s="369"/>
      <c r="BZ441" s="369"/>
      <c r="CA441" s="369"/>
      <c r="CB441" s="369"/>
      <c r="CC441" s="369"/>
      <c r="CD441" s="369"/>
      <c r="CE441" s="369"/>
    </row>
    <row r="442" spans="1:83" ht="35.1" customHeight="1" x14ac:dyDescent="0.25">
      <c r="A442" s="25">
        <f t="shared" si="20"/>
        <v>431</v>
      </c>
      <c r="B442" s="370"/>
      <c r="C442" s="370"/>
      <c r="D442" s="371"/>
      <c r="E442" s="371"/>
      <c r="F442" s="371"/>
      <c r="G442" s="371"/>
      <c r="H442" s="371"/>
      <c r="I442" s="372"/>
      <c r="J442" s="372"/>
      <c r="K442" s="372"/>
      <c r="L442" s="372"/>
      <c r="M442" s="372"/>
      <c r="N442" s="372"/>
      <c r="O442" s="372"/>
      <c r="P442" s="372"/>
      <c r="Q442" s="373"/>
      <c r="R442" s="373"/>
      <c r="S442" s="373"/>
      <c r="T442" s="373"/>
      <c r="U442" s="373"/>
      <c r="V442" s="373"/>
      <c r="W442" s="373"/>
      <c r="X442" s="373"/>
      <c r="Y442" s="373"/>
      <c r="Z442" s="373"/>
      <c r="AA442" s="372"/>
      <c r="AB442" s="372"/>
      <c r="AC442" s="372"/>
      <c r="AD442" s="372"/>
      <c r="AE442" s="373"/>
      <c r="AF442" s="373"/>
      <c r="AG442" s="373"/>
      <c r="AH442" s="373"/>
      <c r="AI442" s="372"/>
      <c r="AJ442" s="372"/>
      <c r="AK442" s="372"/>
      <c r="AL442" s="372"/>
      <c r="AM442" s="372"/>
      <c r="AN442" s="372"/>
      <c r="AO442" s="374"/>
      <c r="AP442" s="374"/>
      <c r="AQ442" s="374"/>
      <c r="AR442" s="375"/>
      <c r="AS442" s="375"/>
      <c r="AT442" s="375"/>
      <c r="AU442" s="367"/>
      <c r="AV442" s="367"/>
      <c r="AW442" s="367"/>
      <c r="AX442" s="368"/>
      <c r="AY442" s="368"/>
      <c r="AZ442" s="38"/>
      <c r="BA442" s="39"/>
      <c r="BB442" s="38"/>
      <c r="BC442" s="39"/>
      <c r="BD442" s="38"/>
      <c r="BE442" s="39"/>
      <c r="BF442" s="38"/>
      <c r="BG442" s="39"/>
      <c r="BH442" s="38"/>
      <c r="BI442" s="36"/>
      <c r="BJ442" s="37"/>
      <c r="BK442" s="36"/>
      <c r="BL442" s="37"/>
      <c r="BM442" s="36"/>
      <c r="BN442" s="37"/>
      <c r="BO442" s="36"/>
      <c r="BP442" s="37"/>
      <c r="BQ442" s="36"/>
      <c r="BR442" s="369"/>
      <c r="BS442" s="369"/>
      <c r="BT442" s="369"/>
      <c r="BU442" s="369"/>
      <c r="BV442" s="369"/>
      <c r="BW442" s="369"/>
      <c r="BX442" s="369"/>
      <c r="BY442" s="369"/>
      <c r="BZ442" s="369"/>
      <c r="CA442" s="369"/>
      <c r="CB442" s="369"/>
      <c r="CC442" s="369"/>
      <c r="CD442" s="369"/>
      <c r="CE442" s="369"/>
    </row>
    <row r="443" spans="1:83" ht="35.1" customHeight="1" x14ac:dyDescent="0.25">
      <c r="A443" s="25">
        <f t="shared" si="20"/>
        <v>432</v>
      </c>
      <c r="B443" s="370"/>
      <c r="C443" s="370"/>
      <c r="D443" s="371"/>
      <c r="E443" s="371"/>
      <c r="F443" s="371"/>
      <c r="G443" s="371"/>
      <c r="H443" s="371"/>
      <c r="I443" s="372"/>
      <c r="J443" s="372"/>
      <c r="K443" s="372"/>
      <c r="L443" s="372"/>
      <c r="M443" s="372"/>
      <c r="N443" s="372"/>
      <c r="O443" s="372"/>
      <c r="P443" s="372"/>
      <c r="Q443" s="373"/>
      <c r="R443" s="373"/>
      <c r="S443" s="373"/>
      <c r="T443" s="373"/>
      <c r="U443" s="373"/>
      <c r="V443" s="373"/>
      <c r="W443" s="373"/>
      <c r="X443" s="373"/>
      <c r="Y443" s="373"/>
      <c r="Z443" s="373"/>
      <c r="AA443" s="372"/>
      <c r="AB443" s="372"/>
      <c r="AC443" s="372"/>
      <c r="AD443" s="372"/>
      <c r="AE443" s="373"/>
      <c r="AF443" s="373"/>
      <c r="AG443" s="373"/>
      <c r="AH443" s="373"/>
      <c r="AI443" s="372"/>
      <c r="AJ443" s="372"/>
      <c r="AK443" s="372"/>
      <c r="AL443" s="372"/>
      <c r="AM443" s="372"/>
      <c r="AN443" s="372"/>
      <c r="AO443" s="374"/>
      <c r="AP443" s="374"/>
      <c r="AQ443" s="374"/>
      <c r="AR443" s="375"/>
      <c r="AS443" s="375"/>
      <c r="AT443" s="375"/>
      <c r="AU443" s="367"/>
      <c r="AV443" s="367"/>
      <c r="AW443" s="367"/>
      <c r="AX443" s="368"/>
      <c r="AY443" s="368"/>
      <c r="AZ443" s="38"/>
      <c r="BA443" s="39"/>
      <c r="BB443" s="38"/>
      <c r="BC443" s="39"/>
      <c r="BD443" s="38"/>
      <c r="BE443" s="39"/>
      <c r="BF443" s="38"/>
      <c r="BG443" s="39"/>
      <c r="BH443" s="38"/>
      <c r="BI443" s="36"/>
      <c r="BJ443" s="37"/>
      <c r="BK443" s="36"/>
      <c r="BL443" s="37"/>
      <c r="BM443" s="36"/>
      <c r="BN443" s="37"/>
      <c r="BO443" s="36"/>
      <c r="BP443" s="37"/>
      <c r="BQ443" s="36"/>
      <c r="BR443" s="369"/>
      <c r="BS443" s="369"/>
      <c r="BT443" s="369"/>
      <c r="BU443" s="369"/>
      <c r="BV443" s="369"/>
      <c r="BW443" s="369"/>
      <c r="BX443" s="369"/>
      <c r="BY443" s="369"/>
      <c r="BZ443" s="369"/>
      <c r="CA443" s="369"/>
      <c r="CB443" s="369"/>
      <c r="CC443" s="369"/>
      <c r="CD443" s="369"/>
      <c r="CE443" s="369"/>
    </row>
    <row r="444" spans="1:83" ht="35.1" customHeight="1" x14ac:dyDescent="0.25">
      <c r="A444" s="25">
        <f t="shared" si="20"/>
        <v>433</v>
      </c>
      <c r="B444" s="370"/>
      <c r="C444" s="370"/>
      <c r="D444" s="371"/>
      <c r="E444" s="371"/>
      <c r="F444" s="371"/>
      <c r="G444" s="371"/>
      <c r="H444" s="371"/>
      <c r="I444" s="372"/>
      <c r="J444" s="372"/>
      <c r="K444" s="372"/>
      <c r="L444" s="372"/>
      <c r="M444" s="372"/>
      <c r="N444" s="372"/>
      <c r="O444" s="372"/>
      <c r="P444" s="372"/>
      <c r="Q444" s="373"/>
      <c r="R444" s="373"/>
      <c r="S444" s="373"/>
      <c r="T444" s="373"/>
      <c r="U444" s="373"/>
      <c r="V444" s="373"/>
      <c r="W444" s="373"/>
      <c r="X444" s="373"/>
      <c r="Y444" s="373"/>
      <c r="Z444" s="373"/>
      <c r="AA444" s="372"/>
      <c r="AB444" s="372"/>
      <c r="AC444" s="372"/>
      <c r="AD444" s="372"/>
      <c r="AE444" s="373"/>
      <c r="AF444" s="373"/>
      <c r="AG444" s="373"/>
      <c r="AH444" s="373"/>
      <c r="AI444" s="372"/>
      <c r="AJ444" s="372"/>
      <c r="AK444" s="372"/>
      <c r="AL444" s="372"/>
      <c r="AM444" s="372"/>
      <c r="AN444" s="372"/>
      <c r="AO444" s="374"/>
      <c r="AP444" s="374"/>
      <c r="AQ444" s="374"/>
      <c r="AR444" s="375"/>
      <c r="AS444" s="375"/>
      <c r="AT444" s="375"/>
      <c r="AU444" s="367"/>
      <c r="AV444" s="367"/>
      <c r="AW444" s="367"/>
      <c r="AX444" s="368"/>
      <c r="AY444" s="368"/>
      <c r="AZ444" s="38"/>
      <c r="BA444" s="39"/>
      <c r="BB444" s="38"/>
      <c r="BC444" s="39"/>
      <c r="BD444" s="38"/>
      <c r="BE444" s="39"/>
      <c r="BF444" s="38"/>
      <c r="BG444" s="39"/>
      <c r="BH444" s="38"/>
      <c r="BI444" s="36"/>
      <c r="BJ444" s="37"/>
      <c r="BK444" s="36"/>
      <c r="BL444" s="37"/>
      <c r="BM444" s="36"/>
      <c r="BN444" s="37"/>
      <c r="BO444" s="36"/>
      <c r="BP444" s="37"/>
      <c r="BQ444" s="36"/>
      <c r="BR444" s="369"/>
      <c r="BS444" s="369"/>
      <c r="BT444" s="369"/>
      <c r="BU444" s="369"/>
      <c r="BV444" s="369"/>
      <c r="BW444" s="369"/>
      <c r="BX444" s="369"/>
      <c r="BY444" s="369"/>
      <c r="BZ444" s="369"/>
      <c r="CA444" s="369"/>
      <c r="CB444" s="369"/>
      <c r="CC444" s="369"/>
      <c r="CD444" s="369"/>
      <c r="CE444" s="369"/>
    </row>
    <row r="445" spans="1:83" ht="35.1" customHeight="1" x14ac:dyDescent="0.25">
      <c r="A445" s="25">
        <f t="shared" si="20"/>
        <v>434</v>
      </c>
      <c r="B445" s="370"/>
      <c r="C445" s="370"/>
      <c r="D445" s="371"/>
      <c r="E445" s="371"/>
      <c r="F445" s="371"/>
      <c r="G445" s="371"/>
      <c r="H445" s="371"/>
      <c r="I445" s="372"/>
      <c r="J445" s="372"/>
      <c r="K445" s="372"/>
      <c r="L445" s="372"/>
      <c r="M445" s="372"/>
      <c r="N445" s="372"/>
      <c r="O445" s="372"/>
      <c r="P445" s="372"/>
      <c r="Q445" s="373"/>
      <c r="R445" s="373"/>
      <c r="S445" s="373"/>
      <c r="T445" s="373"/>
      <c r="U445" s="373"/>
      <c r="V445" s="373"/>
      <c r="W445" s="373"/>
      <c r="X445" s="373"/>
      <c r="Y445" s="373"/>
      <c r="Z445" s="373"/>
      <c r="AA445" s="372"/>
      <c r="AB445" s="372"/>
      <c r="AC445" s="372"/>
      <c r="AD445" s="372"/>
      <c r="AE445" s="373"/>
      <c r="AF445" s="373"/>
      <c r="AG445" s="373"/>
      <c r="AH445" s="373"/>
      <c r="AI445" s="372"/>
      <c r="AJ445" s="372"/>
      <c r="AK445" s="372"/>
      <c r="AL445" s="372"/>
      <c r="AM445" s="372"/>
      <c r="AN445" s="372"/>
      <c r="AO445" s="374"/>
      <c r="AP445" s="374"/>
      <c r="AQ445" s="374"/>
      <c r="AR445" s="375"/>
      <c r="AS445" s="375"/>
      <c r="AT445" s="375"/>
      <c r="AU445" s="367"/>
      <c r="AV445" s="367"/>
      <c r="AW445" s="367"/>
      <c r="AX445" s="368"/>
      <c r="AY445" s="368"/>
      <c r="AZ445" s="38"/>
      <c r="BA445" s="39"/>
      <c r="BB445" s="38"/>
      <c r="BC445" s="39"/>
      <c r="BD445" s="38"/>
      <c r="BE445" s="39"/>
      <c r="BF445" s="38"/>
      <c r="BG445" s="39"/>
      <c r="BH445" s="38"/>
      <c r="BI445" s="36"/>
      <c r="BJ445" s="37"/>
      <c r="BK445" s="36"/>
      <c r="BL445" s="37"/>
      <c r="BM445" s="36"/>
      <c r="BN445" s="37"/>
      <c r="BO445" s="36"/>
      <c r="BP445" s="37"/>
      <c r="BQ445" s="36"/>
      <c r="BR445" s="369"/>
      <c r="BS445" s="369"/>
      <c r="BT445" s="369"/>
      <c r="BU445" s="369"/>
      <c r="BV445" s="369"/>
      <c r="BW445" s="369"/>
      <c r="BX445" s="369"/>
      <c r="BY445" s="369"/>
      <c r="BZ445" s="369"/>
      <c r="CA445" s="369"/>
      <c r="CB445" s="369"/>
      <c r="CC445" s="369"/>
      <c r="CD445" s="369"/>
      <c r="CE445" s="369"/>
    </row>
    <row r="446" spans="1:83" ht="35.1" customHeight="1" x14ac:dyDescent="0.25">
      <c r="A446" s="25">
        <f t="shared" si="20"/>
        <v>435</v>
      </c>
      <c r="B446" s="370"/>
      <c r="C446" s="370"/>
      <c r="D446" s="371"/>
      <c r="E446" s="371"/>
      <c r="F446" s="371"/>
      <c r="G446" s="371"/>
      <c r="H446" s="371"/>
      <c r="I446" s="372"/>
      <c r="J446" s="372"/>
      <c r="K446" s="372"/>
      <c r="L446" s="372"/>
      <c r="M446" s="372"/>
      <c r="N446" s="372"/>
      <c r="O446" s="372"/>
      <c r="P446" s="372"/>
      <c r="Q446" s="373"/>
      <c r="R446" s="373"/>
      <c r="S446" s="373"/>
      <c r="T446" s="373"/>
      <c r="U446" s="373"/>
      <c r="V446" s="373"/>
      <c r="W446" s="373"/>
      <c r="X446" s="373"/>
      <c r="Y446" s="373"/>
      <c r="Z446" s="373"/>
      <c r="AA446" s="372"/>
      <c r="AB446" s="372"/>
      <c r="AC446" s="372"/>
      <c r="AD446" s="372"/>
      <c r="AE446" s="373"/>
      <c r="AF446" s="373"/>
      <c r="AG446" s="373"/>
      <c r="AH446" s="373"/>
      <c r="AI446" s="372"/>
      <c r="AJ446" s="372"/>
      <c r="AK446" s="372"/>
      <c r="AL446" s="372"/>
      <c r="AM446" s="372"/>
      <c r="AN446" s="372"/>
      <c r="AO446" s="374"/>
      <c r="AP446" s="374"/>
      <c r="AQ446" s="374"/>
      <c r="AR446" s="375"/>
      <c r="AS446" s="375"/>
      <c r="AT446" s="375"/>
      <c r="AU446" s="367"/>
      <c r="AV446" s="367"/>
      <c r="AW446" s="367"/>
      <c r="AX446" s="368"/>
      <c r="AY446" s="368"/>
      <c r="AZ446" s="38"/>
      <c r="BA446" s="39"/>
      <c r="BB446" s="38"/>
      <c r="BC446" s="39"/>
      <c r="BD446" s="38"/>
      <c r="BE446" s="39"/>
      <c r="BF446" s="38"/>
      <c r="BG446" s="39"/>
      <c r="BH446" s="38"/>
      <c r="BI446" s="36"/>
      <c r="BJ446" s="37"/>
      <c r="BK446" s="36"/>
      <c r="BL446" s="37"/>
      <c r="BM446" s="36"/>
      <c r="BN446" s="37"/>
      <c r="BO446" s="36"/>
      <c r="BP446" s="37"/>
      <c r="BQ446" s="36"/>
      <c r="BR446" s="369"/>
      <c r="BS446" s="369"/>
      <c r="BT446" s="369"/>
      <c r="BU446" s="369"/>
      <c r="BV446" s="369"/>
      <c r="BW446" s="369"/>
      <c r="BX446" s="369"/>
      <c r="BY446" s="369"/>
      <c r="BZ446" s="369"/>
      <c r="CA446" s="369"/>
      <c r="CB446" s="369"/>
      <c r="CC446" s="369"/>
      <c r="CD446" s="369"/>
      <c r="CE446" s="369"/>
    </row>
    <row r="447" spans="1:83" ht="35.1" customHeight="1" x14ac:dyDescent="0.25">
      <c r="A447" s="25">
        <f t="shared" si="20"/>
        <v>436</v>
      </c>
      <c r="B447" s="370"/>
      <c r="C447" s="370"/>
      <c r="D447" s="371"/>
      <c r="E447" s="371"/>
      <c r="F447" s="371"/>
      <c r="G447" s="371"/>
      <c r="H447" s="371"/>
      <c r="I447" s="372"/>
      <c r="J447" s="372"/>
      <c r="K447" s="372"/>
      <c r="L447" s="372"/>
      <c r="M447" s="372"/>
      <c r="N447" s="372"/>
      <c r="O447" s="372"/>
      <c r="P447" s="372"/>
      <c r="Q447" s="373"/>
      <c r="R447" s="373"/>
      <c r="S447" s="373"/>
      <c r="T447" s="373"/>
      <c r="U447" s="373"/>
      <c r="V447" s="373"/>
      <c r="W447" s="373"/>
      <c r="X447" s="373"/>
      <c r="Y447" s="373"/>
      <c r="Z447" s="373"/>
      <c r="AA447" s="372"/>
      <c r="AB447" s="372"/>
      <c r="AC447" s="372"/>
      <c r="AD447" s="372"/>
      <c r="AE447" s="373"/>
      <c r="AF447" s="373"/>
      <c r="AG447" s="373"/>
      <c r="AH447" s="373"/>
      <c r="AI447" s="372"/>
      <c r="AJ447" s="372"/>
      <c r="AK447" s="372"/>
      <c r="AL447" s="372"/>
      <c r="AM447" s="372"/>
      <c r="AN447" s="372"/>
      <c r="AO447" s="374"/>
      <c r="AP447" s="374"/>
      <c r="AQ447" s="374"/>
      <c r="AR447" s="375"/>
      <c r="AS447" s="375"/>
      <c r="AT447" s="375"/>
      <c r="AU447" s="367"/>
      <c r="AV447" s="367"/>
      <c r="AW447" s="367"/>
      <c r="AX447" s="368"/>
      <c r="AY447" s="368"/>
      <c r="AZ447" s="38"/>
      <c r="BA447" s="39"/>
      <c r="BB447" s="38"/>
      <c r="BC447" s="39"/>
      <c r="BD447" s="38"/>
      <c r="BE447" s="39"/>
      <c r="BF447" s="38"/>
      <c r="BG447" s="39"/>
      <c r="BH447" s="38"/>
      <c r="BI447" s="36"/>
      <c r="BJ447" s="37"/>
      <c r="BK447" s="36"/>
      <c r="BL447" s="37"/>
      <c r="BM447" s="36"/>
      <c r="BN447" s="37"/>
      <c r="BO447" s="36"/>
      <c r="BP447" s="37"/>
      <c r="BQ447" s="36"/>
      <c r="BR447" s="369"/>
      <c r="BS447" s="369"/>
      <c r="BT447" s="369"/>
      <c r="BU447" s="369"/>
      <c r="BV447" s="369"/>
      <c r="BW447" s="369"/>
      <c r="BX447" s="369"/>
      <c r="BY447" s="369"/>
      <c r="BZ447" s="369"/>
      <c r="CA447" s="369"/>
      <c r="CB447" s="369"/>
      <c r="CC447" s="369"/>
      <c r="CD447" s="369"/>
      <c r="CE447" s="369"/>
    </row>
    <row r="448" spans="1:83" ht="35.1" customHeight="1" x14ac:dyDescent="0.25">
      <c r="A448" s="25">
        <f t="shared" si="20"/>
        <v>437</v>
      </c>
      <c r="B448" s="370"/>
      <c r="C448" s="370"/>
      <c r="D448" s="371"/>
      <c r="E448" s="371"/>
      <c r="F448" s="371"/>
      <c r="G448" s="371"/>
      <c r="H448" s="371"/>
      <c r="I448" s="372"/>
      <c r="J448" s="372"/>
      <c r="K448" s="372"/>
      <c r="L448" s="372"/>
      <c r="M448" s="372"/>
      <c r="N448" s="372"/>
      <c r="O448" s="372"/>
      <c r="P448" s="372"/>
      <c r="Q448" s="373"/>
      <c r="R448" s="373"/>
      <c r="S448" s="373"/>
      <c r="T448" s="373"/>
      <c r="U448" s="373"/>
      <c r="V448" s="373"/>
      <c r="W448" s="373"/>
      <c r="X448" s="373"/>
      <c r="Y448" s="373"/>
      <c r="Z448" s="373"/>
      <c r="AA448" s="372"/>
      <c r="AB448" s="372"/>
      <c r="AC448" s="372"/>
      <c r="AD448" s="372"/>
      <c r="AE448" s="373"/>
      <c r="AF448" s="373"/>
      <c r="AG448" s="373"/>
      <c r="AH448" s="373"/>
      <c r="AI448" s="372"/>
      <c r="AJ448" s="372"/>
      <c r="AK448" s="372"/>
      <c r="AL448" s="372"/>
      <c r="AM448" s="372"/>
      <c r="AN448" s="372"/>
      <c r="AO448" s="374"/>
      <c r="AP448" s="374"/>
      <c r="AQ448" s="374"/>
      <c r="AR448" s="375"/>
      <c r="AS448" s="375"/>
      <c r="AT448" s="375"/>
      <c r="AU448" s="367"/>
      <c r="AV448" s="367"/>
      <c r="AW448" s="367"/>
      <c r="AX448" s="368"/>
      <c r="AY448" s="368"/>
      <c r="AZ448" s="38"/>
      <c r="BA448" s="39"/>
      <c r="BB448" s="38"/>
      <c r="BC448" s="39"/>
      <c r="BD448" s="38"/>
      <c r="BE448" s="39"/>
      <c r="BF448" s="38"/>
      <c r="BG448" s="39"/>
      <c r="BH448" s="38"/>
      <c r="BI448" s="36"/>
      <c r="BJ448" s="37"/>
      <c r="BK448" s="36"/>
      <c r="BL448" s="37"/>
      <c r="BM448" s="36"/>
      <c r="BN448" s="37"/>
      <c r="BO448" s="36"/>
      <c r="BP448" s="37"/>
      <c r="BQ448" s="36"/>
      <c r="BR448" s="369"/>
      <c r="BS448" s="369"/>
      <c r="BT448" s="369"/>
      <c r="BU448" s="369"/>
      <c r="BV448" s="369"/>
      <c r="BW448" s="369"/>
      <c r="BX448" s="369"/>
      <c r="BY448" s="369"/>
      <c r="BZ448" s="369"/>
      <c r="CA448" s="369"/>
      <c r="CB448" s="369"/>
      <c r="CC448" s="369"/>
      <c r="CD448" s="369"/>
      <c r="CE448" s="369"/>
    </row>
    <row r="449" spans="1:83" ht="35.1" customHeight="1" x14ac:dyDescent="0.25">
      <c r="A449" s="25">
        <f t="shared" si="20"/>
        <v>438</v>
      </c>
      <c r="B449" s="370"/>
      <c r="C449" s="370"/>
      <c r="D449" s="371"/>
      <c r="E449" s="371"/>
      <c r="F449" s="371"/>
      <c r="G449" s="371"/>
      <c r="H449" s="371"/>
      <c r="I449" s="372"/>
      <c r="J449" s="372"/>
      <c r="K449" s="372"/>
      <c r="L449" s="372"/>
      <c r="M449" s="372"/>
      <c r="N449" s="372"/>
      <c r="O449" s="372"/>
      <c r="P449" s="372"/>
      <c r="Q449" s="373"/>
      <c r="R449" s="373"/>
      <c r="S449" s="373"/>
      <c r="T449" s="373"/>
      <c r="U449" s="373"/>
      <c r="V449" s="373"/>
      <c r="W449" s="373"/>
      <c r="X449" s="373"/>
      <c r="Y449" s="373"/>
      <c r="Z449" s="373"/>
      <c r="AA449" s="372"/>
      <c r="AB449" s="372"/>
      <c r="AC449" s="372"/>
      <c r="AD449" s="372"/>
      <c r="AE449" s="373"/>
      <c r="AF449" s="373"/>
      <c r="AG449" s="373"/>
      <c r="AH449" s="373"/>
      <c r="AI449" s="372"/>
      <c r="AJ449" s="372"/>
      <c r="AK449" s="372"/>
      <c r="AL449" s="372"/>
      <c r="AM449" s="372"/>
      <c r="AN449" s="372"/>
      <c r="AO449" s="374"/>
      <c r="AP449" s="374"/>
      <c r="AQ449" s="374"/>
      <c r="AR449" s="375"/>
      <c r="AS449" s="375"/>
      <c r="AT449" s="375"/>
      <c r="AU449" s="367"/>
      <c r="AV449" s="367"/>
      <c r="AW449" s="367"/>
      <c r="AX449" s="368"/>
      <c r="AY449" s="368"/>
      <c r="AZ449" s="38"/>
      <c r="BA449" s="39"/>
      <c r="BB449" s="38"/>
      <c r="BC449" s="39"/>
      <c r="BD449" s="38"/>
      <c r="BE449" s="39"/>
      <c r="BF449" s="38"/>
      <c r="BG449" s="39"/>
      <c r="BH449" s="38"/>
      <c r="BI449" s="36"/>
      <c r="BJ449" s="37"/>
      <c r="BK449" s="36"/>
      <c r="BL449" s="37"/>
      <c r="BM449" s="36"/>
      <c r="BN449" s="37"/>
      <c r="BO449" s="36"/>
      <c r="BP449" s="37"/>
      <c r="BQ449" s="36"/>
      <c r="BR449" s="369"/>
      <c r="BS449" s="369"/>
      <c r="BT449" s="369"/>
      <c r="BU449" s="369"/>
      <c r="BV449" s="369"/>
      <c r="BW449" s="369"/>
      <c r="BX449" s="369"/>
      <c r="BY449" s="369"/>
      <c r="BZ449" s="369"/>
      <c r="CA449" s="369"/>
      <c r="CB449" s="369"/>
      <c r="CC449" s="369"/>
      <c r="CD449" s="369"/>
      <c r="CE449" s="369"/>
    </row>
    <row r="450" spans="1:83" ht="35.1" customHeight="1" x14ac:dyDescent="0.25">
      <c r="A450" s="25">
        <f t="shared" si="20"/>
        <v>439</v>
      </c>
      <c r="B450" s="370"/>
      <c r="C450" s="370"/>
      <c r="D450" s="371"/>
      <c r="E450" s="371"/>
      <c r="F450" s="371"/>
      <c r="G450" s="371"/>
      <c r="H450" s="371"/>
      <c r="I450" s="372"/>
      <c r="J450" s="372"/>
      <c r="K450" s="372"/>
      <c r="L450" s="372"/>
      <c r="M450" s="372"/>
      <c r="N450" s="372"/>
      <c r="O450" s="372"/>
      <c r="P450" s="372"/>
      <c r="Q450" s="373"/>
      <c r="R450" s="373"/>
      <c r="S450" s="373"/>
      <c r="T450" s="373"/>
      <c r="U450" s="373"/>
      <c r="V450" s="373"/>
      <c r="W450" s="373"/>
      <c r="X450" s="373"/>
      <c r="Y450" s="373"/>
      <c r="Z450" s="373"/>
      <c r="AA450" s="372"/>
      <c r="AB450" s="372"/>
      <c r="AC450" s="372"/>
      <c r="AD450" s="372"/>
      <c r="AE450" s="373"/>
      <c r="AF450" s="373"/>
      <c r="AG450" s="373"/>
      <c r="AH450" s="373"/>
      <c r="AI450" s="372"/>
      <c r="AJ450" s="372"/>
      <c r="AK450" s="372"/>
      <c r="AL450" s="372"/>
      <c r="AM450" s="372"/>
      <c r="AN450" s="372"/>
      <c r="AO450" s="374"/>
      <c r="AP450" s="374"/>
      <c r="AQ450" s="374"/>
      <c r="AR450" s="375"/>
      <c r="AS450" s="375"/>
      <c r="AT450" s="375"/>
      <c r="AU450" s="367"/>
      <c r="AV450" s="367"/>
      <c r="AW450" s="367"/>
      <c r="AX450" s="368"/>
      <c r="AY450" s="368"/>
      <c r="AZ450" s="38"/>
      <c r="BA450" s="39"/>
      <c r="BB450" s="38"/>
      <c r="BC450" s="39"/>
      <c r="BD450" s="38"/>
      <c r="BE450" s="39"/>
      <c r="BF450" s="38"/>
      <c r="BG450" s="39"/>
      <c r="BH450" s="38"/>
      <c r="BI450" s="36"/>
      <c r="BJ450" s="37"/>
      <c r="BK450" s="36"/>
      <c r="BL450" s="37"/>
      <c r="BM450" s="36"/>
      <c r="BN450" s="37"/>
      <c r="BO450" s="36"/>
      <c r="BP450" s="37"/>
      <c r="BQ450" s="36"/>
      <c r="BR450" s="369"/>
      <c r="BS450" s="369"/>
      <c r="BT450" s="369"/>
      <c r="BU450" s="369"/>
      <c r="BV450" s="369"/>
      <c r="BW450" s="369"/>
      <c r="BX450" s="369"/>
      <c r="BY450" s="369"/>
      <c r="BZ450" s="369"/>
      <c r="CA450" s="369"/>
      <c r="CB450" s="369"/>
      <c r="CC450" s="369"/>
      <c r="CD450" s="369"/>
      <c r="CE450" s="369"/>
    </row>
    <row r="451" spans="1:83" ht="35.1" customHeight="1" x14ac:dyDescent="0.25">
      <c r="A451" s="25">
        <f>ROW(A440)</f>
        <v>440</v>
      </c>
      <c r="B451" s="370"/>
      <c r="C451" s="370"/>
      <c r="D451" s="371"/>
      <c r="E451" s="371"/>
      <c r="F451" s="371"/>
      <c r="G451" s="371"/>
      <c r="H451" s="371"/>
      <c r="I451" s="372"/>
      <c r="J451" s="372"/>
      <c r="K451" s="372"/>
      <c r="L451" s="372"/>
      <c r="M451" s="372"/>
      <c r="N451" s="372"/>
      <c r="O451" s="372"/>
      <c r="P451" s="372"/>
      <c r="Q451" s="373"/>
      <c r="R451" s="373"/>
      <c r="S451" s="373"/>
      <c r="T451" s="373"/>
      <c r="U451" s="373"/>
      <c r="V451" s="373"/>
      <c r="W451" s="373"/>
      <c r="X451" s="373"/>
      <c r="Y451" s="373"/>
      <c r="Z451" s="373"/>
      <c r="AA451" s="372"/>
      <c r="AB451" s="372"/>
      <c r="AC451" s="372"/>
      <c r="AD451" s="372"/>
      <c r="AE451" s="373"/>
      <c r="AF451" s="373"/>
      <c r="AG451" s="373"/>
      <c r="AH451" s="373"/>
      <c r="AI451" s="372"/>
      <c r="AJ451" s="372"/>
      <c r="AK451" s="372"/>
      <c r="AL451" s="372"/>
      <c r="AM451" s="372"/>
      <c r="AN451" s="372"/>
      <c r="AO451" s="374"/>
      <c r="AP451" s="374"/>
      <c r="AQ451" s="374"/>
      <c r="AR451" s="375"/>
      <c r="AS451" s="375"/>
      <c r="AT451" s="375"/>
      <c r="AU451" s="367"/>
      <c r="AV451" s="367"/>
      <c r="AW451" s="367"/>
      <c r="AX451" s="368"/>
      <c r="AY451" s="368"/>
      <c r="AZ451" s="38"/>
      <c r="BA451" s="39"/>
      <c r="BB451" s="38"/>
      <c r="BC451" s="39"/>
      <c r="BD451" s="38"/>
      <c r="BE451" s="39"/>
      <c r="BF451" s="38"/>
      <c r="BG451" s="39"/>
      <c r="BH451" s="38"/>
      <c r="BI451" s="36"/>
      <c r="BJ451" s="37"/>
      <c r="BK451" s="36"/>
      <c r="BL451" s="37"/>
      <c r="BM451" s="36"/>
      <c r="BN451" s="37"/>
      <c r="BO451" s="36"/>
      <c r="BP451" s="37"/>
      <c r="BQ451" s="36"/>
      <c r="BR451" s="369"/>
      <c r="BS451" s="369"/>
      <c r="BT451" s="369"/>
      <c r="BU451" s="369"/>
      <c r="BV451" s="369"/>
      <c r="BW451" s="369"/>
      <c r="BX451" s="369"/>
      <c r="BY451" s="369"/>
      <c r="BZ451" s="369"/>
      <c r="CA451" s="369"/>
      <c r="CB451" s="369"/>
      <c r="CC451" s="369"/>
      <c r="CD451" s="369"/>
      <c r="CE451" s="369"/>
    </row>
    <row r="452" spans="1:83" ht="35.1" customHeight="1" x14ac:dyDescent="0.25">
      <c r="A452" s="25">
        <f t="shared" si="20"/>
        <v>441</v>
      </c>
      <c r="B452" s="370"/>
      <c r="C452" s="370"/>
      <c r="D452" s="371"/>
      <c r="E452" s="371"/>
      <c r="F452" s="371"/>
      <c r="G452" s="371"/>
      <c r="H452" s="371"/>
      <c r="I452" s="372"/>
      <c r="J452" s="372"/>
      <c r="K452" s="372"/>
      <c r="L452" s="372"/>
      <c r="M452" s="372"/>
      <c r="N452" s="372"/>
      <c r="O452" s="372"/>
      <c r="P452" s="372"/>
      <c r="Q452" s="373"/>
      <c r="R452" s="373"/>
      <c r="S452" s="373"/>
      <c r="T452" s="373"/>
      <c r="U452" s="373"/>
      <c r="V452" s="373"/>
      <c r="W452" s="373"/>
      <c r="X452" s="373"/>
      <c r="Y452" s="373"/>
      <c r="Z452" s="373"/>
      <c r="AA452" s="372"/>
      <c r="AB452" s="372"/>
      <c r="AC452" s="372"/>
      <c r="AD452" s="372"/>
      <c r="AE452" s="373"/>
      <c r="AF452" s="373"/>
      <c r="AG452" s="373"/>
      <c r="AH452" s="373"/>
      <c r="AI452" s="372"/>
      <c r="AJ452" s="372"/>
      <c r="AK452" s="372"/>
      <c r="AL452" s="372"/>
      <c r="AM452" s="372"/>
      <c r="AN452" s="372"/>
      <c r="AO452" s="374"/>
      <c r="AP452" s="374"/>
      <c r="AQ452" s="374"/>
      <c r="AR452" s="375"/>
      <c r="AS452" s="375"/>
      <c r="AT452" s="375"/>
      <c r="AU452" s="367"/>
      <c r="AV452" s="367"/>
      <c r="AW452" s="367"/>
      <c r="AX452" s="368"/>
      <c r="AY452" s="368"/>
      <c r="AZ452" s="38"/>
      <c r="BA452" s="39"/>
      <c r="BB452" s="38"/>
      <c r="BC452" s="39"/>
      <c r="BD452" s="38"/>
      <c r="BE452" s="39"/>
      <c r="BF452" s="38"/>
      <c r="BG452" s="39"/>
      <c r="BH452" s="38"/>
      <c r="BI452" s="36"/>
      <c r="BJ452" s="37"/>
      <c r="BK452" s="36"/>
      <c r="BL452" s="37"/>
      <c r="BM452" s="36"/>
      <c r="BN452" s="37"/>
      <c r="BO452" s="36"/>
      <c r="BP452" s="37"/>
      <c r="BQ452" s="36"/>
      <c r="BR452" s="369"/>
      <c r="BS452" s="369"/>
      <c r="BT452" s="369"/>
      <c r="BU452" s="369"/>
      <c r="BV452" s="369"/>
      <c r="BW452" s="369"/>
      <c r="BX452" s="369"/>
      <c r="BY452" s="369"/>
      <c r="BZ452" s="369"/>
      <c r="CA452" s="369"/>
      <c r="CB452" s="369"/>
      <c r="CC452" s="369"/>
      <c r="CD452" s="369"/>
      <c r="CE452" s="369"/>
    </row>
    <row r="453" spans="1:83" ht="35.1" customHeight="1" x14ac:dyDescent="0.25">
      <c r="A453" s="25">
        <f t="shared" si="20"/>
        <v>442</v>
      </c>
      <c r="B453" s="370"/>
      <c r="C453" s="370"/>
      <c r="D453" s="371"/>
      <c r="E453" s="371"/>
      <c r="F453" s="371"/>
      <c r="G453" s="371"/>
      <c r="H453" s="371"/>
      <c r="I453" s="372"/>
      <c r="J453" s="372"/>
      <c r="K453" s="372"/>
      <c r="L453" s="372"/>
      <c r="M453" s="372"/>
      <c r="N453" s="372"/>
      <c r="O453" s="372"/>
      <c r="P453" s="372"/>
      <c r="Q453" s="373"/>
      <c r="R453" s="373"/>
      <c r="S453" s="373"/>
      <c r="T453" s="373"/>
      <c r="U453" s="373"/>
      <c r="V453" s="373"/>
      <c r="W453" s="373"/>
      <c r="X453" s="373"/>
      <c r="Y453" s="373"/>
      <c r="Z453" s="373"/>
      <c r="AA453" s="372"/>
      <c r="AB453" s="372"/>
      <c r="AC453" s="372"/>
      <c r="AD453" s="372"/>
      <c r="AE453" s="373"/>
      <c r="AF453" s="373"/>
      <c r="AG453" s="373"/>
      <c r="AH453" s="373"/>
      <c r="AI453" s="372"/>
      <c r="AJ453" s="372"/>
      <c r="AK453" s="372"/>
      <c r="AL453" s="372"/>
      <c r="AM453" s="372"/>
      <c r="AN453" s="372"/>
      <c r="AO453" s="374"/>
      <c r="AP453" s="374"/>
      <c r="AQ453" s="374"/>
      <c r="AR453" s="375"/>
      <c r="AS453" s="375"/>
      <c r="AT453" s="375"/>
      <c r="AU453" s="367"/>
      <c r="AV453" s="367"/>
      <c r="AW453" s="367"/>
      <c r="AX453" s="368"/>
      <c r="AY453" s="368"/>
      <c r="AZ453" s="38"/>
      <c r="BA453" s="39"/>
      <c r="BB453" s="38"/>
      <c r="BC453" s="39"/>
      <c r="BD453" s="38"/>
      <c r="BE453" s="39"/>
      <c r="BF453" s="38"/>
      <c r="BG453" s="39"/>
      <c r="BH453" s="38"/>
      <c r="BI453" s="36"/>
      <c r="BJ453" s="37"/>
      <c r="BK453" s="36"/>
      <c r="BL453" s="37"/>
      <c r="BM453" s="36"/>
      <c r="BN453" s="37"/>
      <c r="BO453" s="36"/>
      <c r="BP453" s="37"/>
      <c r="BQ453" s="36"/>
      <c r="BR453" s="369"/>
      <c r="BS453" s="369"/>
      <c r="BT453" s="369"/>
      <c r="BU453" s="369"/>
      <c r="BV453" s="369"/>
      <c r="BW453" s="369"/>
      <c r="BX453" s="369"/>
      <c r="BY453" s="369"/>
      <c r="BZ453" s="369"/>
      <c r="CA453" s="369"/>
      <c r="CB453" s="369"/>
      <c r="CC453" s="369"/>
      <c r="CD453" s="369"/>
      <c r="CE453" s="369"/>
    </row>
    <row r="454" spans="1:83" ht="35.1" customHeight="1" x14ac:dyDescent="0.25">
      <c r="A454" s="25">
        <f t="shared" si="20"/>
        <v>443</v>
      </c>
      <c r="B454" s="370"/>
      <c r="C454" s="370"/>
      <c r="D454" s="371"/>
      <c r="E454" s="371"/>
      <c r="F454" s="371"/>
      <c r="G454" s="371"/>
      <c r="H454" s="371"/>
      <c r="I454" s="372"/>
      <c r="J454" s="372"/>
      <c r="K454" s="372"/>
      <c r="L454" s="372"/>
      <c r="M454" s="372"/>
      <c r="N454" s="372"/>
      <c r="O454" s="372"/>
      <c r="P454" s="372"/>
      <c r="Q454" s="373"/>
      <c r="R454" s="373"/>
      <c r="S454" s="373"/>
      <c r="T454" s="373"/>
      <c r="U454" s="373"/>
      <c r="V454" s="373"/>
      <c r="W454" s="373"/>
      <c r="X454" s="373"/>
      <c r="Y454" s="373"/>
      <c r="Z454" s="373"/>
      <c r="AA454" s="372"/>
      <c r="AB454" s="372"/>
      <c r="AC454" s="372"/>
      <c r="AD454" s="372"/>
      <c r="AE454" s="373"/>
      <c r="AF454" s="373"/>
      <c r="AG454" s="373"/>
      <c r="AH454" s="373"/>
      <c r="AI454" s="372"/>
      <c r="AJ454" s="372"/>
      <c r="AK454" s="372"/>
      <c r="AL454" s="372"/>
      <c r="AM454" s="372"/>
      <c r="AN454" s="372"/>
      <c r="AO454" s="374"/>
      <c r="AP454" s="374"/>
      <c r="AQ454" s="374"/>
      <c r="AR454" s="375"/>
      <c r="AS454" s="375"/>
      <c r="AT454" s="375"/>
      <c r="AU454" s="367"/>
      <c r="AV454" s="367"/>
      <c r="AW454" s="367"/>
      <c r="AX454" s="368"/>
      <c r="AY454" s="368"/>
      <c r="AZ454" s="38"/>
      <c r="BA454" s="39"/>
      <c r="BB454" s="38"/>
      <c r="BC454" s="39"/>
      <c r="BD454" s="38"/>
      <c r="BE454" s="39"/>
      <c r="BF454" s="38"/>
      <c r="BG454" s="39"/>
      <c r="BH454" s="38"/>
      <c r="BI454" s="36"/>
      <c r="BJ454" s="37"/>
      <c r="BK454" s="36"/>
      <c r="BL454" s="37"/>
      <c r="BM454" s="36"/>
      <c r="BN454" s="37"/>
      <c r="BO454" s="36"/>
      <c r="BP454" s="37"/>
      <c r="BQ454" s="36"/>
      <c r="BR454" s="369"/>
      <c r="BS454" s="369"/>
      <c r="BT454" s="369"/>
      <c r="BU454" s="369"/>
      <c r="BV454" s="369"/>
      <c r="BW454" s="369"/>
      <c r="BX454" s="369"/>
      <c r="BY454" s="369"/>
      <c r="BZ454" s="369"/>
      <c r="CA454" s="369"/>
      <c r="CB454" s="369"/>
      <c r="CC454" s="369"/>
      <c r="CD454" s="369"/>
      <c r="CE454" s="369"/>
    </row>
    <row r="455" spans="1:83" ht="35.1" customHeight="1" x14ac:dyDescent="0.25">
      <c r="A455" s="25">
        <f t="shared" si="20"/>
        <v>444</v>
      </c>
      <c r="B455" s="370"/>
      <c r="C455" s="370"/>
      <c r="D455" s="371"/>
      <c r="E455" s="371"/>
      <c r="F455" s="371"/>
      <c r="G455" s="371"/>
      <c r="H455" s="371"/>
      <c r="I455" s="372"/>
      <c r="J455" s="372"/>
      <c r="K455" s="372"/>
      <c r="L455" s="372"/>
      <c r="M455" s="372"/>
      <c r="N455" s="372"/>
      <c r="O455" s="372"/>
      <c r="P455" s="372"/>
      <c r="Q455" s="373"/>
      <c r="R455" s="373"/>
      <c r="S455" s="373"/>
      <c r="T455" s="373"/>
      <c r="U455" s="373"/>
      <c r="V455" s="373"/>
      <c r="W455" s="373"/>
      <c r="X455" s="373"/>
      <c r="Y455" s="373"/>
      <c r="Z455" s="373"/>
      <c r="AA455" s="372"/>
      <c r="AB455" s="372"/>
      <c r="AC455" s="372"/>
      <c r="AD455" s="372"/>
      <c r="AE455" s="373"/>
      <c r="AF455" s="373"/>
      <c r="AG455" s="373"/>
      <c r="AH455" s="373"/>
      <c r="AI455" s="372"/>
      <c r="AJ455" s="372"/>
      <c r="AK455" s="372"/>
      <c r="AL455" s="372"/>
      <c r="AM455" s="372"/>
      <c r="AN455" s="372"/>
      <c r="AO455" s="374"/>
      <c r="AP455" s="374"/>
      <c r="AQ455" s="374"/>
      <c r="AR455" s="375"/>
      <c r="AS455" s="375"/>
      <c r="AT455" s="375"/>
      <c r="AU455" s="367"/>
      <c r="AV455" s="367"/>
      <c r="AW455" s="367"/>
      <c r="AX455" s="368"/>
      <c r="AY455" s="368"/>
      <c r="AZ455" s="38"/>
      <c r="BA455" s="39"/>
      <c r="BB455" s="38"/>
      <c r="BC455" s="39"/>
      <c r="BD455" s="38"/>
      <c r="BE455" s="39"/>
      <c r="BF455" s="38"/>
      <c r="BG455" s="39"/>
      <c r="BH455" s="38"/>
      <c r="BI455" s="36"/>
      <c r="BJ455" s="37"/>
      <c r="BK455" s="36"/>
      <c r="BL455" s="37"/>
      <c r="BM455" s="36"/>
      <c r="BN455" s="37"/>
      <c r="BO455" s="36"/>
      <c r="BP455" s="37"/>
      <c r="BQ455" s="36"/>
      <c r="BR455" s="369"/>
      <c r="BS455" s="369"/>
      <c r="BT455" s="369"/>
      <c r="BU455" s="369"/>
      <c r="BV455" s="369"/>
      <c r="BW455" s="369"/>
      <c r="BX455" s="369"/>
      <c r="BY455" s="369"/>
      <c r="BZ455" s="369"/>
      <c r="CA455" s="369"/>
      <c r="CB455" s="369"/>
      <c r="CC455" s="369"/>
      <c r="CD455" s="369"/>
      <c r="CE455" s="369"/>
    </row>
    <row r="456" spans="1:83" ht="35.1" customHeight="1" x14ac:dyDescent="0.25">
      <c r="A456" s="25">
        <f t="shared" si="20"/>
        <v>445</v>
      </c>
      <c r="B456" s="370"/>
      <c r="C456" s="370"/>
      <c r="D456" s="371"/>
      <c r="E456" s="371"/>
      <c r="F456" s="371"/>
      <c r="G456" s="371"/>
      <c r="H456" s="371"/>
      <c r="I456" s="372"/>
      <c r="J456" s="372"/>
      <c r="K456" s="372"/>
      <c r="L456" s="372"/>
      <c r="M456" s="372"/>
      <c r="N456" s="372"/>
      <c r="O456" s="372"/>
      <c r="P456" s="372"/>
      <c r="Q456" s="373"/>
      <c r="R456" s="373"/>
      <c r="S456" s="373"/>
      <c r="T456" s="373"/>
      <c r="U456" s="373"/>
      <c r="V456" s="373"/>
      <c r="W456" s="373"/>
      <c r="X456" s="373"/>
      <c r="Y456" s="373"/>
      <c r="Z456" s="373"/>
      <c r="AA456" s="372"/>
      <c r="AB456" s="372"/>
      <c r="AC456" s="372"/>
      <c r="AD456" s="372"/>
      <c r="AE456" s="373"/>
      <c r="AF456" s="373"/>
      <c r="AG456" s="373"/>
      <c r="AH456" s="373"/>
      <c r="AI456" s="372"/>
      <c r="AJ456" s="372"/>
      <c r="AK456" s="372"/>
      <c r="AL456" s="372"/>
      <c r="AM456" s="372"/>
      <c r="AN456" s="372"/>
      <c r="AO456" s="374"/>
      <c r="AP456" s="374"/>
      <c r="AQ456" s="374"/>
      <c r="AR456" s="375"/>
      <c r="AS456" s="375"/>
      <c r="AT456" s="375"/>
      <c r="AU456" s="367"/>
      <c r="AV456" s="367"/>
      <c r="AW456" s="367"/>
      <c r="AX456" s="368"/>
      <c r="AY456" s="368"/>
      <c r="AZ456" s="38"/>
      <c r="BA456" s="39"/>
      <c r="BB456" s="38"/>
      <c r="BC456" s="39"/>
      <c r="BD456" s="38"/>
      <c r="BE456" s="39"/>
      <c r="BF456" s="38"/>
      <c r="BG456" s="39"/>
      <c r="BH456" s="38"/>
      <c r="BI456" s="36"/>
      <c r="BJ456" s="37"/>
      <c r="BK456" s="36"/>
      <c r="BL456" s="37"/>
      <c r="BM456" s="36"/>
      <c r="BN456" s="37"/>
      <c r="BO456" s="36"/>
      <c r="BP456" s="37"/>
      <c r="BQ456" s="36"/>
      <c r="BR456" s="369"/>
      <c r="BS456" s="369"/>
      <c r="BT456" s="369"/>
      <c r="BU456" s="369"/>
      <c r="BV456" s="369"/>
      <c r="BW456" s="369"/>
      <c r="BX456" s="369"/>
      <c r="BY456" s="369"/>
      <c r="BZ456" s="369"/>
      <c r="CA456" s="369"/>
      <c r="CB456" s="369"/>
      <c r="CC456" s="369"/>
      <c r="CD456" s="369"/>
      <c r="CE456" s="369"/>
    </row>
    <row r="457" spans="1:83" ht="35.1" customHeight="1" x14ac:dyDescent="0.25">
      <c r="A457" s="25">
        <f t="shared" si="20"/>
        <v>446</v>
      </c>
      <c r="B457" s="370"/>
      <c r="C457" s="370"/>
      <c r="D457" s="371"/>
      <c r="E457" s="371"/>
      <c r="F457" s="371"/>
      <c r="G457" s="371"/>
      <c r="H457" s="371"/>
      <c r="I457" s="372"/>
      <c r="J457" s="372"/>
      <c r="K457" s="372"/>
      <c r="L457" s="372"/>
      <c r="M457" s="372"/>
      <c r="N457" s="372"/>
      <c r="O457" s="372"/>
      <c r="P457" s="372"/>
      <c r="Q457" s="373"/>
      <c r="R457" s="373"/>
      <c r="S457" s="373"/>
      <c r="T457" s="373"/>
      <c r="U457" s="373"/>
      <c r="V457" s="373"/>
      <c r="W457" s="373"/>
      <c r="X457" s="373"/>
      <c r="Y457" s="373"/>
      <c r="Z457" s="373"/>
      <c r="AA457" s="372"/>
      <c r="AB457" s="372"/>
      <c r="AC457" s="372"/>
      <c r="AD457" s="372"/>
      <c r="AE457" s="373"/>
      <c r="AF457" s="373"/>
      <c r="AG457" s="373"/>
      <c r="AH457" s="373"/>
      <c r="AI457" s="372"/>
      <c r="AJ457" s="372"/>
      <c r="AK457" s="372"/>
      <c r="AL457" s="372"/>
      <c r="AM457" s="372"/>
      <c r="AN457" s="372"/>
      <c r="AO457" s="374"/>
      <c r="AP457" s="374"/>
      <c r="AQ457" s="374"/>
      <c r="AR457" s="375"/>
      <c r="AS457" s="375"/>
      <c r="AT457" s="375"/>
      <c r="AU457" s="367"/>
      <c r="AV457" s="367"/>
      <c r="AW457" s="367"/>
      <c r="AX457" s="368"/>
      <c r="AY457" s="368"/>
      <c r="AZ457" s="38"/>
      <c r="BA457" s="39"/>
      <c r="BB457" s="38"/>
      <c r="BC457" s="39"/>
      <c r="BD457" s="38"/>
      <c r="BE457" s="39"/>
      <c r="BF457" s="38"/>
      <c r="BG457" s="39"/>
      <c r="BH457" s="38"/>
      <c r="BI457" s="36"/>
      <c r="BJ457" s="37"/>
      <c r="BK457" s="36"/>
      <c r="BL457" s="37"/>
      <c r="BM457" s="36"/>
      <c r="BN457" s="37"/>
      <c r="BO457" s="36"/>
      <c r="BP457" s="37"/>
      <c r="BQ457" s="36"/>
      <c r="BR457" s="369"/>
      <c r="BS457" s="369"/>
      <c r="BT457" s="369"/>
      <c r="BU457" s="369"/>
      <c r="BV457" s="369"/>
      <c r="BW457" s="369"/>
      <c r="BX457" s="369"/>
      <c r="BY457" s="369"/>
      <c r="BZ457" s="369"/>
      <c r="CA457" s="369"/>
      <c r="CB457" s="369"/>
      <c r="CC457" s="369"/>
      <c r="CD457" s="369"/>
      <c r="CE457" s="369"/>
    </row>
    <row r="458" spans="1:83" ht="35.1" customHeight="1" x14ac:dyDescent="0.25">
      <c r="A458" s="25">
        <f t="shared" si="20"/>
        <v>447</v>
      </c>
      <c r="B458" s="370"/>
      <c r="C458" s="370"/>
      <c r="D458" s="371"/>
      <c r="E458" s="371"/>
      <c r="F458" s="371"/>
      <c r="G458" s="371"/>
      <c r="H458" s="371"/>
      <c r="I458" s="372"/>
      <c r="J458" s="372"/>
      <c r="K458" s="372"/>
      <c r="L458" s="372"/>
      <c r="M458" s="372"/>
      <c r="N458" s="372"/>
      <c r="O458" s="372"/>
      <c r="P458" s="372"/>
      <c r="Q458" s="373"/>
      <c r="R458" s="373"/>
      <c r="S458" s="373"/>
      <c r="T458" s="373"/>
      <c r="U458" s="373"/>
      <c r="V458" s="373"/>
      <c r="W458" s="373"/>
      <c r="X458" s="373"/>
      <c r="Y458" s="373"/>
      <c r="Z458" s="373"/>
      <c r="AA458" s="372"/>
      <c r="AB458" s="372"/>
      <c r="AC458" s="372"/>
      <c r="AD458" s="372"/>
      <c r="AE458" s="373"/>
      <c r="AF458" s="373"/>
      <c r="AG458" s="373"/>
      <c r="AH458" s="373"/>
      <c r="AI458" s="372"/>
      <c r="AJ458" s="372"/>
      <c r="AK458" s="372"/>
      <c r="AL458" s="372"/>
      <c r="AM458" s="372"/>
      <c r="AN458" s="372"/>
      <c r="AO458" s="374"/>
      <c r="AP458" s="374"/>
      <c r="AQ458" s="374"/>
      <c r="AR458" s="375"/>
      <c r="AS458" s="375"/>
      <c r="AT458" s="375"/>
      <c r="AU458" s="367"/>
      <c r="AV458" s="367"/>
      <c r="AW458" s="367"/>
      <c r="AX458" s="368"/>
      <c r="AY458" s="368"/>
      <c r="AZ458" s="38"/>
      <c r="BA458" s="39"/>
      <c r="BB458" s="38"/>
      <c r="BC458" s="39"/>
      <c r="BD458" s="38"/>
      <c r="BE458" s="39"/>
      <c r="BF458" s="38"/>
      <c r="BG458" s="39"/>
      <c r="BH458" s="38"/>
      <c r="BI458" s="36"/>
      <c r="BJ458" s="37"/>
      <c r="BK458" s="36"/>
      <c r="BL458" s="37"/>
      <c r="BM458" s="36"/>
      <c r="BN458" s="37"/>
      <c r="BO458" s="36"/>
      <c r="BP458" s="37"/>
      <c r="BQ458" s="36"/>
      <c r="BR458" s="369"/>
      <c r="BS458" s="369"/>
      <c r="BT458" s="369"/>
      <c r="BU458" s="369"/>
      <c r="BV458" s="369"/>
      <c r="BW458" s="369"/>
      <c r="BX458" s="369"/>
      <c r="BY458" s="369"/>
      <c r="BZ458" s="369"/>
      <c r="CA458" s="369"/>
      <c r="CB458" s="369"/>
      <c r="CC458" s="369"/>
      <c r="CD458" s="369"/>
      <c r="CE458" s="369"/>
    </row>
    <row r="459" spans="1:83" ht="35.1" customHeight="1" x14ac:dyDescent="0.25">
      <c r="A459" s="25">
        <f t="shared" si="20"/>
        <v>448</v>
      </c>
      <c r="B459" s="370"/>
      <c r="C459" s="370"/>
      <c r="D459" s="371"/>
      <c r="E459" s="371"/>
      <c r="F459" s="371"/>
      <c r="G459" s="371"/>
      <c r="H459" s="371"/>
      <c r="I459" s="372"/>
      <c r="J459" s="372"/>
      <c r="K459" s="372"/>
      <c r="L459" s="372"/>
      <c r="M459" s="372"/>
      <c r="N459" s="372"/>
      <c r="O459" s="372"/>
      <c r="P459" s="372"/>
      <c r="Q459" s="373"/>
      <c r="R459" s="373"/>
      <c r="S459" s="373"/>
      <c r="T459" s="373"/>
      <c r="U459" s="373"/>
      <c r="V459" s="373"/>
      <c r="W459" s="373"/>
      <c r="X459" s="373"/>
      <c r="Y459" s="373"/>
      <c r="Z459" s="373"/>
      <c r="AA459" s="372"/>
      <c r="AB459" s="372"/>
      <c r="AC459" s="372"/>
      <c r="AD459" s="372"/>
      <c r="AE459" s="373"/>
      <c r="AF459" s="373"/>
      <c r="AG459" s="373"/>
      <c r="AH459" s="373"/>
      <c r="AI459" s="372"/>
      <c r="AJ459" s="372"/>
      <c r="AK459" s="372"/>
      <c r="AL459" s="372"/>
      <c r="AM459" s="372"/>
      <c r="AN459" s="372"/>
      <c r="AO459" s="374"/>
      <c r="AP459" s="374"/>
      <c r="AQ459" s="374"/>
      <c r="AR459" s="375"/>
      <c r="AS459" s="375"/>
      <c r="AT459" s="375"/>
      <c r="AU459" s="367"/>
      <c r="AV459" s="367"/>
      <c r="AW459" s="367"/>
      <c r="AX459" s="368"/>
      <c r="AY459" s="368"/>
      <c r="AZ459" s="38"/>
      <c r="BA459" s="39"/>
      <c r="BB459" s="38"/>
      <c r="BC459" s="39"/>
      <c r="BD459" s="38"/>
      <c r="BE459" s="39"/>
      <c r="BF459" s="38"/>
      <c r="BG459" s="39"/>
      <c r="BH459" s="38"/>
      <c r="BI459" s="36"/>
      <c r="BJ459" s="37"/>
      <c r="BK459" s="36"/>
      <c r="BL459" s="37"/>
      <c r="BM459" s="36"/>
      <c r="BN459" s="37"/>
      <c r="BO459" s="36"/>
      <c r="BP459" s="37"/>
      <c r="BQ459" s="36"/>
      <c r="BR459" s="369"/>
      <c r="BS459" s="369"/>
      <c r="BT459" s="369"/>
      <c r="BU459" s="369"/>
      <c r="BV459" s="369"/>
      <c r="BW459" s="369"/>
      <c r="BX459" s="369"/>
      <c r="BY459" s="369"/>
      <c r="BZ459" s="369"/>
      <c r="CA459" s="369"/>
      <c r="CB459" s="369"/>
      <c r="CC459" s="369"/>
      <c r="CD459" s="369"/>
      <c r="CE459" s="369"/>
    </row>
    <row r="460" spans="1:83" ht="35.1" customHeight="1" x14ac:dyDescent="0.25">
      <c r="A460" s="25">
        <f t="shared" si="20"/>
        <v>449</v>
      </c>
      <c r="B460" s="370"/>
      <c r="C460" s="370"/>
      <c r="D460" s="371"/>
      <c r="E460" s="371"/>
      <c r="F460" s="371"/>
      <c r="G460" s="371"/>
      <c r="H460" s="371"/>
      <c r="I460" s="372"/>
      <c r="J460" s="372"/>
      <c r="K460" s="372"/>
      <c r="L460" s="372"/>
      <c r="M460" s="372"/>
      <c r="N460" s="372"/>
      <c r="O460" s="372"/>
      <c r="P460" s="372"/>
      <c r="Q460" s="373"/>
      <c r="R460" s="373"/>
      <c r="S460" s="373"/>
      <c r="T460" s="373"/>
      <c r="U460" s="373"/>
      <c r="V460" s="373"/>
      <c r="W460" s="373"/>
      <c r="X460" s="373"/>
      <c r="Y460" s="373"/>
      <c r="Z460" s="373"/>
      <c r="AA460" s="372"/>
      <c r="AB460" s="372"/>
      <c r="AC460" s="372"/>
      <c r="AD460" s="372"/>
      <c r="AE460" s="373"/>
      <c r="AF460" s="373"/>
      <c r="AG460" s="373"/>
      <c r="AH460" s="373"/>
      <c r="AI460" s="372"/>
      <c r="AJ460" s="372"/>
      <c r="AK460" s="372"/>
      <c r="AL460" s="372"/>
      <c r="AM460" s="372"/>
      <c r="AN460" s="372"/>
      <c r="AO460" s="374"/>
      <c r="AP460" s="374"/>
      <c r="AQ460" s="374"/>
      <c r="AR460" s="375"/>
      <c r="AS460" s="375"/>
      <c r="AT460" s="375"/>
      <c r="AU460" s="367"/>
      <c r="AV460" s="367"/>
      <c r="AW460" s="367"/>
      <c r="AX460" s="368"/>
      <c r="AY460" s="368"/>
      <c r="AZ460" s="38"/>
      <c r="BA460" s="39"/>
      <c r="BB460" s="38"/>
      <c r="BC460" s="39"/>
      <c r="BD460" s="38"/>
      <c r="BE460" s="39"/>
      <c r="BF460" s="38"/>
      <c r="BG460" s="39"/>
      <c r="BH460" s="38"/>
      <c r="BI460" s="36"/>
      <c r="BJ460" s="37"/>
      <c r="BK460" s="36"/>
      <c r="BL460" s="37"/>
      <c r="BM460" s="36"/>
      <c r="BN460" s="37"/>
      <c r="BO460" s="36"/>
      <c r="BP460" s="37"/>
      <c r="BQ460" s="36"/>
      <c r="BR460" s="369"/>
      <c r="BS460" s="369"/>
      <c r="BT460" s="369"/>
      <c r="BU460" s="369"/>
      <c r="BV460" s="369"/>
      <c r="BW460" s="369"/>
      <c r="BX460" s="369"/>
      <c r="BY460" s="369"/>
      <c r="BZ460" s="369"/>
      <c r="CA460" s="369"/>
      <c r="CB460" s="369"/>
      <c r="CC460" s="369"/>
      <c r="CD460" s="369"/>
      <c r="CE460" s="369"/>
    </row>
    <row r="461" spans="1:83" ht="35.1" customHeight="1" x14ac:dyDescent="0.25">
      <c r="A461" s="25">
        <f>ROW(A450)</f>
        <v>450</v>
      </c>
      <c r="B461" s="370"/>
      <c r="C461" s="370"/>
      <c r="D461" s="371"/>
      <c r="E461" s="371"/>
      <c r="F461" s="371"/>
      <c r="G461" s="371"/>
      <c r="H461" s="371"/>
      <c r="I461" s="372"/>
      <c r="J461" s="372"/>
      <c r="K461" s="372"/>
      <c r="L461" s="372"/>
      <c r="M461" s="372"/>
      <c r="N461" s="372"/>
      <c r="O461" s="372"/>
      <c r="P461" s="372"/>
      <c r="Q461" s="373"/>
      <c r="R461" s="373"/>
      <c r="S461" s="373"/>
      <c r="T461" s="373"/>
      <c r="U461" s="373"/>
      <c r="V461" s="373"/>
      <c r="W461" s="373"/>
      <c r="X461" s="373"/>
      <c r="Y461" s="373"/>
      <c r="Z461" s="373"/>
      <c r="AA461" s="372"/>
      <c r="AB461" s="372"/>
      <c r="AC461" s="372"/>
      <c r="AD461" s="372"/>
      <c r="AE461" s="373"/>
      <c r="AF461" s="373"/>
      <c r="AG461" s="373"/>
      <c r="AH461" s="373"/>
      <c r="AI461" s="372"/>
      <c r="AJ461" s="372"/>
      <c r="AK461" s="372"/>
      <c r="AL461" s="372"/>
      <c r="AM461" s="372"/>
      <c r="AN461" s="372"/>
      <c r="AO461" s="374"/>
      <c r="AP461" s="374"/>
      <c r="AQ461" s="374"/>
      <c r="AR461" s="375"/>
      <c r="AS461" s="375"/>
      <c r="AT461" s="375"/>
      <c r="AU461" s="367"/>
      <c r="AV461" s="367"/>
      <c r="AW461" s="367"/>
      <c r="AX461" s="368"/>
      <c r="AY461" s="368"/>
      <c r="AZ461" s="38"/>
      <c r="BA461" s="39"/>
      <c r="BB461" s="38"/>
      <c r="BC461" s="39"/>
      <c r="BD461" s="38"/>
      <c r="BE461" s="39"/>
      <c r="BF461" s="38"/>
      <c r="BG461" s="39"/>
      <c r="BH461" s="38"/>
      <c r="BI461" s="36"/>
      <c r="BJ461" s="37"/>
      <c r="BK461" s="36"/>
      <c r="BL461" s="37"/>
      <c r="BM461" s="36"/>
      <c r="BN461" s="37"/>
      <c r="BO461" s="36"/>
      <c r="BP461" s="37"/>
      <c r="BQ461" s="36"/>
      <c r="BR461" s="369"/>
      <c r="BS461" s="369"/>
      <c r="BT461" s="369"/>
      <c r="BU461" s="369"/>
      <c r="BV461" s="369"/>
      <c r="BW461" s="369"/>
      <c r="BX461" s="369"/>
      <c r="BY461" s="369"/>
      <c r="BZ461" s="369"/>
      <c r="CA461" s="369"/>
      <c r="CB461" s="369"/>
      <c r="CC461" s="369"/>
      <c r="CD461" s="369"/>
      <c r="CE461" s="369"/>
    </row>
    <row r="462" spans="1:83" ht="35.1" customHeight="1" x14ac:dyDescent="0.25">
      <c r="A462" s="25">
        <f t="shared" si="20"/>
        <v>451</v>
      </c>
      <c r="B462" s="370"/>
      <c r="C462" s="370"/>
      <c r="D462" s="371"/>
      <c r="E462" s="371"/>
      <c r="F462" s="371"/>
      <c r="G462" s="371"/>
      <c r="H462" s="371"/>
      <c r="I462" s="372"/>
      <c r="J462" s="372"/>
      <c r="K462" s="372"/>
      <c r="L462" s="372"/>
      <c r="M462" s="372"/>
      <c r="N462" s="372"/>
      <c r="O462" s="372"/>
      <c r="P462" s="372"/>
      <c r="Q462" s="373"/>
      <c r="R462" s="373"/>
      <c r="S462" s="373"/>
      <c r="T462" s="373"/>
      <c r="U462" s="373"/>
      <c r="V462" s="373"/>
      <c r="W462" s="373"/>
      <c r="X462" s="373"/>
      <c r="Y462" s="373"/>
      <c r="Z462" s="373"/>
      <c r="AA462" s="372"/>
      <c r="AB462" s="372"/>
      <c r="AC462" s="372"/>
      <c r="AD462" s="372"/>
      <c r="AE462" s="373"/>
      <c r="AF462" s="373"/>
      <c r="AG462" s="373"/>
      <c r="AH462" s="373"/>
      <c r="AI462" s="372"/>
      <c r="AJ462" s="372"/>
      <c r="AK462" s="372"/>
      <c r="AL462" s="372"/>
      <c r="AM462" s="372"/>
      <c r="AN462" s="372"/>
      <c r="AO462" s="374"/>
      <c r="AP462" s="374"/>
      <c r="AQ462" s="374"/>
      <c r="AR462" s="375"/>
      <c r="AS462" s="375"/>
      <c r="AT462" s="375"/>
      <c r="AU462" s="367"/>
      <c r="AV462" s="367"/>
      <c r="AW462" s="367"/>
      <c r="AX462" s="368"/>
      <c r="AY462" s="368"/>
      <c r="AZ462" s="38"/>
      <c r="BA462" s="39"/>
      <c r="BB462" s="38"/>
      <c r="BC462" s="39"/>
      <c r="BD462" s="38"/>
      <c r="BE462" s="39"/>
      <c r="BF462" s="38"/>
      <c r="BG462" s="39"/>
      <c r="BH462" s="38"/>
      <c r="BI462" s="36"/>
      <c r="BJ462" s="37"/>
      <c r="BK462" s="36"/>
      <c r="BL462" s="37"/>
      <c r="BM462" s="36"/>
      <c r="BN462" s="37"/>
      <c r="BO462" s="36"/>
      <c r="BP462" s="37"/>
      <c r="BQ462" s="36"/>
      <c r="BR462" s="369"/>
      <c r="BS462" s="369"/>
      <c r="BT462" s="369"/>
      <c r="BU462" s="369"/>
      <c r="BV462" s="369"/>
      <c r="BW462" s="369"/>
      <c r="BX462" s="369"/>
      <c r="BY462" s="369"/>
      <c r="BZ462" s="369"/>
      <c r="CA462" s="369"/>
      <c r="CB462" s="369"/>
      <c r="CC462" s="369"/>
      <c r="CD462" s="369"/>
      <c r="CE462" s="369"/>
    </row>
    <row r="463" spans="1:83" ht="35.1" customHeight="1" x14ac:dyDescent="0.25">
      <c r="A463" s="25">
        <f t="shared" si="20"/>
        <v>452</v>
      </c>
      <c r="B463" s="370"/>
      <c r="C463" s="370"/>
      <c r="D463" s="371"/>
      <c r="E463" s="371"/>
      <c r="F463" s="371"/>
      <c r="G463" s="371"/>
      <c r="H463" s="371"/>
      <c r="I463" s="372"/>
      <c r="J463" s="372"/>
      <c r="K463" s="372"/>
      <c r="L463" s="372"/>
      <c r="M463" s="372"/>
      <c r="N463" s="372"/>
      <c r="O463" s="372"/>
      <c r="P463" s="372"/>
      <c r="Q463" s="373"/>
      <c r="R463" s="373"/>
      <c r="S463" s="373"/>
      <c r="T463" s="373"/>
      <c r="U463" s="373"/>
      <c r="V463" s="373"/>
      <c r="W463" s="373"/>
      <c r="X463" s="373"/>
      <c r="Y463" s="373"/>
      <c r="Z463" s="373"/>
      <c r="AA463" s="372"/>
      <c r="AB463" s="372"/>
      <c r="AC463" s="372"/>
      <c r="AD463" s="372"/>
      <c r="AE463" s="373"/>
      <c r="AF463" s="373"/>
      <c r="AG463" s="373"/>
      <c r="AH463" s="373"/>
      <c r="AI463" s="372"/>
      <c r="AJ463" s="372"/>
      <c r="AK463" s="372"/>
      <c r="AL463" s="372"/>
      <c r="AM463" s="372"/>
      <c r="AN463" s="372"/>
      <c r="AO463" s="374"/>
      <c r="AP463" s="374"/>
      <c r="AQ463" s="374"/>
      <c r="AR463" s="375"/>
      <c r="AS463" s="375"/>
      <c r="AT463" s="375"/>
      <c r="AU463" s="367"/>
      <c r="AV463" s="367"/>
      <c r="AW463" s="367"/>
      <c r="AX463" s="368"/>
      <c r="AY463" s="368"/>
      <c r="AZ463" s="38"/>
      <c r="BA463" s="39"/>
      <c r="BB463" s="38"/>
      <c r="BC463" s="39"/>
      <c r="BD463" s="38"/>
      <c r="BE463" s="39"/>
      <c r="BF463" s="38"/>
      <c r="BG463" s="39"/>
      <c r="BH463" s="38"/>
      <c r="BI463" s="36"/>
      <c r="BJ463" s="37"/>
      <c r="BK463" s="36"/>
      <c r="BL463" s="37"/>
      <c r="BM463" s="36"/>
      <c r="BN463" s="37"/>
      <c r="BO463" s="36"/>
      <c r="BP463" s="37"/>
      <c r="BQ463" s="36"/>
      <c r="BR463" s="369"/>
      <c r="BS463" s="369"/>
      <c r="BT463" s="369"/>
      <c r="BU463" s="369"/>
      <c r="BV463" s="369"/>
      <c r="BW463" s="369"/>
      <c r="BX463" s="369"/>
      <c r="BY463" s="369"/>
      <c r="BZ463" s="369"/>
      <c r="CA463" s="369"/>
      <c r="CB463" s="369"/>
      <c r="CC463" s="369"/>
      <c r="CD463" s="369"/>
      <c r="CE463" s="369"/>
    </row>
    <row r="464" spans="1:83" ht="35.1" customHeight="1" x14ac:dyDescent="0.25">
      <c r="A464" s="25">
        <f t="shared" si="20"/>
        <v>453</v>
      </c>
      <c r="B464" s="370"/>
      <c r="C464" s="370"/>
      <c r="D464" s="371"/>
      <c r="E464" s="371"/>
      <c r="F464" s="371"/>
      <c r="G464" s="371"/>
      <c r="H464" s="371"/>
      <c r="I464" s="372"/>
      <c r="J464" s="372"/>
      <c r="K464" s="372"/>
      <c r="L464" s="372"/>
      <c r="M464" s="372"/>
      <c r="N464" s="372"/>
      <c r="O464" s="372"/>
      <c r="P464" s="372"/>
      <c r="Q464" s="373"/>
      <c r="R464" s="373"/>
      <c r="S464" s="373"/>
      <c r="T464" s="373"/>
      <c r="U464" s="373"/>
      <c r="V464" s="373"/>
      <c r="W464" s="373"/>
      <c r="X464" s="373"/>
      <c r="Y464" s="373"/>
      <c r="Z464" s="373"/>
      <c r="AA464" s="372"/>
      <c r="AB464" s="372"/>
      <c r="AC464" s="372"/>
      <c r="AD464" s="372"/>
      <c r="AE464" s="373"/>
      <c r="AF464" s="373"/>
      <c r="AG464" s="373"/>
      <c r="AH464" s="373"/>
      <c r="AI464" s="372"/>
      <c r="AJ464" s="372"/>
      <c r="AK464" s="372"/>
      <c r="AL464" s="372"/>
      <c r="AM464" s="372"/>
      <c r="AN464" s="372"/>
      <c r="AO464" s="374"/>
      <c r="AP464" s="374"/>
      <c r="AQ464" s="374"/>
      <c r="AR464" s="375"/>
      <c r="AS464" s="375"/>
      <c r="AT464" s="375"/>
      <c r="AU464" s="367"/>
      <c r="AV464" s="367"/>
      <c r="AW464" s="367"/>
      <c r="AX464" s="368"/>
      <c r="AY464" s="368"/>
      <c r="AZ464" s="38"/>
      <c r="BA464" s="39"/>
      <c r="BB464" s="38"/>
      <c r="BC464" s="39"/>
      <c r="BD464" s="38"/>
      <c r="BE464" s="39"/>
      <c r="BF464" s="38"/>
      <c r="BG464" s="39"/>
      <c r="BH464" s="38"/>
      <c r="BI464" s="36"/>
      <c r="BJ464" s="37"/>
      <c r="BK464" s="36"/>
      <c r="BL464" s="37"/>
      <c r="BM464" s="36"/>
      <c r="BN464" s="37"/>
      <c r="BO464" s="36"/>
      <c r="BP464" s="37"/>
      <c r="BQ464" s="36"/>
      <c r="BR464" s="369"/>
      <c r="BS464" s="369"/>
      <c r="BT464" s="369"/>
      <c r="BU464" s="369"/>
      <c r="BV464" s="369"/>
      <c r="BW464" s="369"/>
      <c r="BX464" s="369"/>
      <c r="BY464" s="369"/>
      <c r="BZ464" s="369"/>
      <c r="CA464" s="369"/>
      <c r="CB464" s="369"/>
      <c r="CC464" s="369"/>
      <c r="CD464" s="369"/>
      <c r="CE464" s="369"/>
    </row>
    <row r="465" spans="1:83" ht="35.1" customHeight="1" x14ac:dyDescent="0.25">
      <c r="A465" s="25">
        <f t="shared" si="20"/>
        <v>454</v>
      </c>
      <c r="B465" s="370"/>
      <c r="C465" s="370"/>
      <c r="D465" s="371"/>
      <c r="E465" s="371"/>
      <c r="F465" s="371"/>
      <c r="G465" s="371"/>
      <c r="H465" s="371"/>
      <c r="I465" s="372"/>
      <c r="J465" s="372"/>
      <c r="K465" s="372"/>
      <c r="L465" s="372"/>
      <c r="M465" s="372"/>
      <c r="N465" s="372"/>
      <c r="O465" s="372"/>
      <c r="P465" s="372"/>
      <c r="Q465" s="373"/>
      <c r="R465" s="373"/>
      <c r="S465" s="373"/>
      <c r="T465" s="373"/>
      <c r="U465" s="373"/>
      <c r="V465" s="373"/>
      <c r="W465" s="373"/>
      <c r="X465" s="373"/>
      <c r="Y465" s="373"/>
      <c r="Z465" s="373"/>
      <c r="AA465" s="372"/>
      <c r="AB465" s="372"/>
      <c r="AC465" s="372"/>
      <c r="AD465" s="372"/>
      <c r="AE465" s="373"/>
      <c r="AF465" s="373"/>
      <c r="AG465" s="373"/>
      <c r="AH465" s="373"/>
      <c r="AI465" s="372"/>
      <c r="AJ465" s="372"/>
      <c r="AK465" s="372"/>
      <c r="AL465" s="372"/>
      <c r="AM465" s="372"/>
      <c r="AN465" s="372"/>
      <c r="AO465" s="374"/>
      <c r="AP465" s="374"/>
      <c r="AQ465" s="374"/>
      <c r="AR465" s="375"/>
      <c r="AS465" s="375"/>
      <c r="AT465" s="375"/>
      <c r="AU465" s="367"/>
      <c r="AV465" s="367"/>
      <c r="AW465" s="367"/>
      <c r="AX465" s="368"/>
      <c r="AY465" s="368"/>
      <c r="AZ465" s="38"/>
      <c r="BA465" s="39"/>
      <c r="BB465" s="38"/>
      <c r="BC465" s="39"/>
      <c r="BD465" s="38"/>
      <c r="BE465" s="39"/>
      <c r="BF465" s="38"/>
      <c r="BG465" s="39"/>
      <c r="BH465" s="38"/>
      <c r="BI465" s="36"/>
      <c r="BJ465" s="37"/>
      <c r="BK465" s="36"/>
      <c r="BL465" s="37"/>
      <c r="BM465" s="36"/>
      <c r="BN465" s="37"/>
      <c r="BO465" s="36"/>
      <c r="BP465" s="37"/>
      <c r="BQ465" s="36"/>
      <c r="BR465" s="369"/>
      <c r="BS465" s="369"/>
      <c r="BT465" s="369"/>
      <c r="BU465" s="369"/>
      <c r="BV465" s="369"/>
      <c r="BW465" s="369"/>
      <c r="BX465" s="369"/>
      <c r="BY465" s="369"/>
      <c r="BZ465" s="369"/>
      <c r="CA465" s="369"/>
      <c r="CB465" s="369"/>
      <c r="CC465" s="369"/>
      <c r="CD465" s="369"/>
      <c r="CE465" s="369"/>
    </row>
    <row r="466" spans="1:83" ht="35.1" customHeight="1" x14ac:dyDescent="0.25">
      <c r="A466" s="25">
        <f t="shared" si="20"/>
        <v>455</v>
      </c>
      <c r="B466" s="370"/>
      <c r="C466" s="370"/>
      <c r="D466" s="371"/>
      <c r="E466" s="371"/>
      <c r="F466" s="371"/>
      <c r="G466" s="371"/>
      <c r="H466" s="371"/>
      <c r="I466" s="372"/>
      <c r="J466" s="372"/>
      <c r="K466" s="372"/>
      <c r="L466" s="372"/>
      <c r="M466" s="372"/>
      <c r="N466" s="372"/>
      <c r="O466" s="372"/>
      <c r="P466" s="372"/>
      <c r="Q466" s="373"/>
      <c r="R466" s="373"/>
      <c r="S466" s="373"/>
      <c r="T466" s="373"/>
      <c r="U466" s="373"/>
      <c r="V466" s="373"/>
      <c r="W466" s="373"/>
      <c r="X466" s="373"/>
      <c r="Y466" s="373"/>
      <c r="Z466" s="373"/>
      <c r="AA466" s="372"/>
      <c r="AB466" s="372"/>
      <c r="AC466" s="372"/>
      <c r="AD466" s="372"/>
      <c r="AE466" s="373"/>
      <c r="AF466" s="373"/>
      <c r="AG466" s="373"/>
      <c r="AH466" s="373"/>
      <c r="AI466" s="372"/>
      <c r="AJ466" s="372"/>
      <c r="AK466" s="372"/>
      <c r="AL466" s="372"/>
      <c r="AM466" s="372"/>
      <c r="AN466" s="372"/>
      <c r="AO466" s="374"/>
      <c r="AP466" s="374"/>
      <c r="AQ466" s="374"/>
      <c r="AR466" s="375"/>
      <c r="AS466" s="375"/>
      <c r="AT466" s="375"/>
      <c r="AU466" s="367"/>
      <c r="AV466" s="367"/>
      <c r="AW466" s="367"/>
      <c r="AX466" s="368"/>
      <c r="AY466" s="368"/>
      <c r="AZ466" s="38"/>
      <c r="BA466" s="39"/>
      <c r="BB466" s="38"/>
      <c r="BC466" s="39"/>
      <c r="BD466" s="38"/>
      <c r="BE466" s="39"/>
      <c r="BF466" s="38"/>
      <c r="BG466" s="39"/>
      <c r="BH466" s="38"/>
      <c r="BI466" s="36"/>
      <c r="BJ466" s="37"/>
      <c r="BK466" s="36"/>
      <c r="BL466" s="37"/>
      <c r="BM466" s="36"/>
      <c r="BN466" s="37"/>
      <c r="BO466" s="36"/>
      <c r="BP466" s="37"/>
      <c r="BQ466" s="36"/>
      <c r="BR466" s="369"/>
      <c r="BS466" s="369"/>
      <c r="BT466" s="369"/>
      <c r="BU466" s="369"/>
      <c r="BV466" s="369"/>
      <c r="BW466" s="369"/>
      <c r="BX466" s="369"/>
      <c r="BY466" s="369"/>
      <c r="BZ466" s="369"/>
      <c r="CA466" s="369"/>
      <c r="CB466" s="369"/>
      <c r="CC466" s="369"/>
      <c r="CD466" s="369"/>
      <c r="CE466" s="369"/>
    </row>
    <row r="467" spans="1:83" ht="35.1" customHeight="1" x14ac:dyDescent="0.25">
      <c r="A467" s="25">
        <f t="shared" si="20"/>
        <v>456</v>
      </c>
      <c r="B467" s="370"/>
      <c r="C467" s="370"/>
      <c r="D467" s="371"/>
      <c r="E467" s="371"/>
      <c r="F467" s="371"/>
      <c r="G467" s="371"/>
      <c r="H467" s="371"/>
      <c r="I467" s="372"/>
      <c r="J467" s="372"/>
      <c r="K467" s="372"/>
      <c r="L467" s="372"/>
      <c r="M467" s="372"/>
      <c r="N467" s="372"/>
      <c r="O467" s="372"/>
      <c r="P467" s="372"/>
      <c r="Q467" s="373"/>
      <c r="R467" s="373"/>
      <c r="S467" s="373"/>
      <c r="T467" s="373"/>
      <c r="U467" s="373"/>
      <c r="V467" s="373"/>
      <c r="W467" s="373"/>
      <c r="X467" s="373"/>
      <c r="Y467" s="373"/>
      <c r="Z467" s="373"/>
      <c r="AA467" s="372"/>
      <c r="AB467" s="372"/>
      <c r="AC467" s="372"/>
      <c r="AD467" s="372"/>
      <c r="AE467" s="373"/>
      <c r="AF467" s="373"/>
      <c r="AG467" s="373"/>
      <c r="AH467" s="373"/>
      <c r="AI467" s="372"/>
      <c r="AJ467" s="372"/>
      <c r="AK467" s="372"/>
      <c r="AL467" s="372"/>
      <c r="AM467" s="372"/>
      <c r="AN467" s="372"/>
      <c r="AO467" s="374"/>
      <c r="AP467" s="374"/>
      <c r="AQ467" s="374"/>
      <c r="AR467" s="375"/>
      <c r="AS467" s="375"/>
      <c r="AT467" s="375"/>
      <c r="AU467" s="367"/>
      <c r="AV467" s="367"/>
      <c r="AW467" s="367"/>
      <c r="AX467" s="368"/>
      <c r="AY467" s="368"/>
      <c r="AZ467" s="38"/>
      <c r="BA467" s="39"/>
      <c r="BB467" s="38"/>
      <c r="BC467" s="39"/>
      <c r="BD467" s="38"/>
      <c r="BE467" s="39"/>
      <c r="BF467" s="38"/>
      <c r="BG467" s="39"/>
      <c r="BH467" s="38"/>
      <c r="BI467" s="36"/>
      <c r="BJ467" s="37"/>
      <c r="BK467" s="36"/>
      <c r="BL467" s="37"/>
      <c r="BM467" s="36"/>
      <c r="BN467" s="37"/>
      <c r="BO467" s="36"/>
      <c r="BP467" s="37"/>
      <c r="BQ467" s="36"/>
      <c r="BR467" s="369"/>
      <c r="BS467" s="369"/>
      <c r="BT467" s="369"/>
      <c r="BU467" s="369"/>
      <c r="BV467" s="369"/>
      <c r="BW467" s="369"/>
      <c r="BX467" s="369"/>
      <c r="BY467" s="369"/>
      <c r="BZ467" s="369"/>
      <c r="CA467" s="369"/>
      <c r="CB467" s="369"/>
      <c r="CC467" s="369"/>
      <c r="CD467" s="369"/>
      <c r="CE467" s="369"/>
    </row>
    <row r="468" spans="1:83" ht="35.1" customHeight="1" x14ac:dyDescent="0.25">
      <c r="A468" s="25">
        <f t="shared" si="20"/>
        <v>457</v>
      </c>
      <c r="B468" s="370"/>
      <c r="C468" s="370"/>
      <c r="D468" s="371"/>
      <c r="E468" s="371"/>
      <c r="F468" s="371"/>
      <c r="G468" s="371"/>
      <c r="H468" s="371"/>
      <c r="I468" s="372"/>
      <c r="J468" s="372"/>
      <c r="K468" s="372"/>
      <c r="L468" s="372"/>
      <c r="M468" s="372"/>
      <c r="N468" s="372"/>
      <c r="O468" s="372"/>
      <c r="P468" s="372"/>
      <c r="Q468" s="373"/>
      <c r="R468" s="373"/>
      <c r="S468" s="373"/>
      <c r="T468" s="373"/>
      <c r="U468" s="373"/>
      <c r="V468" s="373"/>
      <c r="W468" s="373"/>
      <c r="X468" s="373"/>
      <c r="Y468" s="373"/>
      <c r="Z468" s="373"/>
      <c r="AA468" s="372"/>
      <c r="AB468" s="372"/>
      <c r="AC468" s="372"/>
      <c r="AD468" s="372"/>
      <c r="AE468" s="373"/>
      <c r="AF468" s="373"/>
      <c r="AG468" s="373"/>
      <c r="AH468" s="373"/>
      <c r="AI468" s="372"/>
      <c r="AJ468" s="372"/>
      <c r="AK468" s="372"/>
      <c r="AL468" s="372"/>
      <c r="AM468" s="372"/>
      <c r="AN468" s="372"/>
      <c r="AO468" s="374"/>
      <c r="AP468" s="374"/>
      <c r="AQ468" s="374"/>
      <c r="AR468" s="375"/>
      <c r="AS468" s="375"/>
      <c r="AT468" s="375"/>
      <c r="AU468" s="367"/>
      <c r="AV468" s="367"/>
      <c r="AW468" s="367"/>
      <c r="AX468" s="368"/>
      <c r="AY468" s="368"/>
      <c r="AZ468" s="38"/>
      <c r="BA468" s="39"/>
      <c r="BB468" s="38"/>
      <c r="BC468" s="39"/>
      <c r="BD468" s="38"/>
      <c r="BE468" s="39"/>
      <c r="BF468" s="38"/>
      <c r="BG468" s="39"/>
      <c r="BH468" s="38"/>
      <c r="BI468" s="36"/>
      <c r="BJ468" s="37"/>
      <c r="BK468" s="36"/>
      <c r="BL468" s="37"/>
      <c r="BM468" s="36"/>
      <c r="BN468" s="37"/>
      <c r="BO468" s="36"/>
      <c r="BP468" s="37"/>
      <c r="BQ468" s="36"/>
      <c r="BR468" s="369"/>
      <c r="BS468" s="369"/>
      <c r="BT468" s="369"/>
      <c r="BU468" s="369"/>
      <c r="BV468" s="369"/>
      <c r="BW468" s="369"/>
      <c r="BX468" s="369"/>
      <c r="BY468" s="369"/>
      <c r="BZ468" s="369"/>
      <c r="CA468" s="369"/>
      <c r="CB468" s="369"/>
      <c r="CC468" s="369"/>
      <c r="CD468" s="369"/>
      <c r="CE468" s="369"/>
    </row>
    <row r="469" spans="1:83" ht="35.1" customHeight="1" x14ac:dyDescent="0.25">
      <c r="A469" s="25">
        <f t="shared" si="20"/>
        <v>458</v>
      </c>
      <c r="B469" s="370"/>
      <c r="C469" s="370"/>
      <c r="D469" s="371"/>
      <c r="E469" s="371"/>
      <c r="F469" s="371"/>
      <c r="G469" s="371"/>
      <c r="H469" s="371"/>
      <c r="I469" s="372"/>
      <c r="J469" s="372"/>
      <c r="K469" s="372"/>
      <c r="L469" s="372"/>
      <c r="M469" s="372"/>
      <c r="N469" s="372"/>
      <c r="O469" s="372"/>
      <c r="P469" s="372"/>
      <c r="Q469" s="373"/>
      <c r="R469" s="373"/>
      <c r="S469" s="373"/>
      <c r="T469" s="373"/>
      <c r="U469" s="373"/>
      <c r="V469" s="373"/>
      <c r="W469" s="373"/>
      <c r="X469" s="373"/>
      <c r="Y469" s="373"/>
      <c r="Z469" s="373"/>
      <c r="AA469" s="372"/>
      <c r="AB469" s="372"/>
      <c r="AC469" s="372"/>
      <c r="AD469" s="372"/>
      <c r="AE469" s="373"/>
      <c r="AF469" s="373"/>
      <c r="AG469" s="373"/>
      <c r="AH469" s="373"/>
      <c r="AI469" s="372"/>
      <c r="AJ469" s="372"/>
      <c r="AK469" s="372"/>
      <c r="AL469" s="372"/>
      <c r="AM469" s="372"/>
      <c r="AN469" s="372"/>
      <c r="AO469" s="374"/>
      <c r="AP469" s="374"/>
      <c r="AQ469" s="374"/>
      <c r="AR469" s="375"/>
      <c r="AS469" s="375"/>
      <c r="AT469" s="375"/>
      <c r="AU469" s="367"/>
      <c r="AV469" s="367"/>
      <c r="AW469" s="367"/>
      <c r="AX469" s="368"/>
      <c r="AY469" s="368"/>
      <c r="AZ469" s="38"/>
      <c r="BA469" s="39"/>
      <c r="BB469" s="38"/>
      <c r="BC469" s="39"/>
      <c r="BD469" s="38"/>
      <c r="BE469" s="39"/>
      <c r="BF469" s="38"/>
      <c r="BG469" s="39"/>
      <c r="BH469" s="38"/>
      <c r="BI469" s="36"/>
      <c r="BJ469" s="37"/>
      <c r="BK469" s="36"/>
      <c r="BL469" s="37"/>
      <c r="BM469" s="36"/>
      <c r="BN469" s="37"/>
      <c r="BO469" s="36"/>
      <c r="BP469" s="37"/>
      <c r="BQ469" s="36"/>
      <c r="BR469" s="369"/>
      <c r="BS469" s="369"/>
      <c r="BT469" s="369"/>
      <c r="BU469" s="369"/>
      <c r="BV469" s="369"/>
      <c r="BW469" s="369"/>
      <c r="BX469" s="369"/>
      <c r="BY469" s="369"/>
      <c r="BZ469" s="369"/>
      <c r="CA469" s="369"/>
      <c r="CB469" s="369"/>
      <c r="CC469" s="369"/>
      <c r="CD469" s="369"/>
      <c r="CE469" s="369"/>
    </row>
    <row r="470" spans="1:83" ht="35.1" customHeight="1" x14ac:dyDescent="0.25">
      <c r="A470" s="25">
        <f t="shared" si="20"/>
        <v>459</v>
      </c>
      <c r="B470" s="370"/>
      <c r="C470" s="370"/>
      <c r="D470" s="371"/>
      <c r="E470" s="371"/>
      <c r="F470" s="371"/>
      <c r="G470" s="371"/>
      <c r="H470" s="371"/>
      <c r="I470" s="372"/>
      <c r="J470" s="372"/>
      <c r="K470" s="372"/>
      <c r="L470" s="372"/>
      <c r="M470" s="372"/>
      <c r="N470" s="372"/>
      <c r="O470" s="372"/>
      <c r="P470" s="372"/>
      <c r="Q470" s="373"/>
      <c r="R470" s="373"/>
      <c r="S470" s="373"/>
      <c r="T470" s="373"/>
      <c r="U470" s="373"/>
      <c r="V470" s="373"/>
      <c r="W470" s="373"/>
      <c r="X470" s="373"/>
      <c r="Y470" s="373"/>
      <c r="Z470" s="373"/>
      <c r="AA470" s="372"/>
      <c r="AB470" s="372"/>
      <c r="AC470" s="372"/>
      <c r="AD470" s="372"/>
      <c r="AE470" s="373"/>
      <c r="AF470" s="373"/>
      <c r="AG470" s="373"/>
      <c r="AH470" s="373"/>
      <c r="AI470" s="372"/>
      <c r="AJ470" s="372"/>
      <c r="AK470" s="372"/>
      <c r="AL470" s="372"/>
      <c r="AM470" s="372"/>
      <c r="AN470" s="372"/>
      <c r="AO470" s="374"/>
      <c r="AP470" s="374"/>
      <c r="AQ470" s="374"/>
      <c r="AR470" s="375"/>
      <c r="AS470" s="375"/>
      <c r="AT470" s="375"/>
      <c r="AU470" s="367"/>
      <c r="AV470" s="367"/>
      <c r="AW470" s="367"/>
      <c r="AX470" s="368"/>
      <c r="AY470" s="368"/>
      <c r="AZ470" s="38"/>
      <c r="BA470" s="39"/>
      <c r="BB470" s="38"/>
      <c r="BC470" s="39"/>
      <c r="BD470" s="38"/>
      <c r="BE470" s="39"/>
      <c r="BF470" s="38"/>
      <c r="BG470" s="39"/>
      <c r="BH470" s="38"/>
      <c r="BI470" s="36"/>
      <c r="BJ470" s="37"/>
      <c r="BK470" s="36"/>
      <c r="BL470" s="37"/>
      <c r="BM470" s="36"/>
      <c r="BN470" s="37"/>
      <c r="BO470" s="36"/>
      <c r="BP470" s="37"/>
      <c r="BQ470" s="36"/>
      <c r="BR470" s="369"/>
      <c r="BS470" s="369"/>
      <c r="BT470" s="369"/>
      <c r="BU470" s="369"/>
      <c r="BV470" s="369"/>
      <c r="BW470" s="369"/>
      <c r="BX470" s="369"/>
      <c r="BY470" s="369"/>
      <c r="BZ470" s="369"/>
      <c r="CA470" s="369"/>
      <c r="CB470" s="369"/>
      <c r="CC470" s="369"/>
      <c r="CD470" s="369"/>
      <c r="CE470" s="369"/>
    </row>
    <row r="471" spans="1:83" ht="35.1" customHeight="1" x14ac:dyDescent="0.25">
      <c r="A471" s="25">
        <f>ROW(A460)</f>
        <v>460</v>
      </c>
      <c r="B471" s="370"/>
      <c r="C471" s="370"/>
      <c r="D471" s="371"/>
      <c r="E471" s="371"/>
      <c r="F471" s="371"/>
      <c r="G471" s="371"/>
      <c r="H471" s="371"/>
      <c r="I471" s="372"/>
      <c r="J471" s="372"/>
      <c r="K471" s="372"/>
      <c r="L471" s="372"/>
      <c r="M471" s="372"/>
      <c r="N471" s="372"/>
      <c r="O471" s="372"/>
      <c r="P471" s="372"/>
      <c r="Q471" s="373"/>
      <c r="R471" s="373"/>
      <c r="S471" s="373"/>
      <c r="T471" s="373"/>
      <c r="U471" s="373"/>
      <c r="V471" s="373"/>
      <c r="W471" s="373"/>
      <c r="X471" s="373"/>
      <c r="Y471" s="373"/>
      <c r="Z471" s="373"/>
      <c r="AA471" s="372"/>
      <c r="AB471" s="372"/>
      <c r="AC471" s="372"/>
      <c r="AD471" s="372"/>
      <c r="AE471" s="373"/>
      <c r="AF471" s="373"/>
      <c r="AG471" s="373"/>
      <c r="AH471" s="373"/>
      <c r="AI471" s="372"/>
      <c r="AJ471" s="372"/>
      <c r="AK471" s="372"/>
      <c r="AL471" s="372"/>
      <c r="AM471" s="372"/>
      <c r="AN471" s="372"/>
      <c r="AO471" s="374"/>
      <c r="AP471" s="374"/>
      <c r="AQ471" s="374"/>
      <c r="AR471" s="375"/>
      <c r="AS471" s="375"/>
      <c r="AT471" s="375"/>
      <c r="AU471" s="367"/>
      <c r="AV471" s="367"/>
      <c r="AW471" s="367"/>
      <c r="AX471" s="368"/>
      <c r="AY471" s="368"/>
      <c r="AZ471" s="38"/>
      <c r="BA471" s="39"/>
      <c r="BB471" s="38"/>
      <c r="BC471" s="39"/>
      <c r="BD471" s="38"/>
      <c r="BE471" s="39"/>
      <c r="BF471" s="38"/>
      <c r="BG471" s="39"/>
      <c r="BH471" s="38"/>
      <c r="BI471" s="36"/>
      <c r="BJ471" s="37"/>
      <c r="BK471" s="36"/>
      <c r="BL471" s="37"/>
      <c r="BM471" s="36"/>
      <c r="BN471" s="37"/>
      <c r="BO471" s="36"/>
      <c r="BP471" s="37"/>
      <c r="BQ471" s="36"/>
      <c r="BR471" s="369"/>
      <c r="BS471" s="369"/>
      <c r="BT471" s="369"/>
      <c r="BU471" s="369"/>
      <c r="BV471" s="369"/>
      <c r="BW471" s="369"/>
      <c r="BX471" s="369"/>
      <c r="BY471" s="369"/>
      <c r="BZ471" s="369"/>
      <c r="CA471" s="369"/>
      <c r="CB471" s="369"/>
      <c r="CC471" s="369"/>
      <c r="CD471" s="369"/>
      <c r="CE471" s="369"/>
    </row>
    <row r="472" spans="1:83" ht="35.1" customHeight="1" x14ac:dyDescent="0.25">
      <c r="A472" s="25">
        <f t="shared" si="20"/>
        <v>461</v>
      </c>
      <c r="B472" s="370"/>
      <c r="C472" s="370"/>
      <c r="D472" s="371"/>
      <c r="E472" s="371"/>
      <c r="F472" s="371"/>
      <c r="G472" s="371"/>
      <c r="H472" s="371"/>
      <c r="I472" s="372"/>
      <c r="J472" s="372"/>
      <c r="K472" s="372"/>
      <c r="L472" s="372"/>
      <c r="M472" s="372"/>
      <c r="N472" s="372"/>
      <c r="O472" s="372"/>
      <c r="P472" s="372"/>
      <c r="Q472" s="373"/>
      <c r="R472" s="373"/>
      <c r="S472" s="373"/>
      <c r="T472" s="373"/>
      <c r="U472" s="373"/>
      <c r="V472" s="373"/>
      <c r="W472" s="373"/>
      <c r="X472" s="373"/>
      <c r="Y472" s="373"/>
      <c r="Z472" s="373"/>
      <c r="AA472" s="372"/>
      <c r="AB472" s="372"/>
      <c r="AC472" s="372"/>
      <c r="AD472" s="372"/>
      <c r="AE472" s="373"/>
      <c r="AF472" s="373"/>
      <c r="AG472" s="373"/>
      <c r="AH472" s="373"/>
      <c r="AI472" s="372"/>
      <c r="AJ472" s="372"/>
      <c r="AK472" s="372"/>
      <c r="AL472" s="372"/>
      <c r="AM472" s="372"/>
      <c r="AN472" s="372"/>
      <c r="AO472" s="374"/>
      <c r="AP472" s="374"/>
      <c r="AQ472" s="374"/>
      <c r="AR472" s="375"/>
      <c r="AS472" s="375"/>
      <c r="AT472" s="375"/>
      <c r="AU472" s="367"/>
      <c r="AV472" s="367"/>
      <c r="AW472" s="367"/>
      <c r="AX472" s="368"/>
      <c r="AY472" s="368"/>
      <c r="AZ472" s="38"/>
      <c r="BA472" s="39"/>
      <c r="BB472" s="38"/>
      <c r="BC472" s="39"/>
      <c r="BD472" s="38"/>
      <c r="BE472" s="39"/>
      <c r="BF472" s="38"/>
      <c r="BG472" s="39"/>
      <c r="BH472" s="38"/>
      <c r="BI472" s="36"/>
      <c r="BJ472" s="37"/>
      <c r="BK472" s="36"/>
      <c r="BL472" s="37"/>
      <c r="BM472" s="36"/>
      <c r="BN472" s="37"/>
      <c r="BO472" s="36"/>
      <c r="BP472" s="37"/>
      <c r="BQ472" s="36"/>
      <c r="BR472" s="369"/>
      <c r="BS472" s="369"/>
      <c r="BT472" s="369"/>
      <c r="BU472" s="369"/>
      <c r="BV472" s="369"/>
      <c r="BW472" s="369"/>
      <c r="BX472" s="369"/>
      <c r="BY472" s="369"/>
      <c r="BZ472" s="369"/>
      <c r="CA472" s="369"/>
      <c r="CB472" s="369"/>
      <c r="CC472" s="369"/>
      <c r="CD472" s="369"/>
      <c r="CE472" s="369"/>
    </row>
    <row r="473" spans="1:83" ht="35.1" customHeight="1" x14ac:dyDescent="0.25">
      <c r="A473" s="25">
        <f t="shared" si="20"/>
        <v>462</v>
      </c>
      <c r="B473" s="370"/>
      <c r="C473" s="370"/>
      <c r="D473" s="371"/>
      <c r="E473" s="371"/>
      <c r="F473" s="371"/>
      <c r="G473" s="371"/>
      <c r="H473" s="371"/>
      <c r="I473" s="372"/>
      <c r="J473" s="372"/>
      <c r="K473" s="372"/>
      <c r="L473" s="372"/>
      <c r="M473" s="372"/>
      <c r="N473" s="372"/>
      <c r="O473" s="372"/>
      <c r="P473" s="372"/>
      <c r="Q473" s="373"/>
      <c r="R473" s="373"/>
      <c r="S473" s="373"/>
      <c r="T473" s="373"/>
      <c r="U473" s="373"/>
      <c r="V473" s="373"/>
      <c r="W473" s="373"/>
      <c r="X473" s="373"/>
      <c r="Y473" s="373"/>
      <c r="Z473" s="373"/>
      <c r="AA473" s="372"/>
      <c r="AB473" s="372"/>
      <c r="AC473" s="372"/>
      <c r="AD473" s="372"/>
      <c r="AE473" s="373"/>
      <c r="AF473" s="373"/>
      <c r="AG473" s="373"/>
      <c r="AH473" s="373"/>
      <c r="AI473" s="372"/>
      <c r="AJ473" s="372"/>
      <c r="AK473" s="372"/>
      <c r="AL473" s="372"/>
      <c r="AM473" s="372"/>
      <c r="AN473" s="372"/>
      <c r="AO473" s="374"/>
      <c r="AP473" s="374"/>
      <c r="AQ473" s="374"/>
      <c r="AR473" s="375"/>
      <c r="AS473" s="375"/>
      <c r="AT473" s="375"/>
      <c r="AU473" s="367"/>
      <c r="AV473" s="367"/>
      <c r="AW473" s="367"/>
      <c r="AX473" s="368"/>
      <c r="AY473" s="368"/>
      <c r="AZ473" s="38"/>
      <c r="BA473" s="39"/>
      <c r="BB473" s="38"/>
      <c r="BC473" s="39"/>
      <c r="BD473" s="38"/>
      <c r="BE473" s="39"/>
      <c r="BF473" s="38"/>
      <c r="BG473" s="39"/>
      <c r="BH473" s="38"/>
      <c r="BI473" s="36"/>
      <c r="BJ473" s="37"/>
      <c r="BK473" s="36"/>
      <c r="BL473" s="37"/>
      <c r="BM473" s="36"/>
      <c r="BN473" s="37"/>
      <c r="BO473" s="36"/>
      <c r="BP473" s="37"/>
      <c r="BQ473" s="36"/>
      <c r="BR473" s="369"/>
      <c r="BS473" s="369"/>
      <c r="BT473" s="369"/>
      <c r="BU473" s="369"/>
      <c r="BV473" s="369"/>
      <c r="BW473" s="369"/>
      <c r="BX473" s="369"/>
      <c r="BY473" s="369"/>
      <c r="BZ473" s="369"/>
      <c r="CA473" s="369"/>
      <c r="CB473" s="369"/>
      <c r="CC473" s="369"/>
      <c r="CD473" s="369"/>
      <c r="CE473" s="369"/>
    </row>
    <row r="474" spans="1:83" ht="35.1" customHeight="1" x14ac:dyDescent="0.25">
      <c r="A474" s="25">
        <f t="shared" si="20"/>
        <v>463</v>
      </c>
      <c r="B474" s="370"/>
      <c r="C474" s="370"/>
      <c r="D474" s="371"/>
      <c r="E474" s="371"/>
      <c r="F474" s="371"/>
      <c r="G474" s="371"/>
      <c r="H474" s="371"/>
      <c r="I474" s="372"/>
      <c r="J474" s="372"/>
      <c r="K474" s="372"/>
      <c r="L474" s="372"/>
      <c r="M474" s="372"/>
      <c r="N474" s="372"/>
      <c r="O474" s="372"/>
      <c r="P474" s="372"/>
      <c r="Q474" s="373"/>
      <c r="R474" s="373"/>
      <c r="S474" s="373"/>
      <c r="T474" s="373"/>
      <c r="U474" s="373"/>
      <c r="V474" s="373"/>
      <c r="W474" s="373"/>
      <c r="X474" s="373"/>
      <c r="Y474" s="373"/>
      <c r="Z474" s="373"/>
      <c r="AA474" s="372"/>
      <c r="AB474" s="372"/>
      <c r="AC474" s="372"/>
      <c r="AD474" s="372"/>
      <c r="AE474" s="373"/>
      <c r="AF474" s="373"/>
      <c r="AG474" s="373"/>
      <c r="AH474" s="373"/>
      <c r="AI474" s="372"/>
      <c r="AJ474" s="372"/>
      <c r="AK474" s="372"/>
      <c r="AL474" s="372"/>
      <c r="AM474" s="372"/>
      <c r="AN474" s="372"/>
      <c r="AO474" s="374"/>
      <c r="AP474" s="374"/>
      <c r="AQ474" s="374"/>
      <c r="AR474" s="375"/>
      <c r="AS474" s="375"/>
      <c r="AT474" s="375"/>
      <c r="AU474" s="367"/>
      <c r="AV474" s="367"/>
      <c r="AW474" s="367"/>
      <c r="AX474" s="368"/>
      <c r="AY474" s="368"/>
      <c r="AZ474" s="38"/>
      <c r="BA474" s="39"/>
      <c r="BB474" s="38"/>
      <c r="BC474" s="39"/>
      <c r="BD474" s="38"/>
      <c r="BE474" s="39"/>
      <c r="BF474" s="38"/>
      <c r="BG474" s="39"/>
      <c r="BH474" s="38"/>
      <c r="BI474" s="36"/>
      <c r="BJ474" s="37"/>
      <c r="BK474" s="36"/>
      <c r="BL474" s="37"/>
      <c r="BM474" s="36"/>
      <c r="BN474" s="37"/>
      <c r="BO474" s="36"/>
      <c r="BP474" s="37"/>
      <c r="BQ474" s="36"/>
      <c r="BR474" s="369"/>
      <c r="BS474" s="369"/>
      <c r="BT474" s="369"/>
      <c r="BU474" s="369"/>
      <c r="BV474" s="369"/>
      <c r="BW474" s="369"/>
      <c r="BX474" s="369"/>
      <c r="BY474" s="369"/>
      <c r="BZ474" s="369"/>
      <c r="CA474" s="369"/>
      <c r="CB474" s="369"/>
      <c r="CC474" s="369"/>
      <c r="CD474" s="369"/>
      <c r="CE474" s="369"/>
    </row>
    <row r="475" spans="1:83" ht="35.1" customHeight="1" x14ac:dyDescent="0.25">
      <c r="A475" s="25">
        <f t="shared" si="20"/>
        <v>464</v>
      </c>
      <c r="B475" s="370"/>
      <c r="C475" s="370"/>
      <c r="D475" s="371"/>
      <c r="E475" s="371"/>
      <c r="F475" s="371"/>
      <c r="G475" s="371"/>
      <c r="H475" s="371"/>
      <c r="I475" s="372"/>
      <c r="J475" s="372"/>
      <c r="K475" s="372"/>
      <c r="L475" s="372"/>
      <c r="M475" s="372"/>
      <c r="N475" s="372"/>
      <c r="O475" s="372"/>
      <c r="P475" s="372"/>
      <c r="Q475" s="373"/>
      <c r="R475" s="373"/>
      <c r="S475" s="373"/>
      <c r="T475" s="373"/>
      <c r="U475" s="373"/>
      <c r="V475" s="373"/>
      <c r="W475" s="373"/>
      <c r="X475" s="373"/>
      <c r="Y475" s="373"/>
      <c r="Z475" s="373"/>
      <c r="AA475" s="372"/>
      <c r="AB475" s="372"/>
      <c r="AC475" s="372"/>
      <c r="AD475" s="372"/>
      <c r="AE475" s="373"/>
      <c r="AF475" s="373"/>
      <c r="AG475" s="373"/>
      <c r="AH475" s="373"/>
      <c r="AI475" s="372"/>
      <c r="AJ475" s="372"/>
      <c r="AK475" s="372"/>
      <c r="AL475" s="372"/>
      <c r="AM475" s="372"/>
      <c r="AN475" s="372"/>
      <c r="AO475" s="374"/>
      <c r="AP475" s="374"/>
      <c r="AQ475" s="374"/>
      <c r="AR475" s="375"/>
      <c r="AS475" s="375"/>
      <c r="AT475" s="375"/>
      <c r="AU475" s="367"/>
      <c r="AV475" s="367"/>
      <c r="AW475" s="367"/>
      <c r="AX475" s="368"/>
      <c r="AY475" s="368"/>
      <c r="AZ475" s="38"/>
      <c r="BA475" s="39"/>
      <c r="BB475" s="38"/>
      <c r="BC475" s="39"/>
      <c r="BD475" s="38"/>
      <c r="BE475" s="39"/>
      <c r="BF475" s="38"/>
      <c r="BG475" s="39"/>
      <c r="BH475" s="38"/>
      <c r="BI475" s="36"/>
      <c r="BJ475" s="37"/>
      <c r="BK475" s="36"/>
      <c r="BL475" s="37"/>
      <c r="BM475" s="36"/>
      <c r="BN475" s="37"/>
      <c r="BO475" s="36"/>
      <c r="BP475" s="37"/>
      <c r="BQ475" s="36"/>
      <c r="BR475" s="369"/>
      <c r="BS475" s="369"/>
      <c r="BT475" s="369"/>
      <c r="BU475" s="369"/>
      <c r="BV475" s="369"/>
      <c r="BW475" s="369"/>
      <c r="BX475" s="369"/>
      <c r="BY475" s="369"/>
      <c r="BZ475" s="369"/>
      <c r="CA475" s="369"/>
      <c r="CB475" s="369"/>
      <c r="CC475" s="369"/>
      <c r="CD475" s="369"/>
      <c r="CE475" s="369"/>
    </row>
    <row r="476" spans="1:83" ht="35.1" customHeight="1" x14ac:dyDescent="0.25">
      <c r="A476" s="25">
        <f t="shared" ref="A476:A480" si="21">ROW(A465)</f>
        <v>465</v>
      </c>
      <c r="B476" s="370"/>
      <c r="C476" s="370"/>
      <c r="D476" s="371"/>
      <c r="E476" s="371"/>
      <c r="F476" s="371"/>
      <c r="G476" s="371"/>
      <c r="H476" s="371"/>
      <c r="I476" s="372"/>
      <c r="J476" s="372"/>
      <c r="K476" s="372"/>
      <c r="L476" s="372"/>
      <c r="M476" s="372"/>
      <c r="N476" s="372"/>
      <c r="O476" s="372"/>
      <c r="P476" s="372"/>
      <c r="Q476" s="373"/>
      <c r="R476" s="373"/>
      <c r="S476" s="373"/>
      <c r="T476" s="373"/>
      <c r="U476" s="373"/>
      <c r="V476" s="373"/>
      <c r="W476" s="373"/>
      <c r="X476" s="373"/>
      <c r="Y476" s="373"/>
      <c r="Z476" s="373"/>
      <c r="AA476" s="372"/>
      <c r="AB476" s="372"/>
      <c r="AC476" s="372"/>
      <c r="AD476" s="372"/>
      <c r="AE476" s="373"/>
      <c r="AF476" s="373"/>
      <c r="AG476" s="373"/>
      <c r="AH476" s="373"/>
      <c r="AI476" s="372"/>
      <c r="AJ476" s="372"/>
      <c r="AK476" s="372"/>
      <c r="AL476" s="372"/>
      <c r="AM476" s="372"/>
      <c r="AN476" s="372"/>
      <c r="AO476" s="374"/>
      <c r="AP476" s="374"/>
      <c r="AQ476" s="374"/>
      <c r="AR476" s="375"/>
      <c r="AS476" s="375"/>
      <c r="AT476" s="375"/>
      <c r="AU476" s="367"/>
      <c r="AV476" s="367"/>
      <c r="AW476" s="367"/>
      <c r="AX476" s="368"/>
      <c r="AY476" s="368"/>
      <c r="AZ476" s="38"/>
      <c r="BA476" s="39"/>
      <c r="BB476" s="38"/>
      <c r="BC476" s="39"/>
      <c r="BD476" s="38"/>
      <c r="BE476" s="39"/>
      <c r="BF476" s="38"/>
      <c r="BG476" s="39"/>
      <c r="BH476" s="38"/>
      <c r="BI476" s="36"/>
      <c r="BJ476" s="37"/>
      <c r="BK476" s="36"/>
      <c r="BL476" s="37"/>
      <c r="BM476" s="36"/>
      <c r="BN476" s="37"/>
      <c r="BO476" s="36"/>
      <c r="BP476" s="37"/>
      <c r="BQ476" s="36"/>
      <c r="BR476" s="369"/>
      <c r="BS476" s="369"/>
      <c r="BT476" s="369"/>
      <c r="BU476" s="369"/>
      <c r="BV476" s="369"/>
      <c r="BW476" s="369"/>
      <c r="BX476" s="369"/>
      <c r="BY476" s="369"/>
      <c r="BZ476" s="369"/>
      <c r="CA476" s="369"/>
      <c r="CB476" s="369"/>
      <c r="CC476" s="369"/>
      <c r="CD476" s="369"/>
      <c r="CE476" s="369"/>
    </row>
    <row r="477" spans="1:83" ht="35.1" customHeight="1" x14ac:dyDescent="0.25">
      <c r="A477" s="25">
        <f t="shared" si="21"/>
        <v>466</v>
      </c>
      <c r="B477" s="370"/>
      <c r="C477" s="370"/>
      <c r="D477" s="371"/>
      <c r="E477" s="371"/>
      <c r="F477" s="371"/>
      <c r="G477" s="371"/>
      <c r="H477" s="371"/>
      <c r="I477" s="372"/>
      <c r="J477" s="372"/>
      <c r="K477" s="372"/>
      <c r="L477" s="372"/>
      <c r="M477" s="372"/>
      <c r="N477" s="372"/>
      <c r="O477" s="372"/>
      <c r="P477" s="372"/>
      <c r="Q477" s="373"/>
      <c r="R477" s="373"/>
      <c r="S477" s="373"/>
      <c r="T477" s="373"/>
      <c r="U477" s="373"/>
      <c r="V477" s="373"/>
      <c r="W477" s="373"/>
      <c r="X477" s="373"/>
      <c r="Y477" s="373"/>
      <c r="Z477" s="373"/>
      <c r="AA477" s="372"/>
      <c r="AB477" s="372"/>
      <c r="AC477" s="372"/>
      <c r="AD477" s="372"/>
      <c r="AE477" s="373"/>
      <c r="AF477" s="373"/>
      <c r="AG477" s="373"/>
      <c r="AH477" s="373"/>
      <c r="AI477" s="372"/>
      <c r="AJ477" s="372"/>
      <c r="AK477" s="372"/>
      <c r="AL477" s="372"/>
      <c r="AM477" s="372"/>
      <c r="AN477" s="372"/>
      <c r="AO477" s="374"/>
      <c r="AP477" s="374"/>
      <c r="AQ477" s="374"/>
      <c r="AR477" s="375"/>
      <c r="AS477" s="375"/>
      <c r="AT477" s="375"/>
      <c r="AU477" s="367"/>
      <c r="AV477" s="367"/>
      <c r="AW477" s="367"/>
      <c r="AX477" s="368"/>
      <c r="AY477" s="368"/>
      <c r="AZ477" s="38"/>
      <c r="BA477" s="39"/>
      <c r="BB477" s="38"/>
      <c r="BC477" s="39"/>
      <c r="BD477" s="38"/>
      <c r="BE477" s="39"/>
      <c r="BF477" s="38"/>
      <c r="BG477" s="39"/>
      <c r="BH477" s="38"/>
      <c r="BI477" s="36"/>
      <c r="BJ477" s="37"/>
      <c r="BK477" s="36"/>
      <c r="BL477" s="37"/>
      <c r="BM477" s="36"/>
      <c r="BN477" s="37"/>
      <c r="BO477" s="36"/>
      <c r="BP477" s="37"/>
      <c r="BQ477" s="36"/>
      <c r="BR477" s="369"/>
      <c r="BS477" s="369"/>
      <c r="BT477" s="369"/>
      <c r="BU477" s="369"/>
      <c r="BV477" s="369"/>
      <c r="BW477" s="369"/>
      <c r="BX477" s="369"/>
      <c r="BY477" s="369"/>
      <c r="BZ477" s="369"/>
      <c r="CA477" s="369"/>
      <c r="CB477" s="369"/>
      <c r="CC477" s="369"/>
      <c r="CD477" s="369"/>
      <c r="CE477" s="369"/>
    </row>
    <row r="478" spans="1:83" ht="35.1" customHeight="1" x14ac:dyDescent="0.25">
      <c r="A478" s="25">
        <f t="shared" si="21"/>
        <v>467</v>
      </c>
      <c r="B478" s="370"/>
      <c r="C478" s="370"/>
      <c r="D478" s="371"/>
      <c r="E478" s="371"/>
      <c r="F478" s="371"/>
      <c r="G478" s="371"/>
      <c r="H478" s="371"/>
      <c r="I478" s="372"/>
      <c r="J478" s="372"/>
      <c r="K478" s="372"/>
      <c r="L478" s="372"/>
      <c r="M478" s="372"/>
      <c r="N478" s="372"/>
      <c r="O478" s="372"/>
      <c r="P478" s="372"/>
      <c r="Q478" s="373"/>
      <c r="R478" s="373"/>
      <c r="S478" s="373"/>
      <c r="T478" s="373"/>
      <c r="U478" s="373"/>
      <c r="V478" s="373"/>
      <c r="W478" s="373"/>
      <c r="X478" s="373"/>
      <c r="Y478" s="373"/>
      <c r="Z478" s="373"/>
      <c r="AA478" s="372"/>
      <c r="AB478" s="372"/>
      <c r="AC478" s="372"/>
      <c r="AD478" s="372"/>
      <c r="AE478" s="373"/>
      <c r="AF478" s="373"/>
      <c r="AG478" s="373"/>
      <c r="AH478" s="373"/>
      <c r="AI478" s="372"/>
      <c r="AJ478" s="372"/>
      <c r="AK478" s="372"/>
      <c r="AL478" s="372"/>
      <c r="AM478" s="372"/>
      <c r="AN478" s="372"/>
      <c r="AO478" s="374"/>
      <c r="AP478" s="374"/>
      <c r="AQ478" s="374"/>
      <c r="AR478" s="375"/>
      <c r="AS478" s="375"/>
      <c r="AT478" s="375"/>
      <c r="AU478" s="367"/>
      <c r="AV478" s="367"/>
      <c r="AW478" s="367"/>
      <c r="AX478" s="368"/>
      <c r="AY478" s="368"/>
      <c r="AZ478" s="38"/>
      <c r="BA478" s="39"/>
      <c r="BB478" s="38"/>
      <c r="BC478" s="39"/>
      <c r="BD478" s="38"/>
      <c r="BE478" s="39"/>
      <c r="BF478" s="38"/>
      <c r="BG478" s="39"/>
      <c r="BH478" s="38"/>
      <c r="BI478" s="36"/>
      <c r="BJ478" s="37"/>
      <c r="BK478" s="36"/>
      <c r="BL478" s="37"/>
      <c r="BM478" s="36"/>
      <c r="BN478" s="37"/>
      <c r="BO478" s="36"/>
      <c r="BP478" s="37"/>
      <c r="BQ478" s="36"/>
      <c r="BR478" s="369"/>
      <c r="BS478" s="369"/>
      <c r="BT478" s="369"/>
      <c r="BU478" s="369"/>
      <c r="BV478" s="369"/>
      <c r="BW478" s="369"/>
      <c r="BX478" s="369"/>
      <c r="BY478" s="369"/>
      <c r="BZ478" s="369"/>
      <c r="CA478" s="369"/>
      <c r="CB478" s="369"/>
      <c r="CC478" s="369"/>
      <c r="CD478" s="369"/>
      <c r="CE478" s="369"/>
    </row>
    <row r="479" spans="1:83" ht="35.1" customHeight="1" x14ac:dyDescent="0.25">
      <c r="A479" s="25">
        <f t="shared" si="21"/>
        <v>468</v>
      </c>
      <c r="B479" s="370"/>
      <c r="C479" s="370"/>
      <c r="D479" s="371"/>
      <c r="E479" s="371"/>
      <c r="F479" s="371"/>
      <c r="G479" s="371"/>
      <c r="H479" s="371"/>
      <c r="I479" s="372"/>
      <c r="J479" s="372"/>
      <c r="K479" s="372"/>
      <c r="L479" s="372"/>
      <c r="M479" s="372"/>
      <c r="N479" s="372"/>
      <c r="O479" s="372"/>
      <c r="P479" s="372"/>
      <c r="Q479" s="373"/>
      <c r="R479" s="373"/>
      <c r="S479" s="373"/>
      <c r="T479" s="373"/>
      <c r="U479" s="373"/>
      <c r="V479" s="373"/>
      <c r="W479" s="373"/>
      <c r="X479" s="373"/>
      <c r="Y479" s="373"/>
      <c r="Z479" s="373"/>
      <c r="AA479" s="372"/>
      <c r="AB479" s="372"/>
      <c r="AC479" s="372"/>
      <c r="AD479" s="372"/>
      <c r="AE479" s="373"/>
      <c r="AF479" s="373"/>
      <c r="AG479" s="373"/>
      <c r="AH479" s="373"/>
      <c r="AI479" s="372"/>
      <c r="AJ479" s="372"/>
      <c r="AK479" s="372"/>
      <c r="AL479" s="372"/>
      <c r="AM479" s="372"/>
      <c r="AN479" s="372"/>
      <c r="AO479" s="374"/>
      <c r="AP479" s="374"/>
      <c r="AQ479" s="374"/>
      <c r="AR479" s="375"/>
      <c r="AS479" s="375"/>
      <c r="AT479" s="375"/>
      <c r="AU479" s="367"/>
      <c r="AV479" s="367"/>
      <c r="AW479" s="367"/>
      <c r="AX479" s="368"/>
      <c r="AY479" s="368"/>
      <c r="AZ479" s="38"/>
      <c r="BA479" s="39"/>
      <c r="BB479" s="38"/>
      <c r="BC479" s="39"/>
      <c r="BD479" s="38"/>
      <c r="BE479" s="39"/>
      <c r="BF479" s="38"/>
      <c r="BG479" s="39"/>
      <c r="BH479" s="38"/>
      <c r="BI479" s="36"/>
      <c r="BJ479" s="37"/>
      <c r="BK479" s="36"/>
      <c r="BL479" s="37"/>
      <c r="BM479" s="36"/>
      <c r="BN479" s="37"/>
      <c r="BO479" s="36"/>
      <c r="BP479" s="37"/>
      <c r="BQ479" s="36"/>
      <c r="BR479" s="369"/>
      <c r="BS479" s="369"/>
      <c r="BT479" s="369"/>
      <c r="BU479" s="369"/>
      <c r="BV479" s="369"/>
      <c r="BW479" s="369"/>
      <c r="BX479" s="369"/>
      <c r="BY479" s="369"/>
      <c r="BZ479" s="369"/>
      <c r="CA479" s="369"/>
      <c r="CB479" s="369"/>
      <c r="CC479" s="369"/>
      <c r="CD479" s="369"/>
      <c r="CE479" s="369"/>
    </row>
    <row r="480" spans="1:83" ht="35.1" customHeight="1" x14ac:dyDescent="0.25">
      <c r="A480" s="25">
        <f t="shared" si="21"/>
        <v>469</v>
      </c>
      <c r="B480" s="370"/>
      <c r="C480" s="370"/>
      <c r="D480" s="371"/>
      <c r="E480" s="371"/>
      <c r="F480" s="371"/>
      <c r="G480" s="371"/>
      <c r="H480" s="371"/>
      <c r="I480" s="372"/>
      <c r="J480" s="372"/>
      <c r="K480" s="372"/>
      <c r="L480" s="372"/>
      <c r="M480" s="372"/>
      <c r="N480" s="372"/>
      <c r="O480" s="372"/>
      <c r="P480" s="372"/>
      <c r="Q480" s="373"/>
      <c r="R480" s="373"/>
      <c r="S480" s="373"/>
      <c r="T480" s="373"/>
      <c r="U480" s="373"/>
      <c r="V480" s="373"/>
      <c r="W480" s="373"/>
      <c r="X480" s="373"/>
      <c r="Y480" s="373"/>
      <c r="Z480" s="373"/>
      <c r="AA480" s="372"/>
      <c r="AB480" s="372"/>
      <c r="AC480" s="372"/>
      <c r="AD480" s="372"/>
      <c r="AE480" s="373"/>
      <c r="AF480" s="373"/>
      <c r="AG480" s="373"/>
      <c r="AH480" s="373"/>
      <c r="AI480" s="372"/>
      <c r="AJ480" s="372"/>
      <c r="AK480" s="372"/>
      <c r="AL480" s="372"/>
      <c r="AM480" s="372"/>
      <c r="AN480" s="372"/>
      <c r="AO480" s="374"/>
      <c r="AP480" s="374"/>
      <c r="AQ480" s="374"/>
      <c r="AR480" s="375"/>
      <c r="AS480" s="375"/>
      <c r="AT480" s="375"/>
      <c r="AU480" s="367"/>
      <c r="AV480" s="367"/>
      <c r="AW480" s="367"/>
      <c r="AX480" s="368"/>
      <c r="AY480" s="368"/>
      <c r="AZ480" s="38"/>
      <c r="BA480" s="39"/>
      <c r="BB480" s="38"/>
      <c r="BC480" s="39"/>
      <c r="BD480" s="38"/>
      <c r="BE480" s="39"/>
      <c r="BF480" s="38"/>
      <c r="BG480" s="39"/>
      <c r="BH480" s="38"/>
      <c r="BI480" s="36"/>
      <c r="BJ480" s="37"/>
      <c r="BK480" s="36"/>
      <c r="BL480" s="37"/>
      <c r="BM480" s="36"/>
      <c r="BN480" s="37"/>
      <c r="BO480" s="36"/>
      <c r="BP480" s="37"/>
      <c r="BQ480" s="36"/>
      <c r="BR480" s="369"/>
      <c r="BS480" s="369"/>
      <c r="BT480" s="369"/>
      <c r="BU480" s="369"/>
      <c r="BV480" s="369"/>
      <c r="BW480" s="369"/>
      <c r="BX480" s="369"/>
      <c r="BY480" s="369"/>
      <c r="BZ480" s="369"/>
      <c r="CA480" s="369"/>
      <c r="CB480" s="369"/>
      <c r="CC480" s="369"/>
      <c r="CD480" s="369"/>
      <c r="CE480" s="369"/>
    </row>
    <row r="481" spans="1:83" ht="35.1" customHeight="1" x14ac:dyDescent="0.25">
      <c r="A481" s="25">
        <f>ROW(A470)</f>
        <v>470</v>
      </c>
      <c r="B481" s="370"/>
      <c r="C481" s="370"/>
      <c r="D481" s="371"/>
      <c r="E481" s="371"/>
      <c r="F481" s="371"/>
      <c r="G481" s="371"/>
      <c r="H481" s="371"/>
      <c r="I481" s="372"/>
      <c r="J481" s="372"/>
      <c r="K481" s="372"/>
      <c r="L481" s="372"/>
      <c r="M481" s="372"/>
      <c r="N481" s="372"/>
      <c r="O481" s="372"/>
      <c r="P481" s="372"/>
      <c r="Q481" s="373"/>
      <c r="R481" s="373"/>
      <c r="S481" s="373"/>
      <c r="T481" s="373"/>
      <c r="U481" s="373"/>
      <c r="V481" s="373"/>
      <c r="W481" s="373"/>
      <c r="X481" s="373"/>
      <c r="Y481" s="373"/>
      <c r="Z481" s="373"/>
      <c r="AA481" s="372"/>
      <c r="AB481" s="372"/>
      <c r="AC481" s="372"/>
      <c r="AD481" s="372"/>
      <c r="AE481" s="373"/>
      <c r="AF481" s="373"/>
      <c r="AG481" s="373"/>
      <c r="AH481" s="373"/>
      <c r="AI481" s="372"/>
      <c r="AJ481" s="372"/>
      <c r="AK481" s="372"/>
      <c r="AL481" s="372"/>
      <c r="AM481" s="372"/>
      <c r="AN481" s="372"/>
      <c r="AO481" s="374"/>
      <c r="AP481" s="374"/>
      <c r="AQ481" s="374"/>
      <c r="AR481" s="375"/>
      <c r="AS481" s="375"/>
      <c r="AT481" s="375"/>
      <c r="AU481" s="367"/>
      <c r="AV481" s="367"/>
      <c r="AW481" s="367"/>
      <c r="AX481" s="368"/>
      <c r="AY481" s="368"/>
      <c r="AZ481" s="38"/>
      <c r="BA481" s="39"/>
      <c r="BB481" s="38"/>
      <c r="BC481" s="39"/>
      <c r="BD481" s="38"/>
      <c r="BE481" s="39"/>
      <c r="BF481" s="38"/>
      <c r="BG481" s="39"/>
      <c r="BH481" s="38"/>
      <c r="BI481" s="36"/>
      <c r="BJ481" s="37"/>
      <c r="BK481" s="36"/>
      <c r="BL481" s="37"/>
      <c r="BM481" s="36"/>
      <c r="BN481" s="37"/>
      <c r="BO481" s="36"/>
      <c r="BP481" s="37"/>
      <c r="BQ481" s="36"/>
      <c r="BR481" s="369"/>
      <c r="BS481" s="369"/>
      <c r="BT481" s="369"/>
      <c r="BU481" s="369"/>
      <c r="BV481" s="369"/>
      <c r="BW481" s="369"/>
      <c r="BX481" s="369"/>
      <c r="BY481" s="369"/>
      <c r="BZ481" s="369"/>
      <c r="CA481" s="369"/>
      <c r="CB481" s="369"/>
      <c r="CC481" s="369"/>
      <c r="CD481" s="369"/>
      <c r="CE481" s="369"/>
    </row>
    <row r="482" spans="1:83" ht="35.1" customHeight="1" x14ac:dyDescent="0.25">
      <c r="A482" s="25">
        <f t="shared" ref="A482:A490" si="22">ROW(A471)</f>
        <v>471</v>
      </c>
      <c r="B482" s="370"/>
      <c r="C482" s="370"/>
      <c r="D482" s="371"/>
      <c r="E482" s="371"/>
      <c r="F482" s="371"/>
      <c r="G482" s="371"/>
      <c r="H482" s="371"/>
      <c r="I482" s="372"/>
      <c r="J482" s="372"/>
      <c r="K482" s="372"/>
      <c r="L482" s="372"/>
      <c r="M482" s="372"/>
      <c r="N482" s="372"/>
      <c r="O482" s="372"/>
      <c r="P482" s="372"/>
      <c r="Q482" s="373"/>
      <c r="R482" s="373"/>
      <c r="S482" s="373"/>
      <c r="T482" s="373"/>
      <c r="U482" s="373"/>
      <c r="V482" s="373"/>
      <c r="W482" s="373"/>
      <c r="X482" s="373"/>
      <c r="Y482" s="373"/>
      <c r="Z482" s="373"/>
      <c r="AA482" s="372"/>
      <c r="AB482" s="372"/>
      <c r="AC482" s="372"/>
      <c r="AD482" s="372"/>
      <c r="AE482" s="373"/>
      <c r="AF482" s="373"/>
      <c r="AG482" s="373"/>
      <c r="AH482" s="373"/>
      <c r="AI482" s="372"/>
      <c r="AJ482" s="372"/>
      <c r="AK482" s="372"/>
      <c r="AL482" s="372"/>
      <c r="AM482" s="372"/>
      <c r="AN482" s="372"/>
      <c r="AO482" s="374"/>
      <c r="AP482" s="374"/>
      <c r="AQ482" s="374"/>
      <c r="AR482" s="375"/>
      <c r="AS482" s="375"/>
      <c r="AT482" s="375"/>
      <c r="AU482" s="367"/>
      <c r="AV482" s="367"/>
      <c r="AW482" s="367"/>
      <c r="AX482" s="368"/>
      <c r="AY482" s="368"/>
      <c r="AZ482" s="38"/>
      <c r="BA482" s="39"/>
      <c r="BB482" s="38"/>
      <c r="BC482" s="39"/>
      <c r="BD482" s="38"/>
      <c r="BE482" s="39"/>
      <c r="BF482" s="38"/>
      <c r="BG482" s="39"/>
      <c r="BH482" s="38"/>
      <c r="BI482" s="36"/>
      <c r="BJ482" s="37"/>
      <c r="BK482" s="36"/>
      <c r="BL482" s="37"/>
      <c r="BM482" s="36"/>
      <c r="BN482" s="37"/>
      <c r="BO482" s="36"/>
      <c r="BP482" s="37"/>
      <c r="BQ482" s="36"/>
      <c r="BR482" s="369"/>
      <c r="BS482" s="369"/>
      <c r="BT482" s="369"/>
      <c r="BU482" s="369"/>
      <c r="BV482" s="369"/>
      <c r="BW482" s="369"/>
      <c r="BX482" s="369"/>
      <c r="BY482" s="369"/>
      <c r="BZ482" s="369"/>
      <c r="CA482" s="369"/>
      <c r="CB482" s="369"/>
      <c r="CC482" s="369"/>
      <c r="CD482" s="369"/>
      <c r="CE482" s="369"/>
    </row>
    <row r="483" spans="1:83" ht="35.1" customHeight="1" x14ac:dyDescent="0.25">
      <c r="A483" s="25">
        <f t="shared" si="22"/>
        <v>472</v>
      </c>
      <c r="B483" s="370"/>
      <c r="C483" s="370"/>
      <c r="D483" s="371"/>
      <c r="E483" s="371"/>
      <c r="F483" s="371"/>
      <c r="G483" s="371"/>
      <c r="H483" s="371"/>
      <c r="I483" s="372"/>
      <c r="J483" s="372"/>
      <c r="K483" s="372"/>
      <c r="L483" s="372"/>
      <c r="M483" s="372"/>
      <c r="N483" s="372"/>
      <c r="O483" s="372"/>
      <c r="P483" s="372"/>
      <c r="Q483" s="373"/>
      <c r="R483" s="373"/>
      <c r="S483" s="373"/>
      <c r="T483" s="373"/>
      <c r="U483" s="373"/>
      <c r="V483" s="373"/>
      <c r="W483" s="373"/>
      <c r="X483" s="373"/>
      <c r="Y483" s="373"/>
      <c r="Z483" s="373"/>
      <c r="AA483" s="372"/>
      <c r="AB483" s="372"/>
      <c r="AC483" s="372"/>
      <c r="AD483" s="372"/>
      <c r="AE483" s="373"/>
      <c r="AF483" s="373"/>
      <c r="AG483" s="373"/>
      <c r="AH483" s="373"/>
      <c r="AI483" s="372"/>
      <c r="AJ483" s="372"/>
      <c r="AK483" s="372"/>
      <c r="AL483" s="372"/>
      <c r="AM483" s="372"/>
      <c r="AN483" s="372"/>
      <c r="AO483" s="374"/>
      <c r="AP483" s="374"/>
      <c r="AQ483" s="374"/>
      <c r="AR483" s="375"/>
      <c r="AS483" s="375"/>
      <c r="AT483" s="375"/>
      <c r="AU483" s="367"/>
      <c r="AV483" s="367"/>
      <c r="AW483" s="367"/>
      <c r="AX483" s="368"/>
      <c r="AY483" s="368"/>
      <c r="AZ483" s="38"/>
      <c r="BA483" s="39"/>
      <c r="BB483" s="38"/>
      <c r="BC483" s="39"/>
      <c r="BD483" s="38"/>
      <c r="BE483" s="39"/>
      <c r="BF483" s="38"/>
      <c r="BG483" s="39"/>
      <c r="BH483" s="38"/>
      <c r="BI483" s="36"/>
      <c r="BJ483" s="37"/>
      <c r="BK483" s="36"/>
      <c r="BL483" s="37"/>
      <c r="BM483" s="36"/>
      <c r="BN483" s="37"/>
      <c r="BO483" s="36"/>
      <c r="BP483" s="37"/>
      <c r="BQ483" s="36"/>
      <c r="BR483" s="369"/>
      <c r="BS483" s="369"/>
      <c r="BT483" s="369"/>
      <c r="BU483" s="369"/>
      <c r="BV483" s="369"/>
      <c r="BW483" s="369"/>
      <c r="BX483" s="369"/>
      <c r="BY483" s="369"/>
      <c r="BZ483" s="369"/>
      <c r="CA483" s="369"/>
      <c r="CB483" s="369"/>
      <c r="CC483" s="369"/>
      <c r="CD483" s="369"/>
      <c r="CE483" s="369"/>
    </row>
    <row r="484" spans="1:83" ht="35.1" customHeight="1" x14ac:dyDescent="0.25">
      <c r="A484" s="25">
        <f t="shared" si="22"/>
        <v>473</v>
      </c>
      <c r="B484" s="370"/>
      <c r="C484" s="370"/>
      <c r="D484" s="371"/>
      <c r="E484" s="371"/>
      <c r="F484" s="371"/>
      <c r="G484" s="371"/>
      <c r="H484" s="371"/>
      <c r="I484" s="372"/>
      <c r="J484" s="372"/>
      <c r="K484" s="372"/>
      <c r="L484" s="372"/>
      <c r="M484" s="372"/>
      <c r="N484" s="372"/>
      <c r="O484" s="372"/>
      <c r="P484" s="372"/>
      <c r="Q484" s="373"/>
      <c r="R484" s="373"/>
      <c r="S484" s="373"/>
      <c r="T484" s="373"/>
      <c r="U484" s="373"/>
      <c r="V484" s="373"/>
      <c r="W484" s="373"/>
      <c r="X484" s="373"/>
      <c r="Y484" s="373"/>
      <c r="Z484" s="373"/>
      <c r="AA484" s="372"/>
      <c r="AB484" s="372"/>
      <c r="AC484" s="372"/>
      <c r="AD484" s="372"/>
      <c r="AE484" s="373"/>
      <c r="AF484" s="373"/>
      <c r="AG484" s="373"/>
      <c r="AH484" s="373"/>
      <c r="AI484" s="372"/>
      <c r="AJ484" s="372"/>
      <c r="AK484" s="372"/>
      <c r="AL484" s="372"/>
      <c r="AM484" s="372"/>
      <c r="AN484" s="372"/>
      <c r="AO484" s="374"/>
      <c r="AP484" s="374"/>
      <c r="AQ484" s="374"/>
      <c r="AR484" s="375"/>
      <c r="AS484" s="375"/>
      <c r="AT484" s="375"/>
      <c r="AU484" s="367"/>
      <c r="AV484" s="367"/>
      <c r="AW484" s="367"/>
      <c r="AX484" s="368"/>
      <c r="AY484" s="368"/>
      <c r="AZ484" s="38"/>
      <c r="BA484" s="39"/>
      <c r="BB484" s="38"/>
      <c r="BC484" s="39"/>
      <c r="BD484" s="38"/>
      <c r="BE484" s="39"/>
      <c r="BF484" s="38"/>
      <c r="BG484" s="39"/>
      <c r="BH484" s="38"/>
      <c r="BI484" s="36"/>
      <c r="BJ484" s="37"/>
      <c r="BK484" s="36"/>
      <c r="BL484" s="37"/>
      <c r="BM484" s="36"/>
      <c r="BN484" s="37"/>
      <c r="BO484" s="36"/>
      <c r="BP484" s="37"/>
      <c r="BQ484" s="36"/>
      <c r="BR484" s="369"/>
      <c r="BS484" s="369"/>
      <c r="BT484" s="369"/>
      <c r="BU484" s="369"/>
      <c r="BV484" s="369"/>
      <c r="BW484" s="369"/>
      <c r="BX484" s="369"/>
      <c r="BY484" s="369"/>
      <c r="BZ484" s="369"/>
      <c r="CA484" s="369"/>
      <c r="CB484" s="369"/>
      <c r="CC484" s="369"/>
      <c r="CD484" s="369"/>
      <c r="CE484" s="369"/>
    </row>
    <row r="485" spans="1:83" ht="35.1" customHeight="1" x14ac:dyDescent="0.25">
      <c r="A485" s="25">
        <f t="shared" si="22"/>
        <v>474</v>
      </c>
      <c r="B485" s="370"/>
      <c r="C485" s="370"/>
      <c r="D485" s="371"/>
      <c r="E485" s="371"/>
      <c r="F485" s="371"/>
      <c r="G485" s="371"/>
      <c r="H485" s="371"/>
      <c r="I485" s="372"/>
      <c r="J485" s="372"/>
      <c r="K485" s="372"/>
      <c r="L485" s="372"/>
      <c r="M485" s="372"/>
      <c r="N485" s="372"/>
      <c r="O485" s="372"/>
      <c r="P485" s="372"/>
      <c r="Q485" s="373"/>
      <c r="R485" s="373"/>
      <c r="S485" s="373"/>
      <c r="T485" s="373"/>
      <c r="U485" s="373"/>
      <c r="V485" s="373"/>
      <c r="W485" s="373"/>
      <c r="X485" s="373"/>
      <c r="Y485" s="373"/>
      <c r="Z485" s="373"/>
      <c r="AA485" s="372"/>
      <c r="AB485" s="372"/>
      <c r="AC485" s="372"/>
      <c r="AD485" s="372"/>
      <c r="AE485" s="373"/>
      <c r="AF485" s="373"/>
      <c r="AG485" s="373"/>
      <c r="AH485" s="373"/>
      <c r="AI485" s="372"/>
      <c r="AJ485" s="372"/>
      <c r="AK485" s="372"/>
      <c r="AL485" s="372"/>
      <c r="AM485" s="372"/>
      <c r="AN485" s="372"/>
      <c r="AO485" s="374"/>
      <c r="AP485" s="374"/>
      <c r="AQ485" s="374"/>
      <c r="AR485" s="375"/>
      <c r="AS485" s="375"/>
      <c r="AT485" s="375"/>
      <c r="AU485" s="367"/>
      <c r="AV485" s="367"/>
      <c r="AW485" s="367"/>
      <c r="AX485" s="368"/>
      <c r="AY485" s="368"/>
      <c r="AZ485" s="38"/>
      <c r="BA485" s="39"/>
      <c r="BB485" s="38"/>
      <c r="BC485" s="39"/>
      <c r="BD485" s="38"/>
      <c r="BE485" s="39"/>
      <c r="BF485" s="38"/>
      <c r="BG485" s="39"/>
      <c r="BH485" s="38"/>
      <c r="BI485" s="36"/>
      <c r="BJ485" s="37"/>
      <c r="BK485" s="36"/>
      <c r="BL485" s="37"/>
      <c r="BM485" s="36"/>
      <c r="BN485" s="37"/>
      <c r="BO485" s="36"/>
      <c r="BP485" s="37"/>
      <c r="BQ485" s="36"/>
      <c r="BR485" s="369"/>
      <c r="BS485" s="369"/>
      <c r="BT485" s="369"/>
      <c r="BU485" s="369"/>
      <c r="BV485" s="369"/>
      <c r="BW485" s="369"/>
      <c r="BX485" s="369"/>
      <c r="BY485" s="369"/>
      <c r="BZ485" s="369"/>
      <c r="CA485" s="369"/>
      <c r="CB485" s="369"/>
      <c r="CC485" s="369"/>
      <c r="CD485" s="369"/>
      <c r="CE485" s="369"/>
    </row>
    <row r="486" spans="1:83" ht="35.1" customHeight="1" x14ac:dyDescent="0.25">
      <c r="A486" s="25">
        <f t="shared" si="22"/>
        <v>475</v>
      </c>
      <c r="B486" s="370"/>
      <c r="C486" s="370"/>
      <c r="D486" s="371"/>
      <c r="E486" s="371"/>
      <c r="F486" s="371"/>
      <c r="G486" s="371"/>
      <c r="H486" s="371"/>
      <c r="I486" s="372"/>
      <c r="J486" s="372"/>
      <c r="K486" s="372"/>
      <c r="L486" s="372"/>
      <c r="M486" s="372"/>
      <c r="N486" s="372"/>
      <c r="O486" s="372"/>
      <c r="P486" s="372"/>
      <c r="Q486" s="373"/>
      <c r="R486" s="373"/>
      <c r="S486" s="373"/>
      <c r="T486" s="373"/>
      <c r="U486" s="373"/>
      <c r="V486" s="373"/>
      <c r="W486" s="373"/>
      <c r="X486" s="373"/>
      <c r="Y486" s="373"/>
      <c r="Z486" s="373"/>
      <c r="AA486" s="372"/>
      <c r="AB486" s="372"/>
      <c r="AC486" s="372"/>
      <c r="AD486" s="372"/>
      <c r="AE486" s="373"/>
      <c r="AF486" s="373"/>
      <c r="AG486" s="373"/>
      <c r="AH486" s="373"/>
      <c r="AI486" s="372"/>
      <c r="AJ486" s="372"/>
      <c r="AK486" s="372"/>
      <c r="AL486" s="372"/>
      <c r="AM486" s="372"/>
      <c r="AN486" s="372"/>
      <c r="AO486" s="374"/>
      <c r="AP486" s="374"/>
      <c r="AQ486" s="374"/>
      <c r="AR486" s="375"/>
      <c r="AS486" s="375"/>
      <c r="AT486" s="375"/>
      <c r="AU486" s="367"/>
      <c r="AV486" s="367"/>
      <c r="AW486" s="367"/>
      <c r="AX486" s="368"/>
      <c r="AY486" s="368"/>
      <c r="AZ486" s="38"/>
      <c r="BA486" s="39"/>
      <c r="BB486" s="38"/>
      <c r="BC486" s="39"/>
      <c r="BD486" s="38"/>
      <c r="BE486" s="39"/>
      <c r="BF486" s="38"/>
      <c r="BG486" s="39"/>
      <c r="BH486" s="38"/>
      <c r="BI486" s="36"/>
      <c r="BJ486" s="37"/>
      <c r="BK486" s="36"/>
      <c r="BL486" s="37"/>
      <c r="BM486" s="36"/>
      <c r="BN486" s="37"/>
      <c r="BO486" s="36"/>
      <c r="BP486" s="37"/>
      <c r="BQ486" s="36"/>
      <c r="BR486" s="369"/>
      <c r="BS486" s="369"/>
      <c r="BT486" s="369"/>
      <c r="BU486" s="369"/>
      <c r="BV486" s="369"/>
      <c r="BW486" s="369"/>
      <c r="BX486" s="369"/>
      <c r="BY486" s="369"/>
      <c r="BZ486" s="369"/>
      <c r="CA486" s="369"/>
      <c r="CB486" s="369"/>
      <c r="CC486" s="369"/>
      <c r="CD486" s="369"/>
      <c r="CE486" s="369"/>
    </row>
    <row r="487" spans="1:83" ht="35.1" customHeight="1" x14ac:dyDescent="0.25">
      <c r="A487" s="25">
        <f t="shared" si="22"/>
        <v>476</v>
      </c>
      <c r="B487" s="370"/>
      <c r="C487" s="370"/>
      <c r="D487" s="371"/>
      <c r="E487" s="371"/>
      <c r="F487" s="371"/>
      <c r="G487" s="371"/>
      <c r="H487" s="371"/>
      <c r="I487" s="372"/>
      <c r="J487" s="372"/>
      <c r="K487" s="372"/>
      <c r="L487" s="372"/>
      <c r="M487" s="372"/>
      <c r="N487" s="372"/>
      <c r="O487" s="372"/>
      <c r="P487" s="372"/>
      <c r="Q487" s="373"/>
      <c r="R487" s="373"/>
      <c r="S487" s="373"/>
      <c r="T487" s="373"/>
      <c r="U487" s="373"/>
      <c r="V487" s="373"/>
      <c r="W487" s="373"/>
      <c r="X487" s="373"/>
      <c r="Y487" s="373"/>
      <c r="Z487" s="373"/>
      <c r="AA487" s="372"/>
      <c r="AB487" s="372"/>
      <c r="AC487" s="372"/>
      <c r="AD487" s="372"/>
      <c r="AE487" s="373"/>
      <c r="AF487" s="373"/>
      <c r="AG487" s="373"/>
      <c r="AH487" s="373"/>
      <c r="AI487" s="372"/>
      <c r="AJ487" s="372"/>
      <c r="AK487" s="372"/>
      <c r="AL487" s="372"/>
      <c r="AM487" s="372"/>
      <c r="AN487" s="372"/>
      <c r="AO487" s="374"/>
      <c r="AP487" s="374"/>
      <c r="AQ487" s="374"/>
      <c r="AR487" s="375"/>
      <c r="AS487" s="375"/>
      <c r="AT487" s="375"/>
      <c r="AU487" s="367"/>
      <c r="AV487" s="367"/>
      <c r="AW487" s="367"/>
      <c r="AX487" s="368"/>
      <c r="AY487" s="368"/>
      <c r="AZ487" s="38"/>
      <c r="BA487" s="39"/>
      <c r="BB487" s="38"/>
      <c r="BC487" s="39"/>
      <c r="BD487" s="38"/>
      <c r="BE487" s="39"/>
      <c r="BF487" s="38"/>
      <c r="BG487" s="39"/>
      <c r="BH487" s="38"/>
      <c r="BI487" s="36"/>
      <c r="BJ487" s="37"/>
      <c r="BK487" s="36"/>
      <c r="BL487" s="37"/>
      <c r="BM487" s="36"/>
      <c r="BN487" s="37"/>
      <c r="BO487" s="36"/>
      <c r="BP487" s="37"/>
      <c r="BQ487" s="36"/>
      <c r="BR487" s="369"/>
      <c r="BS487" s="369"/>
      <c r="BT487" s="369"/>
      <c r="BU487" s="369"/>
      <c r="BV487" s="369"/>
      <c r="BW487" s="369"/>
      <c r="BX487" s="369"/>
      <c r="BY487" s="369"/>
      <c r="BZ487" s="369"/>
      <c r="CA487" s="369"/>
      <c r="CB487" s="369"/>
      <c r="CC487" s="369"/>
      <c r="CD487" s="369"/>
      <c r="CE487" s="369"/>
    </row>
    <row r="488" spans="1:83" ht="35.1" customHeight="1" x14ac:dyDescent="0.25">
      <c r="A488" s="25">
        <f t="shared" si="22"/>
        <v>477</v>
      </c>
      <c r="B488" s="370"/>
      <c r="C488" s="370"/>
      <c r="D488" s="371"/>
      <c r="E488" s="371"/>
      <c r="F488" s="371"/>
      <c r="G488" s="371"/>
      <c r="H488" s="371"/>
      <c r="I488" s="372"/>
      <c r="J488" s="372"/>
      <c r="K488" s="372"/>
      <c r="L488" s="372"/>
      <c r="M488" s="372"/>
      <c r="N488" s="372"/>
      <c r="O488" s="372"/>
      <c r="P488" s="372"/>
      <c r="Q488" s="373"/>
      <c r="R488" s="373"/>
      <c r="S488" s="373"/>
      <c r="T488" s="373"/>
      <c r="U488" s="373"/>
      <c r="V488" s="373"/>
      <c r="W488" s="373"/>
      <c r="X488" s="373"/>
      <c r="Y488" s="373"/>
      <c r="Z488" s="373"/>
      <c r="AA488" s="372"/>
      <c r="AB488" s="372"/>
      <c r="AC488" s="372"/>
      <c r="AD488" s="372"/>
      <c r="AE488" s="373"/>
      <c r="AF488" s="373"/>
      <c r="AG488" s="373"/>
      <c r="AH488" s="373"/>
      <c r="AI488" s="372"/>
      <c r="AJ488" s="372"/>
      <c r="AK488" s="372"/>
      <c r="AL488" s="372"/>
      <c r="AM488" s="372"/>
      <c r="AN488" s="372"/>
      <c r="AO488" s="374"/>
      <c r="AP488" s="374"/>
      <c r="AQ488" s="374"/>
      <c r="AR488" s="375"/>
      <c r="AS488" s="375"/>
      <c r="AT488" s="375"/>
      <c r="AU488" s="367"/>
      <c r="AV488" s="367"/>
      <c r="AW488" s="367"/>
      <c r="AX488" s="368"/>
      <c r="AY488" s="368"/>
      <c r="AZ488" s="38"/>
      <c r="BA488" s="39"/>
      <c r="BB488" s="38"/>
      <c r="BC488" s="39"/>
      <c r="BD488" s="38"/>
      <c r="BE488" s="39"/>
      <c r="BF488" s="38"/>
      <c r="BG488" s="39"/>
      <c r="BH488" s="38"/>
      <c r="BI488" s="36"/>
      <c r="BJ488" s="37"/>
      <c r="BK488" s="36"/>
      <c r="BL488" s="37"/>
      <c r="BM488" s="36"/>
      <c r="BN488" s="37"/>
      <c r="BO488" s="36"/>
      <c r="BP488" s="37"/>
      <c r="BQ488" s="36"/>
      <c r="BR488" s="369"/>
      <c r="BS488" s="369"/>
      <c r="BT488" s="369"/>
      <c r="BU488" s="369"/>
      <c r="BV488" s="369"/>
      <c r="BW488" s="369"/>
      <c r="BX488" s="369"/>
      <c r="BY488" s="369"/>
      <c r="BZ488" s="369"/>
      <c r="CA488" s="369"/>
      <c r="CB488" s="369"/>
      <c r="CC488" s="369"/>
      <c r="CD488" s="369"/>
      <c r="CE488" s="369"/>
    </row>
    <row r="489" spans="1:83" ht="35.1" customHeight="1" x14ac:dyDescent="0.25">
      <c r="A489" s="25">
        <f t="shared" si="22"/>
        <v>478</v>
      </c>
      <c r="B489" s="370"/>
      <c r="C489" s="370"/>
      <c r="D489" s="371"/>
      <c r="E489" s="371"/>
      <c r="F489" s="371"/>
      <c r="G489" s="371"/>
      <c r="H489" s="371"/>
      <c r="I489" s="372"/>
      <c r="J489" s="372"/>
      <c r="K489" s="372"/>
      <c r="L489" s="372"/>
      <c r="M489" s="372"/>
      <c r="N489" s="372"/>
      <c r="O489" s="372"/>
      <c r="P489" s="372"/>
      <c r="Q489" s="373"/>
      <c r="R489" s="373"/>
      <c r="S489" s="373"/>
      <c r="T489" s="373"/>
      <c r="U489" s="373"/>
      <c r="V489" s="373"/>
      <c r="W489" s="373"/>
      <c r="X489" s="373"/>
      <c r="Y489" s="373"/>
      <c r="Z489" s="373"/>
      <c r="AA489" s="372"/>
      <c r="AB489" s="372"/>
      <c r="AC489" s="372"/>
      <c r="AD489" s="372"/>
      <c r="AE489" s="373"/>
      <c r="AF489" s="373"/>
      <c r="AG489" s="373"/>
      <c r="AH489" s="373"/>
      <c r="AI489" s="372"/>
      <c r="AJ489" s="372"/>
      <c r="AK489" s="372"/>
      <c r="AL489" s="372"/>
      <c r="AM489" s="372"/>
      <c r="AN489" s="372"/>
      <c r="AO489" s="374"/>
      <c r="AP489" s="374"/>
      <c r="AQ489" s="374"/>
      <c r="AR489" s="375"/>
      <c r="AS489" s="375"/>
      <c r="AT489" s="375"/>
      <c r="AU489" s="367"/>
      <c r="AV489" s="367"/>
      <c r="AW489" s="367"/>
      <c r="AX489" s="368"/>
      <c r="AY489" s="368"/>
      <c r="AZ489" s="38"/>
      <c r="BA489" s="39"/>
      <c r="BB489" s="38"/>
      <c r="BC489" s="39"/>
      <c r="BD489" s="38"/>
      <c r="BE489" s="39"/>
      <c r="BF489" s="38"/>
      <c r="BG489" s="39"/>
      <c r="BH489" s="38"/>
      <c r="BI489" s="36"/>
      <c r="BJ489" s="37"/>
      <c r="BK489" s="36"/>
      <c r="BL489" s="37"/>
      <c r="BM489" s="36"/>
      <c r="BN489" s="37"/>
      <c r="BO489" s="36"/>
      <c r="BP489" s="37"/>
      <c r="BQ489" s="36"/>
      <c r="BR489" s="369"/>
      <c r="BS489" s="369"/>
      <c r="BT489" s="369"/>
      <c r="BU489" s="369"/>
      <c r="BV489" s="369"/>
      <c r="BW489" s="369"/>
      <c r="BX489" s="369"/>
      <c r="BY489" s="369"/>
      <c r="BZ489" s="369"/>
      <c r="CA489" s="369"/>
      <c r="CB489" s="369"/>
      <c r="CC489" s="369"/>
      <c r="CD489" s="369"/>
      <c r="CE489" s="369"/>
    </row>
    <row r="490" spans="1:83" ht="35.1" customHeight="1" x14ac:dyDescent="0.25">
      <c r="A490" s="25">
        <f t="shared" si="22"/>
        <v>479</v>
      </c>
      <c r="B490" s="370"/>
      <c r="C490" s="370"/>
      <c r="D490" s="371"/>
      <c r="E490" s="371"/>
      <c r="F490" s="371"/>
      <c r="G490" s="371"/>
      <c r="H490" s="371"/>
      <c r="I490" s="372"/>
      <c r="J490" s="372"/>
      <c r="K490" s="372"/>
      <c r="L490" s="372"/>
      <c r="M490" s="372"/>
      <c r="N490" s="372"/>
      <c r="O490" s="372"/>
      <c r="P490" s="372"/>
      <c r="Q490" s="373"/>
      <c r="R490" s="373"/>
      <c r="S490" s="373"/>
      <c r="T490" s="373"/>
      <c r="U490" s="373"/>
      <c r="V490" s="373"/>
      <c r="W490" s="373"/>
      <c r="X490" s="373"/>
      <c r="Y490" s="373"/>
      <c r="Z490" s="373"/>
      <c r="AA490" s="372"/>
      <c r="AB490" s="372"/>
      <c r="AC490" s="372"/>
      <c r="AD490" s="372"/>
      <c r="AE490" s="373"/>
      <c r="AF490" s="373"/>
      <c r="AG490" s="373"/>
      <c r="AH490" s="373"/>
      <c r="AI490" s="372"/>
      <c r="AJ490" s="372"/>
      <c r="AK490" s="372"/>
      <c r="AL490" s="372"/>
      <c r="AM490" s="372"/>
      <c r="AN490" s="372"/>
      <c r="AO490" s="374"/>
      <c r="AP490" s="374"/>
      <c r="AQ490" s="374"/>
      <c r="AR490" s="375"/>
      <c r="AS490" s="375"/>
      <c r="AT490" s="375"/>
      <c r="AU490" s="367"/>
      <c r="AV490" s="367"/>
      <c r="AW490" s="367"/>
      <c r="AX490" s="368"/>
      <c r="AY490" s="368"/>
      <c r="AZ490" s="38"/>
      <c r="BA490" s="39"/>
      <c r="BB490" s="38"/>
      <c r="BC490" s="39"/>
      <c r="BD490" s="38"/>
      <c r="BE490" s="39"/>
      <c r="BF490" s="38"/>
      <c r="BG490" s="39"/>
      <c r="BH490" s="38"/>
      <c r="BI490" s="36"/>
      <c r="BJ490" s="37"/>
      <c r="BK490" s="36"/>
      <c r="BL490" s="37"/>
      <c r="BM490" s="36"/>
      <c r="BN490" s="37"/>
      <c r="BO490" s="36"/>
      <c r="BP490" s="37"/>
      <c r="BQ490" s="36"/>
      <c r="BR490" s="369"/>
      <c r="BS490" s="369"/>
      <c r="BT490" s="369"/>
      <c r="BU490" s="369"/>
      <c r="BV490" s="369"/>
      <c r="BW490" s="369"/>
      <c r="BX490" s="369"/>
      <c r="BY490" s="369"/>
      <c r="BZ490" s="369"/>
      <c r="CA490" s="369"/>
      <c r="CB490" s="369"/>
      <c r="CC490" s="369"/>
      <c r="CD490" s="369"/>
      <c r="CE490" s="369"/>
    </row>
    <row r="491" spans="1:83" ht="35.1" customHeight="1" x14ac:dyDescent="0.25">
      <c r="A491" s="25">
        <f>ROW(A480)</f>
        <v>480</v>
      </c>
      <c r="B491" s="370"/>
      <c r="C491" s="370"/>
      <c r="D491" s="371"/>
      <c r="E491" s="371"/>
      <c r="F491" s="371"/>
      <c r="G491" s="371"/>
      <c r="H491" s="371"/>
      <c r="I491" s="372"/>
      <c r="J491" s="372"/>
      <c r="K491" s="372"/>
      <c r="L491" s="372"/>
      <c r="M491" s="372"/>
      <c r="N491" s="372"/>
      <c r="O491" s="372"/>
      <c r="P491" s="372"/>
      <c r="Q491" s="373"/>
      <c r="R491" s="373"/>
      <c r="S491" s="373"/>
      <c r="T491" s="373"/>
      <c r="U491" s="373"/>
      <c r="V491" s="373"/>
      <c r="W491" s="373"/>
      <c r="X491" s="373"/>
      <c r="Y491" s="373"/>
      <c r="Z491" s="373"/>
      <c r="AA491" s="372"/>
      <c r="AB491" s="372"/>
      <c r="AC491" s="372"/>
      <c r="AD491" s="372"/>
      <c r="AE491" s="373"/>
      <c r="AF491" s="373"/>
      <c r="AG491" s="373"/>
      <c r="AH491" s="373"/>
      <c r="AI491" s="372"/>
      <c r="AJ491" s="372"/>
      <c r="AK491" s="372"/>
      <c r="AL491" s="372"/>
      <c r="AM491" s="372"/>
      <c r="AN491" s="372"/>
      <c r="AO491" s="374"/>
      <c r="AP491" s="374"/>
      <c r="AQ491" s="374"/>
      <c r="AR491" s="375"/>
      <c r="AS491" s="375"/>
      <c r="AT491" s="375"/>
      <c r="AU491" s="367"/>
      <c r="AV491" s="367"/>
      <c r="AW491" s="367"/>
      <c r="AX491" s="368"/>
      <c r="AY491" s="368"/>
      <c r="AZ491" s="38"/>
      <c r="BA491" s="39"/>
      <c r="BB491" s="38"/>
      <c r="BC491" s="39"/>
      <c r="BD491" s="38"/>
      <c r="BE491" s="39"/>
      <c r="BF491" s="38"/>
      <c r="BG491" s="39"/>
      <c r="BH491" s="38"/>
      <c r="BI491" s="36"/>
      <c r="BJ491" s="37"/>
      <c r="BK491" s="36"/>
      <c r="BL491" s="37"/>
      <c r="BM491" s="36"/>
      <c r="BN491" s="37"/>
      <c r="BO491" s="36"/>
      <c r="BP491" s="37"/>
      <c r="BQ491" s="36"/>
      <c r="BR491" s="369"/>
      <c r="BS491" s="369"/>
      <c r="BT491" s="369"/>
      <c r="BU491" s="369"/>
      <c r="BV491" s="369"/>
      <c r="BW491" s="369"/>
      <c r="BX491" s="369"/>
      <c r="BY491" s="369"/>
      <c r="BZ491" s="369"/>
      <c r="CA491" s="369"/>
      <c r="CB491" s="369"/>
      <c r="CC491" s="369"/>
      <c r="CD491" s="369"/>
      <c r="CE491" s="369"/>
    </row>
    <row r="492" spans="1:83" ht="35.1" customHeight="1" x14ac:dyDescent="0.25">
      <c r="A492" s="25">
        <f t="shared" ref="A492:A500" si="23">ROW(A481)</f>
        <v>481</v>
      </c>
      <c r="B492" s="370"/>
      <c r="C492" s="370"/>
      <c r="D492" s="371"/>
      <c r="E492" s="371"/>
      <c r="F492" s="371"/>
      <c r="G492" s="371"/>
      <c r="H492" s="371"/>
      <c r="I492" s="372"/>
      <c r="J492" s="372"/>
      <c r="K492" s="372"/>
      <c r="L492" s="372"/>
      <c r="M492" s="372"/>
      <c r="N492" s="372"/>
      <c r="O492" s="372"/>
      <c r="P492" s="372"/>
      <c r="Q492" s="373"/>
      <c r="R492" s="373"/>
      <c r="S492" s="373"/>
      <c r="T492" s="373"/>
      <c r="U492" s="373"/>
      <c r="V492" s="373"/>
      <c r="W492" s="373"/>
      <c r="X492" s="373"/>
      <c r="Y492" s="373"/>
      <c r="Z492" s="373"/>
      <c r="AA492" s="372"/>
      <c r="AB492" s="372"/>
      <c r="AC492" s="372"/>
      <c r="AD492" s="372"/>
      <c r="AE492" s="373"/>
      <c r="AF492" s="373"/>
      <c r="AG492" s="373"/>
      <c r="AH492" s="373"/>
      <c r="AI492" s="372"/>
      <c r="AJ492" s="372"/>
      <c r="AK492" s="372"/>
      <c r="AL492" s="372"/>
      <c r="AM492" s="372"/>
      <c r="AN492" s="372"/>
      <c r="AO492" s="374"/>
      <c r="AP492" s="374"/>
      <c r="AQ492" s="374"/>
      <c r="AR492" s="375"/>
      <c r="AS492" s="375"/>
      <c r="AT492" s="375"/>
      <c r="AU492" s="367"/>
      <c r="AV492" s="367"/>
      <c r="AW492" s="367"/>
      <c r="AX492" s="368"/>
      <c r="AY492" s="368"/>
      <c r="AZ492" s="38"/>
      <c r="BA492" s="39"/>
      <c r="BB492" s="38"/>
      <c r="BC492" s="39"/>
      <c r="BD492" s="38"/>
      <c r="BE492" s="39"/>
      <c r="BF492" s="38"/>
      <c r="BG492" s="39"/>
      <c r="BH492" s="38"/>
      <c r="BI492" s="36"/>
      <c r="BJ492" s="37"/>
      <c r="BK492" s="36"/>
      <c r="BL492" s="37"/>
      <c r="BM492" s="36"/>
      <c r="BN492" s="37"/>
      <c r="BO492" s="36"/>
      <c r="BP492" s="37"/>
      <c r="BQ492" s="36"/>
      <c r="BR492" s="369"/>
      <c r="BS492" s="369"/>
      <c r="BT492" s="369"/>
      <c r="BU492" s="369"/>
      <c r="BV492" s="369"/>
      <c r="BW492" s="369"/>
      <c r="BX492" s="369"/>
      <c r="BY492" s="369"/>
      <c r="BZ492" s="369"/>
      <c r="CA492" s="369"/>
      <c r="CB492" s="369"/>
      <c r="CC492" s="369"/>
      <c r="CD492" s="369"/>
      <c r="CE492" s="369"/>
    </row>
    <row r="493" spans="1:83" ht="35.1" customHeight="1" x14ac:dyDescent="0.25">
      <c r="A493" s="25">
        <f t="shared" si="23"/>
        <v>482</v>
      </c>
      <c r="B493" s="370"/>
      <c r="C493" s="370"/>
      <c r="D493" s="371"/>
      <c r="E493" s="371"/>
      <c r="F493" s="371"/>
      <c r="G493" s="371"/>
      <c r="H493" s="371"/>
      <c r="I493" s="372"/>
      <c r="J493" s="372"/>
      <c r="K493" s="372"/>
      <c r="L493" s="372"/>
      <c r="M493" s="372"/>
      <c r="N493" s="372"/>
      <c r="O493" s="372"/>
      <c r="P493" s="372"/>
      <c r="Q493" s="373"/>
      <c r="R493" s="373"/>
      <c r="S493" s="373"/>
      <c r="T493" s="373"/>
      <c r="U493" s="373"/>
      <c r="V493" s="373"/>
      <c r="W493" s="373"/>
      <c r="X493" s="373"/>
      <c r="Y493" s="373"/>
      <c r="Z493" s="373"/>
      <c r="AA493" s="372"/>
      <c r="AB493" s="372"/>
      <c r="AC493" s="372"/>
      <c r="AD493" s="372"/>
      <c r="AE493" s="373"/>
      <c r="AF493" s="373"/>
      <c r="AG493" s="373"/>
      <c r="AH493" s="373"/>
      <c r="AI493" s="372"/>
      <c r="AJ493" s="372"/>
      <c r="AK493" s="372"/>
      <c r="AL493" s="372"/>
      <c r="AM493" s="372"/>
      <c r="AN493" s="372"/>
      <c r="AO493" s="374"/>
      <c r="AP493" s="374"/>
      <c r="AQ493" s="374"/>
      <c r="AR493" s="375"/>
      <c r="AS493" s="375"/>
      <c r="AT493" s="375"/>
      <c r="AU493" s="367"/>
      <c r="AV493" s="367"/>
      <c r="AW493" s="367"/>
      <c r="AX493" s="368"/>
      <c r="AY493" s="368"/>
      <c r="AZ493" s="38"/>
      <c r="BA493" s="39"/>
      <c r="BB493" s="38"/>
      <c r="BC493" s="39"/>
      <c r="BD493" s="38"/>
      <c r="BE493" s="39"/>
      <c r="BF493" s="38"/>
      <c r="BG493" s="39"/>
      <c r="BH493" s="38"/>
      <c r="BI493" s="36"/>
      <c r="BJ493" s="37"/>
      <c r="BK493" s="36"/>
      <c r="BL493" s="37"/>
      <c r="BM493" s="36"/>
      <c r="BN493" s="37"/>
      <c r="BO493" s="36"/>
      <c r="BP493" s="37"/>
      <c r="BQ493" s="36"/>
      <c r="BR493" s="369"/>
      <c r="BS493" s="369"/>
      <c r="BT493" s="369"/>
      <c r="BU493" s="369"/>
      <c r="BV493" s="369"/>
      <c r="BW493" s="369"/>
      <c r="BX493" s="369"/>
      <c r="BY493" s="369"/>
      <c r="BZ493" s="369"/>
      <c r="CA493" s="369"/>
      <c r="CB493" s="369"/>
      <c r="CC493" s="369"/>
      <c r="CD493" s="369"/>
      <c r="CE493" s="369"/>
    </row>
    <row r="494" spans="1:83" ht="35.1" customHeight="1" x14ac:dyDescent="0.25">
      <c r="A494" s="25">
        <f t="shared" si="23"/>
        <v>483</v>
      </c>
      <c r="B494" s="370"/>
      <c r="C494" s="370"/>
      <c r="D494" s="371"/>
      <c r="E494" s="371"/>
      <c r="F494" s="371"/>
      <c r="G494" s="371"/>
      <c r="H494" s="371"/>
      <c r="I494" s="372"/>
      <c r="J494" s="372"/>
      <c r="K494" s="372"/>
      <c r="L494" s="372"/>
      <c r="M494" s="372"/>
      <c r="N494" s="372"/>
      <c r="O494" s="372"/>
      <c r="P494" s="372"/>
      <c r="Q494" s="373"/>
      <c r="R494" s="373"/>
      <c r="S494" s="373"/>
      <c r="T494" s="373"/>
      <c r="U494" s="373"/>
      <c r="V494" s="373"/>
      <c r="W494" s="373"/>
      <c r="X494" s="373"/>
      <c r="Y494" s="373"/>
      <c r="Z494" s="373"/>
      <c r="AA494" s="372"/>
      <c r="AB494" s="372"/>
      <c r="AC494" s="372"/>
      <c r="AD494" s="372"/>
      <c r="AE494" s="373"/>
      <c r="AF494" s="373"/>
      <c r="AG494" s="373"/>
      <c r="AH494" s="373"/>
      <c r="AI494" s="372"/>
      <c r="AJ494" s="372"/>
      <c r="AK494" s="372"/>
      <c r="AL494" s="372"/>
      <c r="AM494" s="372"/>
      <c r="AN494" s="372"/>
      <c r="AO494" s="374"/>
      <c r="AP494" s="374"/>
      <c r="AQ494" s="374"/>
      <c r="AR494" s="375"/>
      <c r="AS494" s="375"/>
      <c r="AT494" s="375"/>
      <c r="AU494" s="367"/>
      <c r="AV494" s="367"/>
      <c r="AW494" s="367"/>
      <c r="AX494" s="368"/>
      <c r="AY494" s="368"/>
      <c r="AZ494" s="38"/>
      <c r="BA494" s="39"/>
      <c r="BB494" s="38"/>
      <c r="BC494" s="39"/>
      <c r="BD494" s="38"/>
      <c r="BE494" s="39"/>
      <c r="BF494" s="38"/>
      <c r="BG494" s="39"/>
      <c r="BH494" s="38"/>
      <c r="BI494" s="36"/>
      <c r="BJ494" s="37"/>
      <c r="BK494" s="36"/>
      <c r="BL494" s="37"/>
      <c r="BM494" s="36"/>
      <c r="BN494" s="37"/>
      <c r="BO494" s="36"/>
      <c r="BP494" s="37"/>
      <c r="BQ494" s="36"/>
      <c r="BR494" s="369"/>
      <c r="BS494" s="369"/>
      <c r="BT494" s="369"/>
      <c r="BU494" s="369"/>
      <c r="BV494" s="369"/>
      <c r="BW494" s="369"/>
      <c r="BX494" s="369"/>
      <c r="BY494" s="369"/>
      <c r="BZ494" s="369"/>
      <c r="CA494" s="369"/>
      <c r="CB494" s="369"/>
      <c r="CC494" s="369"/>
      <c r="CD494" s="369"/>
      <c r="CE494" s="369"/>
    </row>
    <row r="495" spans="1:83" ht="35.1" customHeight="1" x14ac:dyDescent="0.25">
      <c r="A495" s="25">
        <f t="shared" si="23"/>
        <v>484</v>
      </c>
      <c r="B495" s="370"/>
      <c r="C495" s="370"/>
      <c r="D495" s="371"/>
      <c r="E495" s="371"/>
      <c r="F495" s="371"/>
      <c r="G495" s="371"/>
      <c r="H495" s="371"/>
      <c r="I495" s="372"/>
      <c r="J495" s="372"/>
      <c r="K495" s="372"/>
      <c r="L495" s="372"/>
      <c r="M495" s="372"/>
      <c r="N495" s="372"/>
      <c r="O495" s="372"/>
      <c r="P495" s="372"/>
      <c r="Q495" s="373"/>
      <c r="R495" s="373"/>
      <c r="S495" s="373"/>
      <c r="T495" s="373"/>
      <c r="U495" s="373"/>
      <c r="V495" s="373"/>
      <c r="W495" s="373"/>
      <c r="X495" s="373"/>
      <c r="Y495" s="373"/>
      <c r="Z495" s="373"/>
      <c r="AA495" s="372"/>
      <c r="AB495" s="372"/>
      <c r="AC495" s="372"/>
      <c r="AD495" s="372"/>
      <c r="AE495" s="373"/>
      <c r="AF495" s="373"/>
      <c r="AG495" s="373"/>
      <c r="AH495" s="373"/>
      <c r="AI495" s="372"/>
      <c r="AJ495" s="372"/>
      <c r="AK495" s="372"/>
      <c r="AL495" s="372"/>
      <c r="AM495" s="372"/>
      <c r="AN495" s="372"/>
      <c r="AO495" s="374"/>
      <c r="AP495" s="374"/>
      <c r="AQ495" s="374"/>
      <c r="AR495" s="375"/>
      <c r="AS495" s="375"/>
      <c r="AT495" s="375"/>
      <c r="AU495" s="367"/>
      <c r="AV495" s="367"/>
      <c r="AW495" s="367"/>
      <c r="AX495" s="368"/>
      <c r="AY495" s="368"/>
      <c r="AZ495" s="38"/>
      <c r="BA495" s="39"/>
      <c r="BB495" s="38"/>
      <c r="BC495" s="39"/>
      <c r="BD495" s="38"/>
      <c r="BE495" s="39"/>
      <c r="BF495" s="38"/>
      <c r="BG495" s="39"/>
      <c r="BH495" s="38"/>
      <c r="BI495" s="36"/>
      <c r="BJ495" s="37"/>
      <c r="BK495" s="36"/>
      <c r="BL495" s="37"/>
      <c r="BM495" s="36"/>
      <c r="BN495" s="37"/>
      <c r="BO495" s="36"/>
      <c r="BP495" s="37"/>
      <c r="BQ495" s="36"/>
      <c r="BR495" s="369"/>
      <c r="BS495" s="369"/>
      <c r="BT495" s="369"/>
      <c r="BU495" s="369"/>
      <c r="BV495" s="369"/>
      <c r="BW495" s="369"/>
      <c r="BX495" s="369"/>
      <c r="BY495" s="369"/>
      <c r="BZ495" s="369"/>
      <c r="CA495" s="369"/>
      <c r="CB495" s="369"/>
      <c r="CC495" s="369"/>
      <c r="CD495" s="369"/>
      <c r="CE495" s="369"/>
    </row>
    <row r="496" spans="1:83" ht="35.1" customHeight="1" x14ac:dyDescent="0.25">
      <c r="A496" s="25">
        <f t="shared" si="23"/>
        <v>485</v>
      </c>
      <c r="B496" s="370"/>
      <c r="C496" s="370"/>
      <c r="D496" s="371"/>
      <c r="E496" s="371"/>
      <c r="F496" s="371"/>
      <c r="G496" s="371"/>
      <c r="H496" s="371"/>
      <c r="I496" s="372"/>
      <c r="J496" s="372"/>
      <c r="K496" s="372"/>
      <c r="L496" s="372"/>
      <c r="M496" s="372"/>
      <c r="N496" s="372"/>
      <c r="O496" s="372"/>
      <c r="P496" s="372"/>
      <c r="Q496" s="373"/>
      <c r="R496" s="373"/>
      <c r="S496" s="373"/>
      <c r="T496" s="373"/>
      <c r="U496" s="373"/>
      <c r="V496" s="373"/>
      <c r="W496" s="373"/>
      <c r="X496" s="373"/>
      <c r="Y496" s="373"/>
      <c r="Z496" s="373"/>
      <c r="AA496" s="372"/>
      <c r="AB496" s="372"/>
      <c r="AC496" s="372"/>
      <c r="AD496" s="372"/>
      <c r="AE496" s="373"/>
      <c r="AF496" s="373"/>
      <c r="AG496" s="373"/>
      <c r="AH496" s="373"/>
      <c r="AI496" s="372"/>
      <c r="AJ496" s="372"/>
      <c r="AK496" s="372"/>
      <c r="AL496" s="372"/>
      <c r="AM496" s="372"/>
      <c r="AN496" s="372"/>
      <c r="AO496" s="374"/>
      <c r="AP496" s="374"/>
      <c r="AQ496" s="374"/>
      <c r="AR496" s="375"/>
      <c r="AS496" s="375"/>
      <c r="AT496" s="375"/>
      <c r="AU496" s="367"/>
      <c r="AV496" s="367"/>
      <c r="AW496" s="367"/>
      <c r="AX496" s="368"/>
      <c r="AY496" s="368"/>
      <c r="AZ496" s="38"/>
      <c r="BA496" s="39"/>
      <c r="BB496" s="38"/>
      <c r="BC496" s="39"/>
      <c r="BD496" s="38"/>
      <c r="BE496" s="39"/>
      <c r="BF496" s="38"/>
      <c r="BG496" s="39"/>
      <c r="BH496" s="38"/>
      <c r="BI496" s="36"/>
      <c r="BJ496" s="37"/>
      <c r="BK496" s="36"/>
      <c r="BL496" s="37"/>
      <c r="BM496" s="36"/>
      <c r="BN496" s="37"/>
      <c r="BO496" s="36"/>
      <c r="BP496" s="37"/>
      <c r="BQ496" s="36"/>
      <c r="BR496" s="369"/>
      <c r="BS496" s="369"/>
      <c r="BT496" s="369"/>
      <c r="BU496" s="369"/>
      <c r="BV496" s="369"/>
      <c r="BW496" s="369"/>
      <c r="BX496" s="369"/>
      <c r="BY496" s="369"/>
      <c r="BZ496" s="369"/>
      <c r="CA496" s="369"/>
      <c r="CB496" s="369"/>
      <c r="CC496" s="369"/>
      <c r="CD496" s="369"/>
      <c r="CE496" s="369"/>
    </row>
    <row r="497" spans="1:83" ht="35.1" customHeight="1" x14ac:dyDescent="0.25">
      <c r="A497" s="25">
        <f t="shared" si="23"/>
        <v>486</v>
      </c>
      <c r="B497" s="370"/>
      <c r="C497" s="370"/>
      <c r="D497" s="371"/>
      <c r="E497" s="371"/>
      <c r="F497" s="371"/>
      <c r="G497" s="371"/>
      <c r="H497" s="371"/>
      <c r="I497" s="372"/>
      <c r="J497" s="372"/>
      <c r="K497" s="372"/>
      <c r="L497" s="372"/>
      <c r="M497" s="372"/>
      <c r="N497" s="372"/>
      <c r="O497" s="372"/>
      <c r="P497" s="372"/>
      <c r="Q497" s="373"/>
      <c r="R497" s="373"/>
      <c r="S497" s="373"/>
      <c r="T497" s="373"/>
      <c r="U497" s="373"/>
      <c r="V497" s="373"/>
      <c r="W497" s="373"/>
      <c r="X497" s="373"/>
      <c r="Y497" s="373"/>
      <c r="Z497" s="373"/>
      <c r="AA497" s="372"/>
      <c r="AB497" s="372"/>
      <c r="AC497" s="372"/>
      <c r="AD497" s="372"/>
      <c r="AE497" s="373"/>
      <c r="AF497" s="373"/>
      <c r="AG497" s="373"/>
      <c r="AH497" s="373"/>
      <c r="AI497" s="372"/>
      <c r="AJ497" s="372"/>
      <c r="AK497" s="372"/>
      <c r="AL497" s="372"/>
      <c r="AM497" s="372"/>
      <c r="AN497" s="372"/>
      <c r="AO497" s="374"/>
      <c r="AP497" s="374"/>
      <c r="AQ497" s="374"/>
      <c r="AR497" s="375"/>
      <c r="AS497" s="375"/>
      <c r="AT497" s="375"/>
      <c r="AU497" s="367"/>
      <c r="AV497" s="367"/>
      <c r="AW497" s="367"/>
      <c r="AX497" s="368"/>
      <c r="AY497" s="368"/>
      <c r="AZ497" s="38"/>
      <c r="BA497" s="39"/>
      <c r="BB497" s="38"/>
      <c r="BC497" s="39"/>
      <c r="BD497" s="38"/>
      <c r="BE497" s="39"/>
      <c r="BF497" s="38"/>
      <c r="BG497" s="39"/>
      <c r="BH497" s="38"/>
      <c r="BI497" s="36"/>
      <c r="BJ497" s="37"/>
      <c r="BK497" s="36"/>
      <c r="BL497" s="37"/>
      <c r="BM497" s="36"/>
      <c r="BN497" s="37"/>
      <c r="BO497" s="36"/>
      <c r="BP497" s="37"/>
      <c r="BQ497" s="36"/>
      <c r="BR497" s="369"/>
      <c r="BS497" s="369"/>
      <c r="BT497" s="369"/>
      <c r="BU497" s="369"/>
      <c r="BV497" s="369"/>
      <c r="BW497" s="369"/>
      <c r="BX497" s="369"/>
      <c r="BY497" s="369"/>
      <c r="BZ497" s="369"/>
      <c r="CA497" s="369"/>
      <c r="CB497" s="369"/>
      <c r="CC497" s="369"/>
      <c r="CD497" s="369"/>
      <c r="CE497" s="369"/>
    </row>
    <row r="498" spans="1:83" ht="35.1" customHeight="1" x14ac:dyDescent="0.25">
      <c r="A498" s="25">
        <f t="shared" si="23"/>
        <v>487</v>
      </c>
      <c r="B498" s="370"/>
      <c r="C498" s="370"/>
      <c r="D498" s="371"/>
      <c r="E498" s="371"/>
      <c r="F498" s="371"/>
      <c r="G498" s="371"/>
      <c r="H498" s="371"/>
      <c r="I498" s="372"/>
      <c r="J498" s="372"/>
      <c r="K498" s="372"/>
      <c r="L498" s="372"/>
      <c r="M498" s="372"/>
      <c r="N498" s="372"/>
      <c r="O498" s="372"/>
      <c r="P498" s="372"/>
      <c r="Q498" s="373"/>
      <c r="R498" s="373"/>
      <c r="S498" s="373"/>
      <c r="T498" s="373"/>
      <c r="U498" s="373"/>
      <c r="V498" s="373"/>
      <c r="W498" s="373"/>
      <c r="X498" s="373"/>
      <c r="Y498" s="373"/>
      <c r="Z498" s="373"/>
      <c r="AA498" s="372"/>
      <c r="AB498" s="372"/>
      <c r="AC498" s="372"/>
      <c r="AD498" s="372"/>
      <c r="AE498" s="373"/>
      <c r="AF498" s="373"/>
      <c r="AG498" s="373"/>
      <c r="AH498" s="373"/>
      <c r="AI498" s="372"/>
      <c r="AJ498" s="372"/>
      <c r="AK498" s="372"/>
      <c r="AL498" s="372"/>
      <c r="AM498" s="372"/>
      <c r="AN498" s="372"/>
      <c r="AO498" s="374"/>
      <c r="AP498" s="374"/>
      <c r="AQ498" s="374"/>
      <c r="AR498" s="375"/>
      <c r="AS498" s="375"/>
      <c r="AT498" s="375"/>
      <c r="AU498" s="367"/>
      <c r="AV498" s="367"/>
      <c r="AW498" s="367"/>
      <c r="AX498" s="368"/>
      <c r="AY498" s="368"/>
      <c r="AZ498" s="38"/>
      <c r="BA498" s="39"/>
      <c r="BB498" s="38"/>
      <c r="BC498" s="39"/>
      <c r="BD498" s="38"/>
      <c r="BE498" s="39"/>
      <c r="BF498" s="38"/>
      <c r="BG498" s="39"/>
      <c r="BH498" s="38"/>
      <c r="BI498" s="36"/>
      <c r="BJ498" s="37"/>
      <c r="BK498" s="36"/>
      <c r="BL498" s="37"/>
      <c r="BM498" s="36"/>
      <c r="BN498" s="37"/>
      <c r="BO498" s="36"/>
      <c r="BP498" s="37"/>
      <c r="BQ498" s="36"/>
      <c r="BR498" s="369"/>
      <c r="BS498" s="369"/>
      <c r="BT498" s="369"/>
      <c r="BU498" s="369"/>
      <c r="BV498" s="369"/>
      <c r="BW498" s="369"/>
      <c r="BX498" s="369"/>
      <c r="BY498" s="369"/>
      <c r="BZ498" s="369"/>
      <c r="CA498" s="369"/>
      <c r="CB498" s="369"/>
      <c r="CC498" s="369"/>
      <c r="CD498" s="369"/>
      <c r="CE498" s="369"/>
    </row>
    <row r="499" spans="1:83" ht="35.1" customHeight="1" x14ac:dyDescent="0.25">
      <c r="A499" s="25">
        <f t="shared" si="23"/>
        <v>488</v>
      </c>
      <c r="B499" s="370"/>
      <c r="C499" s="370"/>
      <c r="D499" s="371"/>
      <c r="E499" s="371"/>
      <c r="F499" s="371"/>
      <c r="G499" s="371"/>
      <c r="H499" s="371"/>
      <c r="I499" s="372"/>
      <c r="J499" s="372"/>
      <c r="K499" s="372"/>
      <c r="L499" s="372"/>
      <c r="M499" s="372"/>
      <c r="N499" s="372"/>
      <c r="O499" s="372"/>
      <c r="P499" s="372"/>
      <c r="Q499" s="373"/>
      <c r="R499" s="373"/>
      <c r="S499" s="373"/>
      <c r="T499" s="373"/>
      <c r="U499" s="373"/>
      <c r="V499" s="373"/>
      <c r="W499" s="373"/>
      <c r="X499" s="373"/>
      <c r="Y499" s="373"/>
      <c r="Z499" s="373"/>
      <c r="AA499" s="372"/>
      <c r="AB499" s="372"/>
      <c r="AC499" s="372"/>
      <c r="AD499" s="372"/>
      <c r="AE499" s="373"/>
      <c r="AF499" s="373"/>
      <c r="AG499" s="373"/>
      <c r="AH499" s="373"/>
      <c r="AI499" s="372"/>
      <c r="AJ499" s="372"/>
      <c r="AK499" s="372"/>
      <c r="AL499" s="372"/>
      <c r="AM499" s="372"/>
      <c r="AN499" s="372"/>
      <c r="AO499" s="374"/>
      <c r="AP499" s="374"/>
      <c r="AQ499" s="374"/>
      <c r="AR499" s="375"/>
      <c r="AS499" s="375"/>
      <c r="AT499" s="375"/>
      <c r="AU499" s="367"/>
      <c r="AV499" s="367"/>
      <c r="AW499" s="367"/>
      <c r="AX499" s="368"/>
      <c r="AY499" s="368"/>
      <c r="AZ499" s="38"/>
      <c r="BA499" s="39"/>
      <c r="BB499" s="38"/>
      <c r="BC499" s="39"/>
      <c r="BD499" s="38"/>
      <c r="BE499" s="39"/>
      <c r="BF499" s="38"/>
      <c r="BG499" s="39"/>
      <c r="BH499" s="38"/>
      <c r="BI499" s="36"/>
      <c r="BJ499" s="37"/>
      <c r="BK499" s="36"/>
      <c r="BL499" s="37"/>
      <c r="BM499" s="36"/>
      <c r="BN499" s="37"/>
      <c r="BO499" s="36"/>
      <c r="BP499" s="37"/>
      <c r="BQ499" s="36"/>
      <c r="BR499" s="369"/>
      <c r="BS499" s="369"/>
      <c r="BT499" s="369"/>
      <c r="BU499" s="369"/>
      <c r="BV499" s="369"/>
      <c r="BW499" s="369"/>
      <c r="BX499" s="369"/>
      <c r="BY499" s="369"/>
      <c r="BZ499" s="369"/>
      <c r="CA499" s="369"/>
      <c r="CB499" s="369"/>
      <c r="CC499" s="369"/>
      <c r="CD499" s="369"/>
      <c r="CE499" s="369"/>
    </row>
    <row r="500" spans="1:83" ht="35.1" customHeight="1" x14ac:dyDescent="0.25">
      <c r="A500" s="25">
        <f t="shared" si="23"/>
        <v>489</v>
      </c>
      <c r="B500" s="370"/>
      <c r="C500" s="370"/>
      <c r="D500" s="371"/>
      <c r="E500" s="371"/>
      <c r="F500" s="371"/>
      <c r="G500" s="371"/>
      <c r="H500" s="371"/>
      <c r="I500" s="372"/>
      <c r="J500" s="372"/>
      <c r="K500" s="372"/>
      <c r="L500" s="372"/>
      <c r="M500" s="372"/>
      <c r="N500" s="372"/>
      <c r="O500" s="372"/>
      <c r="P500" s="372"/>
      <c r="Q500" s="373"/>
      <c r="R500" s="373"/>
      <c r="S500" s="373"/>
      <c r="T500" s="373"/>
      <c r="U500" s="373"/>
      <c r="V500" s="373"/>
      <c r="W500" s="373"/>
      <c r="X500" s="373"/>
      <c r="Y500" s="373"/>
      <c r="Z500" s="373"/>
      <c r="AA500" s="372"/>
      <c r="AB500" s="372"/>
      <c r="AC500" s="372"/>
      <c r="AD500" s="372"/>
      <c r="AE500" s="373"/>
      <c r="AF500" s="373"/>
      <c r="AG500" s="373"/>
      <c r="AH500" s="373"/>
      <c r="AI500" s="372"/>
      <c r="AJ500" s="372"/>
      <c r="AK500" s="372"/>
      <c r="AL500" s="372"/>
      <c r="AM500" s="372"/>
      <c r="AN500" s="372"/>
      <c r="AO500" s="374"/>
      <c r="AP500" s="374"/>
      <c r="AQ500" s="374"/>
      <c r="AR500" s="375"/>
      <c r="AS500" s="375"/>
      <c r="AT500" s="375"/>
      <c r="AU500" s="367"/>
      <c r="AV500" s="367"/>
      <c r="AW500" s="367"/>
      <c r="AX500" s="368"/>
      <c r="AY500" s="368"/>
      <c r="AZ500" s="38"/>
      <c r="BA500" s="39"/>
      <c r="BB500" s="38"/>
      <c r="BC500" s="39"/>
      <c r="BD500" s="38"/>
      <c r="BE500" s="39"/>
      <c r="BF500" s="38"/>
      <c r="BG500" s="39"/>
      <c r="BH500" s="38"/>
      <c r="BI500" s="36"/>
      <c r="BJ500" s="37"/>
      <c r="BK500" s="36"/>
      <c r="BL500" s="37"/>
      <c r="BM500" s="36"/>
      <c r="BN500" s="37"/>
      <c r="BO500" s="36"/>
      <c r="BP500" s="37"/>
      <c r="BQ500" s="36"/>
      <c r="BR500" s="369"/>
      <c r="BS500" s="369"/>
      <c r="BT500" s="369"/>
      <c r="BU500" s="369"/>
      <c r="BV500" s="369"/>
      <c r="BW500" s="369"/>
      <c r="BX500" s="369"/>
      <c r="BY500" s="369"/>
      <c r="BZ500" s="369"/>
      <c r="CA500" s="369"/>
      <c r="CB500" s="369"/>
      <c r="CC500" s="369"/>
      <c r="CD500" s="369"/>
      <c r="CE500" s="369"/>
    </row>
    <row r="501" spans="1:83" ht="35.1" customHeight="1" x14ac:dyDescent="0.25">
      <c r="A501" s="25">
        <f>ROW(A490)</f>
        <v>490</v>
      </c>
      <c r="B501" s="370"/>
      <c r="C501" s="370"/>
      <c r="D501" s="371"/>
      <c r="E501" s="371"/>
      <c r="F501" s="371"/>
      <c r="G501" s="371"/>
      <c r="H501" s="371"/>
      <c r="I501" s="372"/>
      <c r="J501" s="372"/>
      <c r="K501" s="372"/>
      <c r="L501" s="372"/>
      <c r="M501" s="372"/>
      <c r="N501" s="372"/>
      <c r="O501" s="372"/>
      <c r="P501" s="372"/>
      <c r="Q501" s="373"/>
      <c r="R501" s="373"/>
      <c r="S501" s="373"/>
      <c r="T501" s="373"/>
      <c r="U501" s="373"/>
      <c r="V501" s="373"/>
      <c r="W501" s="373"/>
      <c r="X501" s="373"/>
      <c r="Y501" s="373"/>
      <c r="Z501" s="373"/>
      <c r="AA501" s="372"/>
      <c r="AB501" s="372"/>
      <c r="AC501" s="372"/>
      <c r="AD501" s="372"/>
      <c r="AE501" s="373"/>
      <c r="AF501" s="373"/>
      <c r="AG501" s="373"/>
      <c r="AH501" s="373"/>
      <c r="AI501" s="372"/>
      <c r="AJ501" s="372"/>
      <c r="AK501" s="372"/>
      <c r="AL501" s="372"/>
      <c r="AM501" s="372"/>
      <c r="AN501" s="372"/>
      <c r="AO501" s="374"/>
      <c r="AP501" s="374"/>
      <c r="AQ501" s="374"/>
      <c r="AR501" s="375"/>
      <c r="AS501" s="375"/>
      <c r="AT501" s="375"/>
      <c r="AU501" s="367"/>
      <c r="AV501" s="367"/>
      <c r="AW501" s="367"/>
      <c r="AX501" s="368"/>
      <c r="AY501" s="368"/>
      <c r="AZ501" s="38"/>
      <c r="BA501" s="39"/>
      <c r="BB501" s="38"/>
      <c r="BC501" s="39"/>
      <c r="BD501" s="38"/>
      <c r="BE501" s="39"/>
      <c r="BF501" s="38"/>
      <c r="BG501" s="39"/>
      <c r="BH501" s="38"/>
      <c r="BI501" s="36"/>
      <c r="BJ501" s="37"/>
      <c r="BK501" s="36"/>
      <c r="BL501" s="37"/>
      <c r="BM501" s="36"/>
      <c r="BN501" s="37"/>
      <c r="BO501" s="36"/>
      <c r="BP501" s="37"/>
      <c r="BQ501" s="36"/>
      <c r="BR501" s="369"/>
      <c r="BS501" s="369"/>
      <c r="BT501" s="369"/>
      <c r="BU501" s="369"/>
      <c r="BV501" s="369"/>
      <c r="BW501" s="369"/>
      <c r="BX501" s="369"/>
      <c r="BY501" s="369"/>
      <c r="BZ501" s="369"/>
      <c r="CA501" s="369"/>
      <c r="CB501" s="369"/>
      <c r="CC501" s="369"/>
      <c r="CD501" s="369"/>
      <c r="CE501" s="369"/>
    </row>
    <row r="502" spans="1:83" ht="35.1" customHeight="1" x14ac:dyDescent="0.25">
      <c r="A502" s="25">
        <f t="shared" ref="A502:A510" si="24">ROW(A491)</f>
        <v>491</v>
      </c>
      <c r="B502" s="370"/>
      <c r="C502" s="370"/>
      <c r="D502" s="371"/>
      <c r="E502" s="371"/>
      <c r="F502" s="371"/>
      <c r="G502" s="371"/>
      <c r="H502" s="371"/>
      <c r="I502" s="372"/>
      <c r="J502" s="372"/>
      <c r="K502" s="372"/>
      <c r="L502" s="372"/>
      <c r="M502" s="372"/>
      <c r="N502" s="372"/>
      <c r="O502" s="372"/>
      <c r="P502" s="372"/>
      <c r="Q502" s="373"/>
      <c r="R502" s="373"/>
      <c r="S502" s="373"/>
      <c r="T502" s="373"/>
      <c r="U502" s="373"/>
      <c r="V502" s="373"/>
      <c r="W502" s="373"/>
      <c r="X502" s="373"/>
      <c r="Y502" s="373"/>
      <c r="Z502" s="373"/>
      <c r="AA502" s="372"/>
      <c r="AB502" s="372"/>
      <c r="AC502" s="372"/>
      <c r="AD502" s="372"/>
      <c r="AE502" s="373"/>
      <c r="AF502" s="373"/>
      <c r="AG502" s="373"/>
      <c r="AH502" s="373"/>
      <c r="AI502" s="372"/>
      <c r="AJ502" s="372"/>
      <c r="AK502" s="372"/>
      <c r="AL502" s="372"/>
      <c r="AM502" s="372"/>
      <c r="AN502" s="372"/>
      <c r="AO502" s="374"/>
      <c r="AP502" s="374"/>
      <c r="AQ502" s="374"/>
      <c r="AR502" s="375"/>
      <c r="AS502" s="375"/>
      <c r="AT502" s="375"/>
      <c r="AU502" s="367"/>
      <c r="AV502" s="367"/>
      <c r="AW502" s="367"/>
      <c r="AX502" s="368"/>
      <c r="AY502" s="368"/>
      <c r="AZ502" s="38"/>
      <c r="BA502" s="39"/>
      <c r="BB502" s="38"/>
      <c r="BC502" s="39"/>
      <c r="BD502" s="38"/>
      <c r="BE502" s="39"/>
      <c r="BF502" s="38"/>
      <c r="BG502" s="39"/>
      <c r="BH502" s="38"/>
      <c r="BI502" s="36"/>
      <c r="BJ502" s="37"/>
      <c r="BK502" s="36"/>
      <c r="BL502" s="37"/>
      <c r="BM502" s="36"/>
      <c r="BN502" s="37"/>
      <c r="BO502" s="36"/>
      <c r="BP502" s="37"/>
      <c r="BQ502" s="36"/>
      <c r="BR502" s="369"/>
      <c r="BS502" s="369"/>
      <c r="BT502" s="369"/>
      <c r="BU502" s="369"/>
      <c r="BV502" s="369"/>
      <c r="BW502" s="369"/>
      <c r="BX502" s="369"/>
      <c r="BY502" s="369"/>
      <c r="BZ502" s="369"/>
      <c r="CA502" s="369"/>
      <c r="CB502" s="369"/>
      <c r="CC502" s="369"/>
      <c r="CD502" s="369"/>
      <c r="CE502" s="369"/>
    </row>
    <row r="503" spans="1:83" ht="35.1" customHeight="1" x14ac:dyDescent="0.25">
      <c r="A503" s="25">
        <f t="shared" si="24"/>
        <v>492</v>
      </c>
      <c r="B503" s="370"/>
      <c r="C503" s="370"/>
      <c r="D503" s="371"/>
      <c r="E503" s="371"/>
      <c r="F503" s="371"/>
      <c r="G503" s="371"/>
      <c r="H503" s="371"/>
      <c r="I503" s="372"/>
      <c r="J503" s="372"/>
      <c r="K503" s="372"/>
      <c r="L503" s="372"/>
      <c r="M503" s="372"/>
      <c r="N503" s="372"/>
      <c r="O503" s="372"/>
      <c r="P503" s="372"/>
      <c r="Q503" s="373"/>
      <c r="R503" s="373"/>
      <c r="S503" s="373"/>
      <c r="T503" s="373"/>
      <c r="U503" s="373"/>
      <c r="V503" s="373"/>
      <c r="W503" s="373"/>
      <c r="X503" s="373"/>
      <c r="Y503" s="373"/>
      <c r="Z503" s="373"/>
      <c r="AA503" s="372"/>
      <c r="AB503" s="372"/>
      <c r="AC503" s="372"/>
      <c r="AD503" s="372"/>
      <c r="AE503" s="373"/>
      <c r="AF503" s="373"/>
      <c r="AG503" s="373"/>
      <c r="AH503" s="373"/>
      <c r="AI503" s="372"/>
      <c r="AJ503" s="372"/>
      <c r="AK503" s="372"/>
      <c r="AL503" s="372"/>
      <c r="AM503" s="372"/>
      <c r="AN503" s="372"/>
      <c r="AO503" s="374"/>
      <c r="AP503" s="374"/>
      <c r="AQ503" s="374"/>
      <c r="AR503" s="375"/>
      <c r="AS503" s="375"/>
      <c r="AT503" s="375"/>
      <c r="AU503" s="367"/>
      <c r="AV503" s="367"/>
      <c r="AW503" s="367"/>
      <c r="AX503" s="368"/>
      <c r="AY503" s="368"/>
      <c r="AZ503" s="38"/>
      <c r="BA503" s="39"/>
      <c r="BB503" s="38"/>
      <c r="BC503" s="39"/>
      <c r="BD503" s="38"/>
      <c r="BE503" s="39"/>
      <c r="BF503" s="38"/>
      <c r="BG503" s="39"/>
      <c r="BH503" s="38"/>
      <c r="BI503" s="36"/>
      <c r="BJ503" s="37"/>
      <c r="BK503" s="36"/>
      <c r="BL503" s="37"/>
      <c r="BM503" s="36"/>
      <c r="BN503" s="37"/>
      <c r="BO503" s="36"/>
      <c r="BP503" s="37"/>
      <c r="BQ503" s="36"/>
      <c r="BR503" s="369"/>
      <c r="BS503" s="369"/>
      <c r="BT503" s="369"/>
      <c r="BU503" s="369"/>
      <c r="BV503" s="369"/>
      <c r="BW503" s="369"/>
      <c r="BX503" s="369"/>
      <c r="BY503" s="369"/>
      <c r="BZ503" s="369"/>
      <c r="CA503" s="369"/>
      <c r="CB503" s="369"/>
      <c r="CC503" s="369"/>
      <c r="CD503" s="369"/>
      <c r="CE503" s="369"/>
    </row>
    <row r="504" spans="1:83" ht="35.1" customHeight="1" x14ac:dyDescent="0.25">
      <c r="A504" s="25">
        <f t="shared" si="24"/>
        <v>493</v>
      </c>
      <c r="B504" s="370"/>
      <c r="C504" s="370"/>
      <c r="D504" s="371"/>
      <c r="E504" s="371"/>
      <c r="F504" s="371"/>
      <c r="G504" s="371"/>
      <c r="H504" s="371"/>
      <c r="I504" s="372"/>
      <c r="J504" s="372"/>
      <c r="K504" s="372"/>
      <c r="L504" s="372"/>
      <c r="M504" s="372"/>
      <c r="N504" s="372"/>
      <c r="O504" s="372"/>
      <c r="P504" s="372"/>
      <c r="Q504" s="373"/>
      <c r="R504" s="373"/>
      <c r="S504" s="373"/>
      <c r="T504" s="373"/>
      <c r="U504" s="373"/>
      <c r="V504" s="373"/>
      <c r="W504" s="373"/>
      <c r="X504" s="373"/>
      <c r="Y504" s="373"/>
      <c r="Z504" s="373"/>
      <c r="AA504" s="372"/>
      <c r="AB504" s="372"/>
      <c r="AC504" s="372"/>
      <c r="AD504" s="372"/>
      <c r="AE504" s="373"/>
      <c r="AF504" s="373"/>
      <c r="AG504" s="373"/>
      <c r="AH504" s="373"/>
      <c r="AI504" s="372"/>
      <c r="AJ504" s="372"/>
      <c r="AK504" s="372"/>
      <c r="AL504" s="372"/>
      <c r="AM504" s="372"/>
      <c r="AN504" s="372"/>
      <c r="AO504" s="374"/>
      <c r="AP504" s="374"/>
      <c r="AQ504" s="374"/>
      <c r="AR504" s="375"/>
      <c r="AS504" s="375"/>
      <c r="AT504" s="375"/>
      <c r="AU504" s="367"/>
      <c r="AV504" s="367"/>
      <c r="AW504" s="367"/>
      <c r="AX504" s="368"/>
      <c r="AY504" s="368"/>
      <c r="AZ504" s="38"/>
      <c r="BA504" s="39"/>
      <c r="BB504" s="38"/>
      <c r="BC504" s="39"/>
      <c r="BD504" s="38"/>
      <c r="BE504" s="39"/>
      <c r="BF504" s="38"/>
      <c r="BG504" s="39"/>
      <c r="BH504" s="38"/>
      <c r="BI504" s="36"/>
      <c r="BJ504" s="37"/>
      <c r="BK504" s="36"/>
      <c r="BL504" s="37"/>
      <c r="BM504" s="36"/>
      <c r="BN504" s="37"/>
      <c r="BO504" s="36"/>
      <c r="BP504" s="37"/>
      <c r="BQ504" s="36"/>
      <c r="BR504" s="369"/>
      <c r="BS504" s="369"/>
      <c r="BT504" s="369"/>
      <c r="BU504" s="369"/>
      <c r="BV504" s="369"/>
      <c r="BW504" s="369"/>
      <c r="BX504" s="369"/>
      <c r="BY504" s="369"/>
      <c r="BZ504" s="369"/>
      <c r="CA504" s="369"/>
      <c r="CB504" s="369"/>
      <c r="CC504" s="369"/>
      <c r="CD504" s="369"/>
      <c r="CE504" s="369"/>
    </row>
    <row r="505" spans="1:83" ht="35.1" customHeight="1" x14ac:dyDescent="0.25">
      <c r="A505" s="25">
        <f t="shared" si="24"/>
        <v>494</v>
      </c>
      <c r="B505" s="370"/>
      <c r="C505" s="370"/>
      <c r="D505" s="371"/>
      <c r="E505" s="371"/>
      <c r="F505" s="371"/>
      <c r="G505" s="371"/>
      <c r="H505" s="371"/>
      <c r="I505" s="372"/>
      <c r="J505" s="372"/>
      <c r="K505" s="372"/>
      <c r="L505" s="372"/>
      <c r="M505" s="372"/>
      <c r="N505" s="372"/>
      <c r="O505" s="372"/>
      <c r="P505" s="372"/>
      <c r="Q505" s="373"/>
      <c r="R505" s="373"/>
      <c r="S505" s="373"/>
      <c r="T505" s="373"/>
      <c r="U505" s="373"/>
      <c r="V505" s="373"/>
      <c r="W505" s="373"/>
      <c r="X505" s="373"/>
      <c r="Y505" s="373"/>
      <c r="Z505" s="373"/>
      <c r="AA505" s="372"/>
      <c r="AB505" s="372"/>
      <c r="AC505" s="372"/>
      <c r="AD505" s="372"/>
      <c r="AE505" s="373"/>
      <c r="AF505" s="373"/>
      <c r="AG505" s="373"/>
      <c r="AH505" s="373"/>
      <c r="AI505" s="372"/>
      <c r="AJ505" s="372"/>
      <c r="AK505" s="372"/>
      <c r="AL505" s="372"/>
      <c r="AM505" s="372"/>
      <c r="AN505" s="372"/>
      <c r="AO505" s="374"/>
      <c r="AP505" s="374"/>
      <c r="AQ505" s="374"/>
      <c r="AR505" s="375"/>
      <c r="AS505" s="375"/>
      <c r="AT505" s="375"/>
      <c r="AU505" s="367"/>
      <c r="AV505" s="367"/>
      <c r="AW505" s="367"/>
      <c r="AX505" s="368"/>
      <c r="AY505" s="368"/>
      <c r="AZ505" s="38"/>
      <c r="BA505" s="39"/>
      <c r="BB505" s="38"/>
      <c r="BC505" s="39"/>
      <c r="BD505" s="38"/>
      <c r="BE505" s="39"/>
      <c r="BF505" s="38"/>
      <c r="BG505" s="39"/>
      <c r="BH505" s="38"/>
      <c r="BI505" s="36"/>
      <c r="BJ505" s="37"/>
      <c r="BK505" s="36"/>
      <c r="BL505" s="37"/>
      <c r="BM505" s="36"/>
      <c r="BN505" s="37"/>
      <c r="BO505" s="36"/>
      <c r="BP505" s="37"/>
      <c r="BQ505" s="36"/>
      <c r="BR505" s="369"/>
      <c r="BS505" s="369"/>
      <c r="BT505" s="369"/>
      <c r="BU505" s="369"/>
      <c r="BV505" s="369"/>
      <c r="BW505" s="369"/>
      <c r="BX505" s="369"/>
      <c r="BY505" s="369"/>
      <c r="BZ505" s="369"/>
      <c r="CA505" s="369"/>
      <c r="CB505" s="369"/>
      <c r="CC505" s="369"/>
      <c r="CD505" s="369"/>
      <c r="CE505" s="369"/>
    </row>
    <row r="506" spans="1:83" ht="35.1" customHeight="1" x14ac:dyDescent="0.25">
      <c r="A506" s="25">
        <f t="shared" si="24"/>
        <v>495</v>
      </c>
      <c r="B506" s="370"/>
      <c r="C506" s="370"/>
      <c r="D506" s="371"/>
      <c r="E506" s="371"/>
      <c r="F506" s="371"/>
      <c r="G506" s="371"/>
      <c r="H506" s="371"/>
      <c r="I506" s="372"/>
      <c r="J506" s="372"/>
      <c r="K506" s="372"/>
      <c r="L506" s="372"/>
      <c r="M506" s="372"/>
      <c r="N506" s="372"/>
      <c r="O506" s="372"/>
      <c r="P506" s="372"/>
      <c r="Q506" s="373"/>
      <c r="R506" s="373"/>
      <c r="S506" s="373"/>
      <c r="T506" s="373"/>
      <c r="U506" s="373"/>
      <c r="V506" s="373"/>
      <c r="W506" s="373"/>
      <c r="X506" s="373"/>
      <c r="Y506" s="373"/>
      <c r="Z506" s="373"/>
      <c r="AA506" s="372"/>
      <c r="AB506" s="372"/>
      <c r="AC506" s="372"/>
      <c r="AD506" s="372"/>
      <c r="AE506" s="373"/>
      <c r="AF506" s="373"/>
      <c r="AG506" s="373"/>
      <c r="AH506" s="373"/>
      <c r="AI506" s="372"/>
      <c r="AJ506" s="372"/>
      <c r="AK506" s="372"/>
      <c r="AL506" s="372"/>
      <c r="AM506" s="372"/>
      <c r="AN506" s="372"/>
      <c r="AO506" s="374"/>
      <c r="AP506" s="374"/>
      <c r="AQ506" s="374"/>
      <c r="AR506" s="375"/>
      <c r="AS506" s="375"/>
      <c r="AT506" s="375"/>
      <c r="AU506" s="367"/>
      <c r="AV506" s="367"/>
      <c r="AW506" s="367"/>
      <c r="AX506" s="368"/>
      <c r="AY506" s="368"/>
      <c r="AZ506" s="38"/>
      <c r="BA506" s="39"/>
      <c r="BB506" s="38"/>
      <c r="BC506" s="39"/>
      <c r="BD506" s="38"/>
      <c r="BE506" s="39"/>
      <c r="BF506" s="38"/>
      <c r="BG506" s="39"/>
      <c r="BH506" s="38"/>
      <c r="BI506" s="36"/>
      <c r="BJ506" s="37"/>
      <c r="BK506" s="36"/>
      <c r="BL506" s="37"/>
      <c r="BM506" s="36"/>
      <c r="BN506" s="37"/>
      <c r="BO506" s="36"/>
      <c r="BP506" s="37"/>
      <c r="BQ506" s="36"/>
      <c r="BR506" s="369"/>
      <c r="BS506" s="369"/>
      <c r="BT506" s="369"/>
      <c r="BU506" s="369"/>
      <c r="BV506" s="369"/>
      <c r="BW506" s="369"/>
      <c r="BX506" s="369"/>
      <c r="BY506" s="369"/>
      <c r="BZ506" s="369"/>
      <c r="CA506" s="369"/>
      <c r="CB506" s="369"/>
      <c r="CC506" s="369"/>
      <c r="CD506" s="369"/>
      <c r="CE506" s="369"/>
    </row>
    <row r="507" spans="1:83" ht="35.1" customHeight="1" x14ac:dyDescent="0.25">
      <c r="A507" s="25">
        <f t="shared" si="24"/>
        <v>496</v>
      </c>
      <c r="B507" s="370"/>
      <c r="C507" s="370"/>
      <c r="D507" s="371"/>
      <c r="E507" s="371"/>
      <c r="F507" s="371"/>
      <c r="G507" s="371"/>
      <c r="H507" s="371"/>
      <c r="I507" s="372"/>
      <c r="J507" s="372"/>
      <c r="K507" s="372"/>
      <c r="L507" s="372"/>
      <c r="M507" s="372"/>
      <c r="N507" s="372"/>
      <c r="O507" s="372"/>
      <c r="P507" s="372"/>
      <c r="Q507" s="373"/>
      <c r="R507" s="373"/>
      <c r="S507" s="373"/>
      <c r="T507" s="373"/>
      <c r="U507" s="373"/>
      <c r="V507" s="373"/>
      <c r="W507" s="373"/>
      <c r="X507" s="373"/>
      <c r="Y507" s="373"/>
      <c r="Z507" s="373"/>
      <c r="AA507" s="372"/>
      <c r="AB507" s="372"/>
      <c r="AC507" s="372"/>
      <c r="AD507" s="372"/>
      <c r="AE507" s="373"/>
      <c r="AF507" s="373"/>
      <c r="AG507" s="373"/>
      <c r="AH507" s="373"/>
      <c r="AI507" s="372"/>
      <c r="AJ507" s="372"/>
      <c r="AK507" s="372"/>
      <c r="AL507" s="372"/>
      <c r="AM507" s="372"/>
      <c r="AN507" s="372"/>
      <c r="AO507" s="374"/>
      <c r="AP507" s="374"/>
      <c r="AQ507" s="374"/>
      <c r="AR507" s="375"/>
      <c r="AS507" s="375"/>
      <c r="AT507" s="375"/>
      <c r="AU507" s="367"/>
      <c r="AV507" s="367"/>
      <c r="AW507" s="367"/>
      <c r="AX507" s="368"/>
      <c r="AY507" s="368"/>
      <c r="AZ507" s="38"/>
      <c r="BA507" s="39"/>
      <c r="BB507" s="38"/>
      <c r="BC507" s="39"/>
      <c r="BD507" s="38"/>
      <c r="BE507" s="39"/>
      <c r="BF507" s="38"/>
      <c r="BG507" s="39"/>
      <c r="BH507" s="38"/>
      <c r="BI507" s="36"/>
      <c r="BJ507" s="37"/>
      <c r="BK507" s="36"/>
      <c r="BL507" s="37"/>
      <c r="BM507" s="36"/>
      <c r="BN507" s="37"/>
      <c r="BO507" s="36"/>
      <c r="BP507" s="37"/>
      <c r="BQ507" s="36"/>
      <c r="BR507" s="369"/>
      <c r="BS507" s="369"/>
      <c r="BT507" s="369"/>
      <c r="BU507" s="369"/>
      <c r="BV507" s="369"/>
      <c r="BW507" s="369"/>
      <c r="BX507" s="369"/>
      <c r="BY507" s="369"/>
      <c r="BZ507" s="369"/>
      <c r="CA507" s="369"/>
      <c r="CB507" s="369"/>
      <c r="CC507" s="369"/>
      <c r="CD507" s="369"/>
      <c r="CE507" s="369"/>
    </row>
    <row r="508" spans="1:83" ht="35.1" customHeight="1" x14ac:dyDescent="0.25">
      <c r="A508" s="25">
        <f t="shared" si="24"/>
        <v>497</v>
      </c>
      <c r="B508" s="370"/>
      <c r="C508" s="370"/>
      <c r="D508" s="371"/>
      <c r="E508" s="371"/>
      <c r="F508" s="371"/>
      <c r="G508" s="371"/>
      <c r="H508" s="371"/>
      <c r="I508" s="372"/>
      <c r="J508" s="372"/>
      <c r="K508" s="372"/>
      <c r="L508" s="372"/>
      <c r="M508" s="372"/>
      <c r="N508" s="372"/>
      <c r="O508" s="372"/>
      <c r="P508" s="372"/>
      <c r="Q508" s="373"/>
      <c r="R508" s="373"/>
      <c r="S508" s="373"/>
      <c r="T508" s="373"/>
      <c r="U508" s="373"/>
      <c r="V508" s="373"/>
      <c r="W508" s="373"/>
      <c r="X508" s="373"/>
      <c r="Y508" s="373"/>
      <c r="Z508" s="373"/>
      <c r="AA508" s="372"/>
      <c r="AB508" s="372"/>
      <c r="AC508" s="372"/>
      <c r="AD508" s="372"/>
      <c r="AE508" s="373"/>
      <c r="AF508" s="373"/>
      <c r="AG508" s="373"/>
      <c r="AH508" s="373"/>
      <c r="AI508" s="372"/>
      <c r="AJ508" s="372"/>
      <c r="AK508" s="372"/>
      <c r="AL508" s="372"/>
      <c r="AM508" s="372"/>
      <c r="AN508" s="372"/>
      <c r="AO508" s="374"/>
      <c r="AP508" s="374"/>
      <c r="AQ508" s="374"/>
      <c r="AR508" s="375"/>
      <c r="AS508" s="375"/>
      <c r="AT508" s="375"/>
      <c r="AU508" s="367"/>
      <c r="AV508" s="367"/>
      <c r="AW508" s="367"/>
      <c r="AX508" s="368"/>
      <c r="AY508" s="368"/>
      <c r="AZ508" s="38"/>
      <c r="BA508" s="39"/>
      <c r="BB508" s="38"/>
      <c r="BC508" s="39"/>
      <c r="BD508" s="38"/>
      <c r="BE508" s="39"/>
      <c r="BF508" s="38"/>
      <c r="BG508" s="39"/>
      <c r="BH508" s="38"/>
      <c r="BI508" s="36"/>
      <c r="BJ508" s="37"/>
      <c r="BK508" s="36"/>
      <c r="BL508" s="37"/>
      <c r="BM508" s="36"/>
      <c r="BN508" s="37"/>
      <c r="BO508" s="36"/>
      <c r="BP508" s="37"/>
      <c r="BQ508" s="36"/>
      <c r="BR508" s="369"/>
      <c r="BS508" s="369"/>
      <c r="BT508" s="369"/>
      <c r="BU508" s="369"/>
      <c r="BV508" s="369"/>
      <c r="BW508" s="369"/>
      <c r="BX508" s="369"/>
      <c r="BY508" s="369"/>
      <c r="BZ508" s="369"/>
      <c r="CA508" s="369"/>
      <c r="CB508" s="369"/>
      <c r="CC508" s="369"/>
      <c r="CD508" s="369"/>
      <c r="CE508" s="369"/>
    </row>
    <row r="509" spans="1:83" ht="35.1" customHeight="1" x14ac:dyDescent="0.25">
      <c r="A509" s="25">
        <f t="shared" si="24"/>
        <v>498</v>
      </c>
      <c r="B509" s="370"/>
      <c r="C509" s="370"/>
      <c r="D509" s="371"/>
      <c r="E509" s="371"/>
      <c r="F509" s="371"/>
      <c r="G509" s="371"/>
      <c r="H509" s="371"/>
      <c r="I509" s="372"/>
      <c r="J509" s="372"/>
      <c r="K509" s="372"/>
      <c r="L509" s="372"/>
      <c r="M509" s="372"/>
      <c r="N509" s="372"/>
      <c r="O509" s="372"/>
      <c r="P509" s="372"/>
      <c r="Q509" s="373"/>
      <c r="R509" s="373"/>
      <c r="S509" s="373"/>
      <c r="T509" s="373"/>
      <c r="U509" s="373"/>
      <c r="V509" s="373"/>
      <c r="W509" s="373"/>
      <c r="X509" s="373"/>
      <c r="Y509" s="373"/>
      <c r="Z509" s="373"/>
      <c r="AA509" s="372"/>
      <c r="AB509" s="372"/>
      <c r="AC509" s="372"/>
      <c r="AD509" s="372"/>
      <c r="AE509" s="373"/>
      <c r="AF509" s="373"/>
      <c r="AG509" s="373"/>
      <c r="AH509" s="373"/>
      <c r="AI509" s="372"/>
      <c r="AJ509" s="372"/>
      <c r="AK509" s="372"/>
      <c r="AL509" s="372"/>
      <c r="AM509" s="372"/>
      <c r="AN509" s="372"/>
      <c r="AO509" s="374"/>
      <c r="AP509" s="374"/>
      <c r="AQ509" s="374"/>
      <c r="AR509" s="375"/>
      <c r="AS509" s="375"/>
      <c r="AT509" s="375"/>
      <c r="AU509" s="367"/>
      <c r="AV509" s="367"/>
      <c r="AW509" s="367"/>
      <c r="AX509" s="368"/>
      <c r="AY509" s="368"/>
      <c r="AZ509" s="38"/>
      <c r="BA509" s="39"/>
      <c r="BB509" s="38"/>
      <c r="BC509" s="39"/>
      <c r="BD509" s="38"/>
      <c r="BE509" s="39"/>
      <c r="BF509" s="38"/>
      <c r="BG509" s="39"/>
      <c r="BH509" s="38"/>
      <c r="BI509" s="36"/>
      <c r="BJ509" s="37"/>
      <c r="BK509" s="36"/>
      <c r="BL509" s="37"/>
      <c r="BM509" s="36"/>
      <c r="BN509" s="37"/>
      <c r="BO509" s="36"/>
      <c r="BP509" s="37"/>
      <c r="BQ509" s="36"/>
      <c r="BR509" s="369"/>
      <c r="BS509" s="369"/>
      <c r="BT509" s="369"/>
      <c r="BU509" s="369"/>
      <c r="BV509" s="369"/>
      <c r="BW509" s="369"/>
      <c r="BX509" s="369"/>
      <c r="BY509" s="369"/>
      <c r="BZ509" s="369"/>
      <c r="CA509" s="369"/>
      <c r="CB509" s="369"/>
      <c r="CC509" s="369"/>
      <c r="CD509" s="369"/>
      <c r="CE509" s="369"/>
    </row>
    <row r="510" spans="1:83" ht="35.1" customHeight="1" x14ac:dyDescent="0.25">
      <c r="A510" s="25">
        <f t="shared" si="24"/>
        <v>499</v>
      </c>
      <c r="B510" s="370"/>
      <c r="C510" s="370"/>
      <c r="D510" s="371"/>
      <c r="E510" s="371"/>
      <c r="F510" s="371"/>
      <c r="G510" s="371"/>
      <c r="H510" s="371"/>
      <c r="I510" s="372"/>
      <c r="J510" s="372"/>
      <c r="K510" s="372"/>
      <c r="L510" s="372"/>
      <c r="M510" s="372"/>
      <c r="N510" s="372"/>
      <c r="O510" s="372"/>
      <c r="P510" s="372"/>
      <c r="Q510" s="373"/>
      <c r="R510" s="373"/>
      <c r="S510" s="373"/>
      <c r="T510" s="373"/>
      <c r="U510" s="373"/>
      <c r="V510" s="373"/>
      <c r="W510" s="373"/>
      <c r="X510" s="373"/>
      <c r="Y510" s="373"/>
      <c r="Z510" s="373"/>
      <c r="AA510" s="372"/>
      <c r="AB510" s="372"/>
      <c r="AC510" s="372"/>
      <c r="AD510" s="372"/>
      <c r="AE510" s="373"/>
      <c r="AF510" s="373"/>
      <c r="AG510" s="373"/>
      <c r="AH510" s="373"/>
      <c r="AI510" s="372"/>
      <c r="AJ510" s="372"/>
      <c r="AK510" s="372"/>
      <c r="AL510" s="372"/>
      <c r="AM510" s="372"/>
      <c r="AN510" s="372"/>
      <c r="AO510" s="374"/>
      <c r="AP510" s="374"/>
      <c r="AQ510" s="374"/>
      <c r="AR510" s="375"/>
      <c r="AS510" s="375"/>
      <c r="AT510" s="375"/>
      <c r="AU510" s="367"/>
      <c r="AV510" s="367"/>
      <c r="AW510" s="367"/>
      <c r="AX510" s="368"/>
      <c r="AY510" s="368"/>
      <c r="AZ510" s="38"/>
      <c r="BA510" s="39"/>
      <c r="BB510" s="38"/>
      <c r="BC510" s="39"/>
      <c r="BD510" s="38"/>
      <c r="BE510" s="39"/>
      <c r="BF510" s="38"/>
      <c r="BG510" s="39"/>
      <c r="BH510" s="38"/>
      <c r="BI510" s="36"/>
      <c r="BJ510" s="37"/>
      <c r="BK510" s="36"/>
      <c r="BL510" s="37"/>
      <c r="BM510" s="36"/>
      <c r="BN510" s="37"/>
      <c r="BO510" s="36"/>
      <c r="BP510" s="37"/>
      <c r="BQ510" s="36"/>
      <c r="BR510" s="369"/>
      <c r="BS510" s="369"/>
      <c r="BT510" s="369"/>
      <c r="BU510" s="369"/>
      <c r="BV510" s="369"/>
      <c r="BW510" s="369"/>
      <c r="BX510" s="369"/>
      <c r="BY510" s="369"/>
      <c r="BZ510" s="369"/>
      <c r="CA510" s="369"/>
      <c r="CB510" s="369"/>
      <c r="CC510" s="369"/>
      <c r="CD510" s="369"/>
      <c r="CE510" s="369"/>
    </row>
    <row r="513" spans="61:69" x14ac:dyDescent="0.25">
      <c r="BI513">
        <f t="shared" ref="BI513:BQ513" si="25">SUM(BI11:BI512)</f>
        <v>0</v>
      </c>
      <c r="BJ513">
        <f t="shared" si="25"/>
        <v>0</v>
      </c>
      <c r="BK513">
        <f t="shared" si="25"/>
        <v>0</v>
      </c>
      <c r="BL513">
        <f t="shared" si="25"/>
        <v>0</v>
      </c>
      <c r="BM513">
        <f t="shared" si="25"/>
        <v>0</v>
      </c>
      <c r="BN513">
        <f t="shared" si="25"/>
        <v>0</v>
      </c>
      <c r="BO513">
        <f t="shared" si="25"/>
        <v>0</v>
      </c>
      <c r="BP513">
        <f t="shared" si="25"/>
        <v>0</v>
      </c>
      <c r="BQ513">
        <f t="shared" si="25"/>
        <v>0</v>
      </c>
    </row>
    <row r="577" spans="61:69" x14ac:dyDescent="0.25">
      <c r="BI577">
        <f t="shared" ref="BI577:BQ577" si="26">SUM(BI25:BI576)</f>
        <v>0</v>
      </c>
      <c r="BJ577">
        <f t="shared" si="26"/>
        <v>0</v>
      </c>
      <c r="BK577">
        <f t="shared" si="26"/>
        <v>0</v>
      </c>
      <c r="BL577">
        <f t="shared" si="26"/>
        <v>0</v>
      </c>
      <c r="BM577">
        <f t="shared" si="26"/>
        <v>0</v>
      </c>
      <c r="BN577">
        <f t="shared" si="26"/>
        <v>0</v>
      </c>
      <c r="BO577">
        <f t="shared" si="26"/>
        <v>0</v>
      </c>
      <c r="BP577">
        <f t="shared" si="26"/>
        <v>0</v>
      </c>
      <c r="BQ577">
        <f t="shared" si="26"/>
        <v>0</v>
      </c>
    </row>
  </sheetData>
  <mergeCells count="6037">
    <mergeCell ref="BR20:CE20"/>
    <mergeCell ref="BR16:CE16"/>
    <mergeCell ref="BR17:CE17"/>
    <mergeCell ref="BR18:CE18"/>
    <mergeCell ref="BR19:CE19"/>
    <mergeCell ref="AI17:AN17"/>
    <mergeCell ref="AO17:AQ17"/>
    <mergeCell ref="AR17:AT17"/>
    <mergeCell ref="AU17:AW17"/>
    <mergeCell ref="AX17:AY17"/>
    <mergeCell ref="AU16:AW16"/>
    <mergeCell ref="AX16:AY16"/>
    <mergeCell ref="BR11:CE11"/>
    <mergeCell ref="BR12:CE12"/>
    <mergeCell ref="BR13:CE13"/>
    <mergeCell ref="BR14:CE14"/>
    <mergeCell ref="BR15:CE15"/>
    <mergeCell ref="AZ9:BH9"/>
    <mergeCell ref="BI9:BQ9"/>
    <mergeCell ref="BR10:CE10"/>
    <mergeCell ref="AI19:AN19"/>
    <mergeCell ref="AO19:AQ19"/>
    <mergeCell ref="AR19:AT19"/>
    <mergeCell ref="AU19:AW19"/>
    <mergeCell ref="AX19:AY19"/>
    <mergeCell ref="AI11:AN11"/>
    <mergeCell ref="AO11:AQ11"/>
    <mergeCell ref="AR11:AT11"/>
    <mergeCell ref="AU11:AW11"/>
    <mergeCell ref="AX11:AY11"/>
    <mergeCell ref="AI10:AN10"/>
    <mergeCell ref="B19:C19"/>
    <mergeCell ref="D19:H19"/>
    <mergeCell ref="I19:P19"/>
    <mergeCell ref="Q19:Z19"/>
    <mergeCell ref="AA19:AD19"/>
    <mergeCell ref="AE19:AH19"/>
    <mergeCell ref="AI18:AN18"/>
    <mergeCell ref="AO18:AQ18"/>
    <mergeCell ref="AR18:AT18"/>
    <mergeCell ref="AU18:AW18"/>
    <mergeCell ref="AX18:AY18"/>
    <mergeCell ref="B18:C18"/>
    <mergeCell ref="D18:H18"/>
    <mergeCell ref="I18:P18"/>
    <mergeCell ref="Q18:Z18"/>
    <mergeCell ref="AA18:AD18"/>
    <mergeCell ref="AE18:AH18"/>
    <mergeCell ref="D16:H16"/>
    <mergeCell ref="B20:C20"/>
    <mergeCell ref="D20:H20"/>
    <mergeCell ref="I20:P20"/>
    <mergeCell ref="Q20:Z20"/>
    <mergeCell ref="AA20:AD20"/>
    <mergeCell ref="AE20:AH20"/>
    <mergeCell ref="AI20:AN20"/>
    <mergeCell ref="AO20:AQ20"/>
    <mergeCell ref="AR20:AT20"/>
    <mergeCell ref="AU20:AW20"/>
    <mergeCell ref="AX20:AY20"/>
    <mergeCell ref="AI15:AN15"/>
    <mergeCell ref="AO15:AQ15"/>
    <mergeCell ref="AR15:AT15"/>
    <mergeCell ref="AU15:AW15"/>
    <mergeCell ref="AX15:AY15"/>
    <mergeCell ref="B15:C15"/>
    <mergeCell ref="D15:H15"/>
    <mergeCell ref="I15:P15"/>
    <mergeCell ref="Q15:Z15"/>
    <mergeCell ref="AA15:AD15"/>
    <mergeCell ref="AE15:AH15"/>
    <mergeCell ref="B17:C17"/>
    <mergeCell ref="D17:H17"/>
    <mergeCell ref="I17:P17"/>
    <mergeCell ref="Q17:Z17"/>
    <mergeCell ref="AA17:AD17"/>
    <mergeCell ref="AE17:AH17"/>
    <mergeCell ref="AI16:AN16"/>
    <mergeCell ref="AO16:AQ16"/>
    <mergeCell ref="AR16:AT16"/>
    <mergeCell ref="B16:C16"/>
    <mergeCell ref="I16:P16"/>
    <mergeCell ref="Q16:Z16"/>
    <mergeCell ref="AA16:AD16"/>
    <mergeCell ref="AE16:AH16"/>
    <mergeCell ref="AI13:AN13"/>
    <mergeCell ref="AO13:AQ13"/>
    <mergeCell ref="AR13:AT13"/>
    <mergeCell ref="AU13:AW13"/>
    <mergeCell ref="AX13:AY13"/>
    <mergeCell ref="B13:C13"/>
    <mergeCell ref="D13:H13"/>
    <mergeCell ref="I13:P13"/>
    <mergeCell ref="Q13:Z13"/>
    <mergeCell ref="AA13:AD13"/>
    <mergeCell ref="AE13:AH13"/>
    <mergeCell ref="AI14:AN14"/>
    <mergeCell ref="AO14:AQ14"/>
    <mergeCell ref="AR14:AT14"/>
    <mergeCell ref="AU14:AW14"/>
    <mergeCell ref="AX14:AY14"/>
    <mergeCell ref="B14:C14"/>
    <mergeCell ref="D14:H14"/>
    <mergeCell ref="I14:P14"/>
    <mergeCell ref="Q14:Z14"/>
    <mergeCell ref="AA14:AD14"/>
    <mergeCell ref="AE14:AH14"/>
    <mergeCell ref="B11:C11"/>
    <mergeCell ref="D11:H11"/>
    <mergeCell ref="I11:P11"/>
    <mergeCell ref="Q11:Z11"/>
    <mergeCell ref="AA11:AD11"/>
    <mergeCell ref="AE11:AH11"/>
    <mergeCell ref="AI12:AN12"/>
    <mergeCell ref="AO12:AQ12"/>
    <mergeCell ref="AR12:AT12"/>
    <mergeCell ref="AU12:AW12"/>
    <mergeCell ref="AX12:AY12"/>
    <mergeCell ref="B12:C12"/>
    <mergeCell ref="D12:H12"/>
    <mergeCell ref="I12:P12"/>
    <mergeCell ref="Q12:Z12"/>
    <mergeCell ref="AA12:AD12"/>
    <mergeCell ref="AE12:AH12"/>
    <mergeCell ref="Q10:Z10"/>
    <mergeCell ref="AA10:AD10"/>
    <mergeCell ref="AE10:AH10"/>
    <mergeCell ref="A1:AQ1"/>
    <mergeCell ref="A2:AQ2"/>
    <mergeCell ref="A3:AQ3"/>
    <mergeCell ref="A4:M4"/>
    <mergeCell ref="N4:Y4"/>
    <mergeCell ref="AA4:AE4"/>
    <mergeCell ref="AF4:AQ4"/>
    <mergeCell ref="A8:M8"/>
    <mergeCell ref="N8:U8"/>
    <mergeCell ref="V8:Y8"/>
    <mergeCell ref="AA8:AE8"/>
    <mergeCell ref="AF8:AQ8"/>
    <mergeCell ref="A9:AQ9"/>
    <mergeCell ref="A5:M5"/>
    <mergeCell ref="N5:Y5"/>
    <mergeCell ref="AA5:AE5"/>
    <mergeCell ref="AF5:AQ5"/>
    <mergeCell ref="A6:M7"/>
    <mergeCell ref="N6:Y7"/>
    <mergeCell ref="AA6:AE6"/>
    <mergeCell ref="AF6:AQ6"/>
    <mergeCell ref="AA7:AE7"/>
    <mergeCell ref="AF7:AQ7"/>
    <mergeCell ref="AU21:AW21"/>
    <mergeCell ref="AX21:AY21"/>
    <mergeCell ref="BR21:CE21"/>
    <mergeCell ref="B22:C22"/>
    <mergeCell ref="D22:H22"/>
    <mergeCell ref="I22:P22"/>
    <mergeCell ref="Q22:Z22"/>
    <mergeCell ref="AA22:AD22"/>
    <mergeCell ref="AE22:AH22"/>
    <mergeCell ref="AI22:AN22"/>
    <mergeCell ref="AO22:AQ22"/>
    <mergeCell ref="AR22:AT22"/>
    <mergeCell ref="AU22:AW22"/>
    <mergeCell ref="AX22:AY22"/>
    <mergeCell ref="BR22:CE22"/>
    <mergeCell ref="B21:C21"/>
    <mergeCell ref="D21:H21"/>
    <mergeCell ref="I21:P21"/>
    <mergeCell ref="Q21:Z21"/>
    <mergeCell ref="AA21:AD21"/>
    <mergeCell ref="AE21:AH21"/>
    <mergeCell ref="AI21:AN21"/>
    <mergeCell ref="AO21:AQ21"/>
    <mergeCell ref="AR21:AT21"/>
    <mergeCell ref="AO10:AQ10"/>
    <mergeCell ref="AR10:AT10"/>
    <mergeCell ref="AU10:AW10"/>
    <mergeCell ref="AX10:AY10"/>
    <mergeCell ref="B10:C10"/>
    <mergeCell ref="D10:H10"/>
    <mergeCell ref="I10:P10"/>
    <mergeCell ref="AU23:AW23"/>
    <mergeCell ref="AX23:AY23"/>
    <mergeCell ref="BR23:CE23"/>
    <mergeCell ref="B24:C24"/>
    <mergeCell ref="D24:H24"/>
    <mergeCell ref="I24:P24"/>
    <mergeCell ref="Q24:Z24"/>
    <mergeCell ref="AA24:AD24"/>
    <mergeCell ref="AE24:AH24"/>
    <mergeCell ref="AI24:AN24"/>
    <mergeCell ref="AO24:AQ24"/>
    <mergeCell ref="AR24:AT24"/>
    <mergeCell ref="AU24:AW24"/>
    <mergeCell ref="AX24:AY24"/>
    <mergeCell ref="BR24:CE24"/>
    <mergeCell ref="B23:C23"/>
    <mergeCell ref="D23:H23"/>
    <mergeCell ref="I23:P23"/>
    <mergeCell ref="Q23:Z23"/>
    <mergeCell ref="AA23:AD23"/>
    <mergeCell ref="AE23:AH23"/>
    <mergeCell ref="AI23:AN23"/>
    <mergeCell ref="AO23:AQ23"/>
    <mergeCell ref="AR23:AT23"/>
    <mergeCell ref="AU25:AW25"/>
    <mergeCell ref="AX25:AY25"/>
    <mergeCell ref="BR25:CE25"/>
    <mergeCell ref="B26:C26"/>
    <mergeCell ref="D26:H26"/>
    <mergeCell ref="I26:P26"/>
    <mergeCell ref="Q26:Z26"/>
    <mergeCell ref="AA26:AD26"/>
    <mergeCell ref="AE26:AH26"/>
    <mergeCell ref="AI26:AN26"/>
    <mergeCell ref="AO26:AQ26"/>
    <mergeCell ref="AR26:AT26"/>
    <mergeCell ref="AU26:AW26"/>
    <mergeCell ref="AX26:AY26"/>
    <mergeCell ref="BR26:CE26"/>
    <mergeCell ref="B25:C25"/>
    <mergeCell ref="D25:H25"/>
    <mergeCell ref="I25:P25"/>
    <mergeCell ref="Q25:Z25"/>
    <mergeCell ref="AA25:AD25"/>
    <mergeCell ref="AE25:AH25"/>
    <mergeCell ref="AI25:AN25"/>
    <mergeCell ref="AO25:AQ25"/>
    <mergeCell ref="AR25:AT25"/>
    <mergeCell ref="AU27:AW27"/>
    <mergeCell ref="AX27:AY27"/>
    <mergeCell ref="BR27:CE27"/>
    <mergeCell ref="B28:C28"/>
    <mergeCell ref="D28:H28"/>
    <mergeCell ref="I28:P28"/>
    <mergeCell ref="Q28:Z28"/>
    <mergeCell ref="AA28:AD28"/>
    <mergeCell ref="AE28:AH28"/>
    <mergeCell ref="AI28:AN28"/>
    <mergeCell ref="AO28:AQ28"/>
    <mergeCell ref="AR28:AT28"/>
    <mergeCell ref="AU28:AW28"/>
    <mergeCell ref="AX28:AY28"/>
    <mergeCell ref="BR28:CE28"/>
    <mergeCell ref="B27:C27"/>
    <mergeCell ref="D27:H27"/>
    <mergeCell ref="I27:P27"/>
    <mergeCell ref="Q27:Z27"/>
    <mergeCell ref="AA27:AD27"/>
    <mergeCell ref="AE27:AH27"/>
    <mergeCell ref="AI27:AN27"/>
    <mergeCell ref="AO27:AQ27"/>
    <mergeCell ref="AR27:AT27"/>
    <mergeCell ref="AU29:AW29"/>
    <mergeCell ref="AX29:AY29"/>
    <mergeCell ref="BR29:CE29"/>
    <mergeCell ref="B30:C30"/>
    <mergeCell ref="D30:H30"/>
    <mergeCell ref="I30:P30"/>
    <mergeCell ref="Q30:Z30"/>
    <mergeCell ref="AA30:AD30"/>
    <mergeCell ref="AE30:AH30"/>
    <mergeCell ref="AI30:AN30"/>
    <mergeCell ref="AO30:AQ30"/>
    <mergeCell ref="AR30:AT30"/>
    <mergeCell ref="AU30:AW30"/>
    <mergeCell ref="AX30:AY30"/>
    <mergeCell ref="BR30:CE30"/>
    <mergeCell ref="B29:C29"/>
    <mergeCell ref="D29:H29"/>
    <mergeCell ref="I29:P29"/>
    <mergeCell ref="Q29:Z29"/>
    <mergeCell ref="AA29:AD29"/>
    <mergeCell ref="AE29:AH29"/>
    <mergeCell ref="AI29:AN29"/>
    <mergeCell ref="AO29:AQ29"/>
    <mergeCell ref="AR29:AT29"/>
    <mergeCell ref="AU31:AW31"/>
    <mergeCell ref="AX31:AY31"/>
    <mergeCell ref="BR31:CE31"/>
    <mergeCell ref="B32:C32"/>
    <mergeCell ref="D32:H32"/>
    <mergeCell ref="I32:P32"/>
    <mergeCell ref="Q32:Z32"/>
    <mergeCell ref="AA32:AD32"/>
    <mergeCell ref="AE32:AH32"/>
    <mergeCell ref="AI32:AN32"/>
    <mergeCell ref="AO32:AQ32"/>
    <mergeCell ref="AR32:AT32"/>
    <mergeCell ref="AU32:AW32"/>
    <mergeCell ref="AX32:AY32"/>
    <mergeCell ref="BR32:CE32"/>
    <mergeCell ref="B31:C31"/>
    <mergeCell ref="D31:H31"/>
    <mergeCell ref="I31:P31"/>
    <mergeCell ref="Q31:Z31"/>
    <mergeCell ref="AA31:AD31"/>
    <mergeCell ref="AE31:AH31"/>
    <mergeCell ref="AI31:AN31"/>
    <mergeCell ref="AO31:AQ31"/>
    <mergeCell ref="AR31:AT31"/>
    <mergeCell ref="AU33:AW33"/>
    <mergeCell ref="AX33:AY33"/>
    <mergeCell ref="BR33:CE33"/>
    <mergeCell ref="B34:C34"/>
    <mergeCell ref="D34:H34"/>
    <mergeCell ref="I34:P34"/>
    <mergeCell ref="Q34:Z34"/>
    <mergeCell ref="AA34:AD34"/>
    <mergeCell ref="AE34:AH34"/>
    <mergeCell ref="AI34:AN34"/>
    <mergeCell ref="AO34:AQ34"/>
    <mergeCell ref="AR34:AT34"/>
    <mergeCell ref="AU34:AW34"/>
    <mergeCell ref="AX34:AY34"/>
    <mergeCell ref="BR34:CE34"/>
    <mergeCell ref="B33:C33"/>
    <mergeCell ref="D33:H33"/>
    <mergeCell ref="I33:P33"/>
    <mergeCell ref="Q33:Z33"/>
    <mergeCell ref="AA33:AD33"/>
    <mergeCell ref="AE33:AH33"/>
    <mergeCell ref="AI33:AN33"/>
    <mergeCell ref="AO33:AQ33"/>
    <mergeCell ref="AR33:AT33"/>
    <mergeCell ref="AU35:AW35"/>
    <mergeCell ref="AX35:AY35"/>
    <mergeCell ref="BR35:CE35"/>
    <mergeCell ref="B36:C36"/>
    <mergeCell ref="D36:H36"/>
    <mergeCell ref="I36:P36"/>
    <mergeCell ref="Q36:Z36"/>
    <mergeCell ref="AA36:AD36"/>
    <mergeCell ref="AE36:AH36"/>
    <mergeCell ref="AI36:AN36"/>
    <mergeCell ref="AO36:AQ36"/>
    <mergeCell ref="AR36:AT36"/>
    <mergeCell ref="AU36:AW36"/>
    <mergeCell ref="AX36:AY36"/>
    <mergeCell ref="BR36:CE36"/>
    <mergeCell ref="B35:C35"/>
    <mergeCell ref="D35:H35"/>
    <mergeCell ref="I35:P35"/>
    <mergeCell ref="Q35:Z35"/>
    <mergeCell ref="AA35:AD35"/>
    <mergeCell ref="AE35:AH35"/>
    <mergeCell ref="AI35:AN35"/>
    <mergeCell ref="AO35:AQ35"/>
    <mergeCell ref="AR35:AT35"/>
    <mergeCell ref="AU37:AW37"/>
    <mergeCell ref="AX37:AY37"/>
    <mergeCell ref="BR37:CE37"/>
    <mergeCell ref="B38:C38"/>
    <mergeCell ref="D38:H38"/>
    <mergeCell ref="I38:P38"/>
    <mergeCell ref="Q38:Z38"/>
    <mergeCell ref="AA38:AD38"/>
    <mergeCell ref="AE38:AH38"/>
    <mergeCell ref="AI38:AN38"/>
    <mergeCell ref="AO38:AQ38"/>
    <mergeCell ref="AR38:AT38"/>
    <mergeCell ref="AU38:AW38"/>
    <mergeCell ref="AX38:AY38"/>
    <mergeCell ref="BR38:CE38"/>
    <mergeCell ref="B37:C37"/>
    <mergeCell ref="D37:H37"/>
    <mergeCell ref="I37:P37"/>
    <mergeCell ref="Q37:Z37"/>
    <mergeCell ref="AA37:AD37"/>
    <mergeCell ref="AE37:AH37"/>
    <mergeCell ref="AI37:AN37"/>
    <mergeCell ref="AO37:AQ37"/>
    <mergeCell ref="AR37:AT37"/>
    <mergeCell ref="AU39:AW39"/>
    <mergeCell ref="AX39:AY39"/>
    <mergeCell ref="BR39:CE39"/>
    <mergeCell ref="B40:C40"/>
    <mergeCell ref="D40:H40"/>
    <mergeCell ref="I40:P40"/>
    <mergeCell ref="Q40:Z40"/>
    <mergeCell ref="AA40:AD40"/>
    <mergeCell ref="AE40:AH40"/>
    <mergeCell ref="AI40:AN40"/>
    <mergeCell ref="AO40:AQ40"/>
    <mergeCell ref="AR40:AT40"/>
    <mergeCell ref="AU40:AW40"/>
    <mergeCell ref="AX40:AY40"/>
    <mergeCell ref="BR40:CE40"/>
    <mergeCell ref="B39:C39"/>
    <mergeCell ref="D39:H39"/>
    <mergeCell ref="I39:P39"/>
    <mergeCell ref="Q39:Z39"/>
    <mergeCell ref="AA39:AD39"/>
    <mergeCell ref="AE39:AH39"/>
    <mergeCell ref="AI39:AN39"/>
    <mergeCell ref="AO39:AQ39"/>
    <mergeCell ref="AR39:AT39"/>
    <mergeCell ref="AU41:AW41"/>
    <mergeCell ref="AX41:AY41"/>
    <mergeCell ref="BR41:CE41"/>
    <mergeCell ref="B42:C42"/>
    <mergeCell ref="D42:H42"/>
    <mergeCell ref="I42:P42"/>
    <mergeCell ref="Q42:Z42"/>
    <mergeCell ref="AA42:AD42"/>
    <mergeCell ref="AE42:AH42"/>
    <mergeCell ref="AI42:AN42"/>
    <mergeCell ref="AO42:AQ42"/>
    <mergeCell ref="AR42:AT42"/>
    <mergeCell ref="AU42:AW42"/>
    <mergeCell ref="AX42:AY42"/>
    <mergeCell ref="BR42:CE42"/>
    <mergeCell ref="B41:C41"/>
    <mergeCell ref="D41:H41"/>
    <mergeCell ref="I41:P41"/>
    <mergeCell ref="Q41:Z41"/>
    <mergeCell ref="AA41:AD41"/>
    <mergeCell ref="AE41:AH41"/>
    <mergeCell ref="AI41:AN41"/>
    <mergeCell ref="AO41:AQ41"/>
    <mergeCell ref="AR41:AT41"/>
    <mergeCell ref="AU43:AW43"/>
    <mergeCell ref="AX43:AY43"/>
    <mergeCell ref="BR43:CE43"/>
    <mergeCell ref="B44:C44"/>
    <mergeCell ref="D44:H44"/>
    <mergeCell ref="I44:P44"/>
    <mergeCell ref="Q44:Z44"/>
    <mergeCell ref="AA44:AD44"/>
    <mergeCell ref="AE44:AH44"/>
    <mergeCell ref="AI44:AN44"/>
    <mergeCell ref="AO44:AQ44"/>
    <mergeCell ref="AR44:AT44"/>
    <mergeCell ref="AU44:AW44"/>
    <mergeCell ref="AX44:AY44"/>
    <mergeCell ref="BR44:CE44"/>
    <mergeCell ref="B43:C43"/>
    <mergeCell ref="D43:H43"/>
    <mergeCell ref="I43:P43"/>
    <mergeCell ref="Q43:Z43"/>
    <mergeCell ref="AA43:AD43"/>
    <mergeCell ref="AE43:AH43"/>
    <mergeCell ref="AI43:AN43"/>
    <mergeCell ref="AO43:AQ43"/>
    <mergeCell ref="AR43:AT43"/>
    <mergeCell ref="AU45:AW45"/>
    <mergeCell ref="AX45:AY45"/>
    <mergeCell ref="BR45:CE45"/>
    <mergeCell ref="B46:C46"/>
    <mergeCell ref="D46:H46"/>
    <mergeCell ref="I46:P46"/>
    <mergeCell ref="Q46:Z46"/>
    <mergeCell ref="AA46:AD46"/>
    <mergeCell ref="AE46:AH46"/>
    <mergeCell ref="AI46:AN46"/>
    <mergeCell ref="AO46:AQ46"/>
    <mergeCell ref="AR46:AT46"/>
    <mergeCell ref="AU46:AW46"/>
    <mergeCell ref="AX46:AY46"/>
    <mergeCell ref="BR46:CE46"/>
    <mergeCell ref="B45:C45"/>
    <mergeCell ref="D45:H45"/>
    <mergeCell ref="I45:P45"/>
    <mergeCell ref="Q45:Z45"/>
    <mergeCell ref="AA45:AD45"/>
    <mergeCell ref="AE45:AH45"/>
    <mergeCell ref="AI45:AN45"/>
    <mergeCell ref="AO45:AQ45"/>
    <mergeCell ref="AR45:AT45"/>
    <mergeCell ref="AU47:AW47"/>
    <mergeCell ref="AX47:AY47"/>
    <mergeCell ref="BR47:CE47"/>
    <mergeCell ref="B48:C48"/>
    <mergeCell ref="D48:H48"/>
    <mergeCell ref="I48:P48"/>
    <mergeCell ref="Q48:Z48"/>
    <mergeCell ref="AA48:AD48"/>
    <mergeCell ref="AE48:AH48"/>
    <mergeCell ref="AI48:AN48"/>
    <mergeCell ref="AO48:AQ48"/>
    <mergeCell ref="AR48:AT48"/>
    <mergeCell ref="AU48:AW48"/>
    <mergeCell ref="AX48:AY48"/>
    <mergeCell ref="BR48:CE48"/>
    <mergeCell ref="B47:C47"/>
    <mergeCell ref="D47:H47"/>
    <mergeCell ref="I47:P47"/>
    <mergeCell ref="Q47:Z47"/>
    <mergeCell ref="AA47:AD47"/>
    <mergeCell ref="AE47:AH47"/>
    <mergeCell ref="AI47:AN47"/>
    <mergeCell ref="AO47:AQ47"/>
    <mergeCell ref="AR47:AT47"/>
    <mergeCell ref="AU49:AW49"/>
    <mergeCell ref="AX49:AY49"/>
    <mergeCell ref="BR49:CE49"/>
    <mergeCell ref="B50:C50"/>
    <mergeCell ref="D50:H50"/>
    <mergeCell ref="I50:P50"/>
    <mergeCell ref="Q50:Z50"/>
    <mergeCell ref="AA50:AD50"/>
    <mergeCell ref="AE50:AH50"/>
    <mergeCell ref="AI50:AN50"/>
    <mergeCell ref="AO50:AQ50"/>
    <mergeCell ref="AR50:AT50"/>
    <mergeCell ref="AU50:AW50"/>
    <mergeCell ref="AX50:AY50"/>
    <mergeCell ref="BR50:CE50"/>
    <mergeCell ref="B49:C49"/>
    <mergeCell ref="D49:H49"/>
    <mergeCell ref="I49:P49"/>
    <mergeCell ref="Q49:Z49"/>
    <mergeCell ref="AA49:AD49"/>
    <mergeCell ref="AE49:AH49"/>
    <mergeCell ref="AI49:AN49"/>
    <mergeCell ref="AO49:AQ49"/>
    <mergeCell ref="AR49:AT49"/>
    <mergeCell ref="AU51:AW51"/>
    <mergeCell ref="AX51:AY51"/>
    <mergeCell ref="BR51:CE51"/>
    <mergeCell ref="B52:C52"/>
    <mergeCell ref="D52:H52"/>
    <mergeCell ref="I52:P52"/>
    <mergeCell ref="Q52:Z52"/>
    <mergeCell ref="AA52:AD52"/>
    <mergeCell ref="AE52:AH52"/>
    <mergeCell ref="AI52:AN52"/>
    <mergeCell ref="AO52:AQ52"/>
    <mergeCell ref="AR52:AT52"/>
    <mergeCell ref="AU52:AW52"/>
    <mergeCell ref="AX52:AY52"/>
    <mergeCell ref="BR52:CE52"/>
    <mergeCell ref="B51:C51"/>
    <mergeCell ref="D51:H51"/>
    <mergeCell ref="I51:P51"/>
    <mergeCell ref="Q51:Z51"/>
    <mergeCell ref="AA51:AD51"/>
    <mergeCell ref="AE51:AH51"/>
    <mergeCell ref="AI51:AN51"/>
    <mergeCell ref="AO51:AQ51"/>
    <mergeCell ref="AR51:AT51"/>
    <mergeCell ref="AU53:AW53"/>
    <mergeCell ref="AX53:AY53"/>
    <mergeCell ref="BR53:CE53"/>
    <mergeCell ref="B54:C54"/>
    <mergeCell ref="D54:H54"/>
    <mergeCell ref="I54:P54"/>
    <mergeCell ref="Q54:Z54"/>
    <mergeCell ref="AA54:AD54"/>
    <mergeCell ref="AE54:AH54"/>
    <mergeCell ref="AI54:AN54"/>
    <mergeCell ref="AO54:AQ54"/>
    <mergeCell ref="AR54:AT54"/>
    <mergeCell ref="AU54:AW54"/>
    <mergeCell ref="AX54:AY54"/>
    <mergeCell ref="BR54:CE54"/>
    <mergeCell ref="B53:C53"/>
    <mergeCell ref="D53:H53"/>
    <mergeCell ref="I53:P53"/>
    <mergeCell ref="Q53:Z53"/>
    <mergeCell ref="AA53:AD53"/>
    <mergeCell ref="AE53:AH53"/>
    <mergeCell ref="AI53:AN53"/>
    <mergeCell ref="AO53:AQ53"/>
    <mergeCell ref="AR53:AT53"/>
    <mergeCell ref="AU55:AW55"/>
    <mergeCell ref="AX55:AY55"/>
    <mergeCell ref="BR55:CE55"/>
    <mergeCell ref="B56:C56"/>
    <mergeCell ref="D56:H56"/>
    <mergeCell ref="I56:P56"/>
    <mergeCell ref="Q56:Z56"/>
    <mergeCell ref="AA56:AD56"/>
    <mergeCell ref="AE56:AH56"/>
    <mergeCell ref="AI56:AN56"/>
    <mergeCell ref="AO56:AQ56"/>
    <mergeCell ref="AR56:AT56"/>
    <mergeCell ref="AU56:AW56"/>
    <mergeCell ref="AX56:AY56"/>
    <mergeCell ref="BR56:CE56"/>
    <mergeCell ref="B55:C55"/>
    <mergeCell ref="D55:H55"/>
    <mergeCell ref="I55:P55"/>
    <mergeCell ref="Q55:Z55"/>
    <mergeCell ref="AA55:AD55"/>
    <mergeCell ref="AE55:AH55"/>
    <mergeCell ref="AI55:AN55"/>
    <mergeCell ref="AO55:AQ55"/>
    <mergeCell ref="AR55:AT55"/>
    <mergeCell ref="AU57:AW57"/>
    <mergeCell ref="AX57:AY57"/>
    <mergeCell ref="BR57:CE57"/>
    <mergeCell ref="B58:C58"/>
    <mergeCell ref="D58:H58"/>
    <mergeCell ref="I58:P58"/>
    <mergeCell ref="Q58:Z58"/>
    <mergeCell ref="AA58:AD58"/>
    <mergeCell ref="AE58:AH58"/>
    <mergeCell ref="AI58:AN58"/>
    <mergeCell ref="AO58:AQ58"/>
    <mergeCell ref="AR58:AT58"/>
    <mergeCell ref="AU58:AW58"/>
    <mergeCell ref="AX58:AY58"/>
    <mergeCell ref="BR58:CE58"/>
    <mergeCell ref="B57:C57"/>
    <mergeCell ref="D57:H57"/>
    <mergeCell ref="I57:P57"/>
    <mergeCell ref="Q57:Z57"/>
    <mergeCell ref="AA57:AD57"/>
    <mergeCell ref="AE57:AH57"/>
    <mergeCell ref="AI57:AN57"/>
    <mergeCell ref="AO57:AQ57"/>
    <mergeCell ref="AR57:AT57"/>
    <mergeCell ref="AU59:AW59"/>
    <mergeCell ref="AX59:AY59"/>
    <mergeCell ref="BR59:CE59"/>
    <mergeCell ref="B60:C60"/>
    <mergeCell ref="D60:H60"/>
    <mergeCell ref="I60:P60"/>
    <mergeCell ref="Q60:Z60"/>
    <mergeCell ref="AA60:AD60"/>
    <mergeCell ref="AE60:AH60"/>
    <mergeCell ref="AI60:AN60"/>
    <mergeCell ref="AO60:AQ60"/>
    <mergeCell ref="AR60:AT60"/>
    <mergeCell ref="AU60:AW60"/>
    <mergeCell ref="AX60:AY60"/>
    <mergeCell ref="BR60:CE60"/>
    <mergeCell ref="B59:C59"/>
    <mergeCell ref="D59:H59"/>
    <mergeCell ref="I59:P59"/>
    <mergeCell ref="Q59:Z59"/>
    <mergeCell ref="AA59:AD59"/>
    <mergeCell ref="AE59:AH59"/>
    <mergeCell ref="AI59:AN59"/>
    <mergeCell ref="AO59:AQ59"/>
    <mergeCell ref="AR59:AT59"/>
    <mergeCell ref="AU61:AW61"/>
    <mergeCell ref="AX61:AY61"/>
    <mergeCell ref="BR61:CE61"/>
    <mergeCell ref="B62:C62"/>
    <mergeCell ref="D62:H62"/>
    <mergeCell ref="I62:P62"/>
    <mergeCell ref="Q62:Z62"/>
    <mergeCell ref="AA62:AD62"/>
    <mergeCell ref="AE62:AH62"/>
    <mergeCell ref="AI62:AN62"/>
    <mergeCell ref="AO62:AQ62"/>
    <mergeCell ref="AR62:AT62"/>
    <mergeCell ref="AU62:AW62"/>
    <mergeCell ref="AX62:AY62"/>
    <mergeCell ref="BR62:CE62"/>
    <mergeCell ref="B61:C61"/>
    <mergeCell ref="D61:H61"/>
    <mergeCell ref="I61:P61"/>
    <mergeCell ref="Q61:Z61"/>
    <mergeCell ref="AA61:AD61"/>
    <mergeCell ref="AE61:AH61"/>
    <mergeCell ref="AI61:AN61"/>
    <mergeCell ref="AO61:AQ61"/>
    <mergeCell ref="AR61:AT61"/>
    <mergeCell ref="AU63:AW63"/>
    <mergeCell ref="AX63:AY63"/>
    <mergeCell ref="BR63:CE63"/>
    <mergeCell ref="B64:C64"/>
    <mergeCell ref="D64:H64"/>
    <mergeCell ref="I64:P64"/>
    <mergeCell ref="Q64:Z64"/>
    <mergeCell ref="AA64:AD64"/>
    <mergeCell ref="AE64:AH64"/>
    <mergeCell ref="AI64:AN64"/>
    <mergeCell ref="AO64:AQ64"/>
    <mergeCell ref="AR64:AT64"/>
    <mergeCell ref="AU64:AW64"/>
    <mergeCell ref="AX64:AY64"/>
    <mergeCell ref="BR64:CE64"/>
    <mergeCell ref="B63:C63"/>
    <mergeCell ref="D63:H63"/>
    <mergeCell ref="I63:P63"/>
    <mergeCell ref="Q63:Z63"/>
    <mergeCell ref="AA63:AD63"/>
    <mergeCell ref="AE63:AH63"/>
    <mergeCell ref="AI63:AN63"/>
    <mergeCell ref="AO63:AQ63"/>
    <mergeCell ref="AR63:AT63"/>
    <mergeCell ref="AU65:AW65"/>
    <mergeCell ref="AX65:AY65"/>
    <mergeCell ref="BR65:CE65"/>
    <mergeCell ref="B66:C66"/>
    <mergeCell ref="D66:H66"/>
    <mergeCell ref="I66:P66"/>
    <mergeCell ref="Q66:Z66"/>
    <mergeCell ref="AA66:AD66"/>
    <mergeCell ref="AE66:AH66"/>
    <mergeCell ref="AI66:AN66"/>
    <mergeCell ref="AO66:AQ66"/>
    <mergeCell ref="AR66:AT66"/>
    <mergeCell ref="AU66:AW66"/>
    <mergeCell ref="AX66:AY66"/>
    <mergeCell ref="BR66:CE66"/>
    <mergeCell ref="B65:C65"/>
    <mergeCell ref="D65:H65"/>
    <mergeCell ref="I65:P65"/>
    <mergeCell ref="Q65:Z65"/>
    <mergeCell ref="AA65:AD65"/>
    <mergeCell ref="AE65:AH65"/>
    <mergeCell ref="AI65:AN65"/>
    <mergeCell ref="AO65:AQ65"/>
    <mergeCell ref="AR65:AT65"/>
    <mergeCell ref="AU67:AW67"/>
    <mergeCell ref="AX67:AY67"/>
    <mergeCell ref="BR67:CE67"/>
    <mergeCell ref="B68:C68"/>
    <mergeCell ref="D68:H68"/>
    <mergeCell ref="I68:P68"/>
    <mergeCell ref="Q68:Z68"/>
    <mergeCell ref="AA68:AD68"/>
    <mergeCell ref="AE68:AH68"/>
    <mergeCell ref="AI68:AN68"/>
    <mergeCell ref="AO68:AQ68"/>
    <mergeCell ref="AR68:AT68"/>
    <mergeCell ref="AU68:AW68"/>
    <mergeCell ref="AX68:AY68"/>
    <mergeCell ref="BR68:CE68"/>
    <mergeCell ref="B67:C67"/>
    <mergeCell ref="D67:H67"/>
    <mergeCell ref="I67:P67"/>
    <mergeCell ref="Q67:Z67"/>
    <mergeCell ref="AA67:AD67"/>
    <mergeCell ref="AE67:AH67"/>
    <mergeCell ref="AI67:AN67"/>
    <mergeCell ref="AO67:AQ67"/>
    <mergeCell ref="AR67:AT67"/>
    <mergeCell ref="AU69:AW69"/>
    <mergeCell ref="AX69:AY69"/>
    <mergeCell ref="BR69:CE69"/>
    <mergeCell ref="B70:C70"/>
    <mergeCell ref="D70:H70"/>
    <mergeCell ref="I70:P70"/>
    <mergeCell ref="Q70:Z70"/>
    <mergeCell ref="AA70:AD70"/>
    <mergeCell ref="AE70:AH70"/>
    <mergeCell ref="AI70:AN70"/>
    <mergeCell ref="AO70:AQ70"/>
    <mergeCell ref="AR70:AT70"/>
    <mergeCell ref="AU70:AW70"/>
    <mergeCell ref="AX70:AY70"/>
    <mergeCell ref="BR70:CE70"/>
    <mergeCell ref="B69:C69"/>
    <mergeCell ref="D69:H69"/>
    <mergeCell ref="I69:P69"/>
    <mergeCell ref="Q69:Z69"/>
    <mergeCell ref="AA69:AD69"/>
    <mergeCell ref="AE69:AH69"/>
    <mergeCell ref="AI69:AN69"/>
    <mergeCell ref="AO69:AQ69"/>
    <mergeCell ref="AR69:AT69"/>
    <mergeCell ref="AU71:AW71"/>
    <mergeCell ref="AX71:AY71"/>
    <mergeCell ref="BR71:CE71"/>
    <mergeCell ref="B72:C72"/>
    <mergeCell ref="D72:H72"/>
    <mergeCell ref="I72:P72"/>
    <mergeCell ref="Q72:Z72"/>
    <mergeCell ref="AA72:AD72"/>
    <mergeCell ref="AE72:AH72"/>
    <mergeCell ref="AI72:AN72"/>
    <mergeCell ref="AO72:AQ72"/>
    <mergeCell ref="AR72:AT72"/>
    <mergeCell ref="AU72:AW72"/>
    <mergeCell ref="AX72:AY72"/>
    <mergeCell ref="BR72:CE72"/>
    <mergeCell ref="B71:C71"/>
    <mergeCell ref="D71:H71"/>
    <mergeCell ref="I71:P71"/>
    <mergeCell ref="Q71:Z71"/>
    <mergeCell ref="AA71:AD71"/>
    <mergeCell ref="AE71:AH71"/>
    <mergeCell ref="AI71:AN71"/>
    <mergeCell ref="AO71:AQ71"/>
    <mergeCell ref="AR71:AT71"/>
    <mergeCell ref="AU73:AW73"/>
    <mergeCell ref="AX73:AY73"/>
    <mergeCell ref="BR73:CE73"/>
    <mergeCell ref="B74:C74"/>
    <mergeCell ref="D74:H74"/>
    <mergeCell ref="I74:P74"/>
    <mergeCell ref="Q74:Z74"/>
    <mergeCell ref="AA74:AD74"/>
    <mergeCell ref="AE74:AH74"/>
    <mergeCell ref="AI74:AN74"/>
    <mergeCell ref="AO74:AQ74"/>
    <mergeCell ref="AR74:AT74"/>
    <mergeCell ref="AU74:AW74"/>
    <mergeCell ref="AX74:AY74"/>
    <mergeCell ref="BR74:CE74"/>
    <mergeCell ref="B73:C73"/>
    <mergeCell ref="D73:H73"/>
    <mergeCell ref="I73:P73"/>
    <mergeCell ref="Q73:Z73"/>
    <mergeCell ref="AA73:AD73"/>
    <mergeCell ref="AE73:AH73"/>
    <mergeCell ref="AI73:AN73"/>
    <mergeCell ref="AO73:AQ73"/>
    <mergeCell ref="AR73:AT73"/>
    <mergeCell ref="AU75:AW75"/>
    <mergeCell ref="AX75:AY75"/>
    <mergeCell ref="BR75:CE75"/>
    <mergeCell ref="B76:C76"/>
    <mergeCell ref="D76:H76"/>
    <mergeCell ref="I76:P76"/>
    <mergeCell ref="Q76:Z76"/>
    <mergeCell ref="AA76:AD76"/>
    <mergeCell ref="AE76:AH76"/>
    <mergeCell ref="AI76:AN76"/>
    <mergeCell ref="AO76:AQ76"/>
    <mergeCell ref="AR76:AT76"/>
    <mergeCell ref="AU76:AW76"/>
    <mergeCell ref="AX76:AY76"/>
    <mergeCell ref="BR76:CE76"/>
    <mergeCell ref="B75:C75"/>
    <mergeCell ref="D75:H75"/>
    <mergeCell ref="I75:P75"/>
    <mergeCell ref="Q75:Z75"/>
    <mergeCell ref="AA75:AD75"/>
    <mergeCell ref="AE75:AH75"/>
    <mergeCell ref="AI75:AN75"/>
    <mergeCell ref="AO75:AQ75"/>
    <mergeCell ref="AR75:AT75"/>
    <mergeCell ref="AU77:AW77"/>
    <mergeCell ref="AX77:AY77"/>
    <mergeCell ref="BR77:CE77"/>
    <mergeCell ref="B78:C78"/>
    <mergeCell ref="D78:H78"/>
    <mergeCell ref="I78:P78"/>
    <mergeCell ref="Q78:Z78"/>
    <mergeCell ref="AA78:AD78"/>
    <mergeCell ref="AE78:AH78"/>
    <mergeCell ref="AI78:AN78"/>
    <mergeCell ref="AO78:AQ78"/>
    <mergeCell ref="AR78:AT78"/>
    <mergeCell ref="AU78:AW78"/>
    <mergeCell ref="AX78:AY78"/>
    <mergeCell ref="BR78:CE78"/>
    <mergeCell ref="B77:C77"/>
    <mergeCell ref="D77:H77"/>
    <mergeCell ref="I77:P77"/>
    <mergeCell ref="Q77:Z77"/>
    <mergeCell ref="AA77:AD77"/>
    <mergeCell ref="AE77:AH77"/>
    <mergeCell ref="AI77:AN77"/>
    <mergeCell ref="AO77:AQ77"/>
    <mergeCell ref="AR77:AT77"/>
    <mergeCell ref="AU79:AW79"/>
    <mergeCell ref="AX79:AY79"/>
    <mergeCell ref="BR79:CE79"/>
    <mergeCell ref="B80:C80"/>
    <mergeCell ref="D80:H80"/>
    <mergeCell ref="I80:P80"/>
    <mergeCell ref="Q80:Z80"/>
    <mergeCell ref="AA80:AD80"/>
    <mergeCell ref="AE80:AH80"/>
    <mergeCell ref="AI80:AN80"/>
    <mergeCell ref="AO80:AQ80"/>
    <mergeCell ref="AR80:AT80"/>
    <mergeCell ref="AU80:AW80"/>
    <mergeCell ref="AX80:AY80"/>
    <mergeCell ref="BR80:CE80"/>
    <mergeCell ref="B79:C79"/>
    <mergeCell ref="D79:H79"/>
    <mergeCell ref="I79:P79"/>
    <mergeCell ref="Q79:Z79"/>
    <mergeCell ref="AA79:AD79"/>
    <mergeCell ref="AE79:AH79"/>
    <mergeCell ref="AI79:AN79"/>
    <mergeCell ref="AO79:AQ79"/>
    <mergeCell ref="AR79:AT79"/>
    <mergeCell ref="AU81:AW81"/>
    <mergeCell ref="AX81:AY81"/>
    <mergeCell ref="BR81:CE81"/>
    <mergeCell ref="B82:C82"/>
    <mergeCell ref="D82:H82"/>
    <mergeCell ref="I82:P82"/>
    <mergeCell ref="Q82:Z82"/>
    <mergeCell ref="AA82:AD82"/>
    <mergeCell ref="AE82:AH82"/>
    <mergeCell ref="AI82:AN82"/>
    <mergeCell ref="AO82:AQ82"/>
    <mergeCell ref="AR82:AT82"/>
    <mergeCell ref="AU82:AW82"/>
    <mergeCell ref="AX82:AY82"/>
    <mergeCell ref="BR82:CE82"/>
    <mergeCell ref="B81:C81"/>
    <mergeCell ref="D81:H81"/>
    <mergeCell ref="I81:P81"/>
    <mergeCell ref="Q81:Z81"/>
    <mergeCell ref="AA81:AD81"/>
    <mergeCell ref="AE81:AH81"/>
    <mergeCell ref="AI81:AN81"/>
    <mergeCell ref="AO81:AQ81"/>
    <mergeCell ref="AR81:AT81"/>
    <mergeCell ref="AU83:AW83"/>
    <mergeCell ref="AX83:AY83"/>
    <mergeCell ref="BR83:CE83"/>
    <mergeCell ref="B84:C84"/>
    <mergeCell ref="D84:H84"/>
    <mergeCell ref="I84:P84"/>
    <mergeCell ref="Q84:Z84"/>
    <mergeCell ref="AA84:AD84"/>
    <mergeCell ref="AE84:AH84"/>
    <mergeCell ref="AI84:AN84"/>
    <mergeCell ref="AO84:AQ84"/>
    <mergeCell ref="AR84:AT84"/>
    <mergeCell ref="AU84:AW84"/>
    <mergeCell ref="AX84:AY84"/>
    <mergeCell ref="BR84:CE84"/>
    <mergeCell ref="B83:C83"/>
    <mergeCell ref="D83:H83"/>
    <mergeCell ref="I83:P83"/>
    <mergeCell ref="Q83:Z83"/>
    <mergeCell ref="AA83:AD83"/>
    <mergeCell ref="AE83:AH83"/>
    <mergeCell ref="AI83:AN83"/>
    <mergeCell ref="AO83:AQ83"/>
    <mergeCell ref="AR83:AT83"/>
    <mergeCell ref="AU85:AW85"/>
    <mergeCell ref="AX85:AY85"/>
    <mergeCell ref="BR85:CE85"/>
    <mergeCell ref="B86:C86"/>
    <mergeCell ref="D86:H86"/>
    <mergeCell ref="I86:P86"/>
    <mergeCell ref="Q86:Z86"/>
    <mergeCell ref="AA86:AD86"/>
    <mergeCell ref="AE86:AH86"/>
    <mergeCell ref="AI86:AN86"/>
    <mergeCell ref="AO86:AQ86"/>
    <mergeCell ref="AR86:AT86"/>
    <mergeCell ref="AU86:AW86"/>
    <mergeCell ref="AX86:AY86"/>
    <mergeCell ref="BR86:CE86"/>
    <mergeCell ref="B85:C85"/>
    <mergeCell ref="D85:H85"/>
    <mergeCell ref="I85:P85"/>
    <mergeCell ref="Q85:Z85"/>
    <mergeCell ref="AA85:AD85"/>
    <mergeCell ref="AE85:AH85"/>
    <mergeCell ref="AI85:AN85"/>
    <mergeCell ref="AO85:AQ85"/>
    <mergeCell ref="AR85:AT85"/>
    <mergeCell ref="AU87:AW87"/>
    <mergeCell ref="AX87:AY87"/>
    <mergeCell ref="BR87:CE87"/>
    <mergeCell ref="B88:C88"/>
    <mergeCell ref="D88:H88"/>
    <mergeCell ref="I88:P88"/>
    <mergeCell ref="Q88:Z88"/>
    <mergeCell ref="AA88:AD88"/>
    <mergeCell ref="AE88:AH88"/>
    <mergeCell ref="AI88:AN88"/>
    <mergeCell ref="AO88:AQ88"/>
    <mergeCell ref="AR88:AT88"/>
    <mergeCell ref="AU88:AW88"/>
    <mergeCell ref="AX88:AY88"/>
    <mergeCell ref="BR88:CE88"/>
    <mergeCell ref="B87:C87"/>
    <mergeCell ref="D87:H87"/>
    <mergeCell ref="I87:P87"/>
    <mergeCell ref="Q87:Z87"/>
    <mergeCell ref="AA87:AD87"/>
    <mergeCell ref="AE87:AH87"/>
    <mergeCell ref="AI87:AN87"/>
    <mergeCell ref="AO87:AQ87"/>
    <mergeCell ref="AR87:AT87"/>
    <mergeCell ref="AU89:AW89"/>
    <mergeCell ref="AX89:AY89"/>
    <mergeCell ref="BR89:CE89"/>
    <mergeCell ref="B90:C90"/>
    <mergeCell ref="D90:H90"/>
    <mergeCell ref="I90:P90"/>
    <mergeCell ref="Q90:Z90"/>
    <mergeCell ref="AA90:AD90"/>
    <mergeCell ref="AE90:AH90"/>
    <mergeCell ref="AI90:AN90"/>
    <mergeCell ref="AO90:AQ90"/>
    <mergeCell ref="AR90:AT90"/>
    <mergeCell ref="AU90:AW90"/>
    <mergeCell ref="AX90:AY90"/>
    <mergeCell ref="BR90:CE90"/>
    <mergeCell ref="B89:C89"/>
    <mergeCell ref="D89:H89"/>
    <mergeCell ref="I89:P89"/>
    <mergeCell ref="Q89:Z89"/>
    <mergeCell ref="AA89:AD89"/>
    <mergeCell ref="AE89:AH89"/>
    <mergeCell ref="AI89:AN89"/>
    <mergeCell ref="AO89:AQ89"/>
    <mergeCell ref="AR89:AT89"/>
    <mergeCell ref="AU91:AW91"/>
    <mergeCell ref="AX91:AY91"/>
    <mergeCell ref="BR91:CE91"/>
    <mergeCell ref="B92:C92"/>
    <mergeCell ref="D92:H92"/>
    <mergeCell ref="I92:P92"/>
    <mergeCell ref="Q92:Z92"/>
    <mergeCell ref="AA92:AD92"/>
    <mergeCell ref="AE92:AH92"/>
    <mergeCell ref="AI92:AN92"/>
    <mergeCell ref="AO92:AQ92"/>
    <mergeCell ref="AR92:AT92"/>
    <mergeCell ref="AU92:AW92"/>
    <mergeCell ref="AX92:AY92"/>
    <mergeCell ref="BR92:CE92"/>
    <mergeCell ref="B91:C91"/>
    <mergeCell ref="D91:H91"/>
    <mergeCell ref="I91:P91"/>
    <mergeCell ref="Q91:Z91"/>
    <mergeCell ref="AA91:AD91"/>
    <mergeCell ref="AE91:AH91"/>
    <mergeCell ref="AI91:AN91"/>
    <mergeCell ref="AO91:AQ91"/>
    <mergeCell ref="AR91:AT91"/>
    <mergeCell ref="AU93:AW93"/>
    <mergeCell ref="AX93:AY93"/>
    <mergeCell ref="BR93:CE93"/>
    <mergeCell ref="B94:C94"/>
    <mergeCell ref="D94:H94"/>
    <mergeCell ref="I94:P94"/>
    <mergeCell ref="Q94:Z94"/>
    <mergeCell ref="AA94:AD94"/>
    <mergeCell ref="AE94:AH94"/>
    <mergeCell ref="AI94:AN94"/>
    <mergeCell ref="AO94:AQ94"/>
    <mergeCell ref="AR94:AT94"/>
    <mergeCell ref="AU94:AW94"/>
    <mergeCell ref="AX94:AY94"/>
    <mergeCell ref="BR94:CE94"/>
    <mergeCell ref="B93:C93"/>
    <mergeCell ref="D93:H93"/>
    <mergeCell ref="I93:P93"/>
    <mergeCell ref="Q93:Z93"/>
    <mergeCell ref="AA93:AD93"/>
    <mergeCell ref="AE93:AH93"/>
    <mergeCell ref="AI93:AN93"/>
    <mergeCell ref="AO93:AQ93"/>
    <mergeCell ref="AR93:AT93"/>
    <mergeCell ref="AU95:AW95"/>
    <mergeCell ref="AX95:AY95"/>
    <mergeCell ref="BR95:CE95"/>
    <mergeCell ref="B96:C96"/>
    <mergeCell ref="D96:H96"/>
    <mergeCell ref="I96:P96"/>
    <mergeCell ref="Q96:Z96"/>
    <mergeCell ref="AA96:AD96"/>
    <mergeCell ref="AE96:AH96"/>
    <mergeCell ref="AI96:AN96"/>
    <mergeCell ref="AO96:AQ96"/>
    <mergeCell ref="AR96:AT96"/>
    <mergeCell ref="AU96:AW96"/>
    <mergeCell ref="AX96:AY96"/>
    <mergeCell ref="BR96:CE96"/>
    <mergeCell ref="B95:C95"/>
    <mergeCell ref="D95:H95"/>
    <mergeCell ref="I95:P95"/>
    <mergeCell ref="Q95:Z95"/>
    <mergeCell ref="AA95:AD95"/>
    <mergeCell ref="AE95:AH95"/>
    <mergeCell ref="AI95:AN95"/>
    <mergeCell ref="AO95:AQ95"/>
    <mergeCell ref="AR95:AT95"/>
    <mergeCell ref="AU97:AW97"/>
    <mergeCell ref="AX97:AY97"/>
    <mergeCell ref="BR97:CE97"/>
    <mergeCell ref="B98:C98"/>
    <mergeCell ref="D98:H98"/>
    <mergeCell ref="I98:P98"/>
    <mergeCell ref="Q98:Z98"/>
    <mergeCell ref="AA98:AD98"/>
    <mergeCell ref="AE98:AH98"/>
    <mergeCell ref="AI98:AN98"/>
    <mergeCell ref="AO98:AQ98"/>
    <mergeCell ref="AR98:AT98"/>
    <mergeCell ref="AU98:AW98"/>
    <mergeCell ref="AX98:AY98"/>
    <mergeCell ref="BR98:CE98"/>
    <mergeCell ref="B97:C97"/>
    <mergeCell ref="D97:H97"/>
    <mergeCell ref="I97:P97"/>
    <mergeCell ref="Q97:Z97"/>
    <mergeCell ref="AA97:AD97"/>
    <mergeCell ref="AE97:AH97"/>
    <mergeCell ref="AI97:AN97"/>
    <mergeCell ref="AO97:AQ97"/>
    <mergeCell ref="AR97:AT97"/>
    <mergeCell ref="AU99:AW99"/>
    <mergeCell ref="AX99:AY99"/>
    <mergeCell ref="BR99:CE99"/>
    <mergeCell ref="B100:C100"/>
    <mergeCell ref="D100:H100"/>
    <mergeCell ref="I100:P100"/>
    <mergeCell ref="Q100:Z100"/>
    <mergeCell ref="AA100:AD100"/>
    <mergeCell ref="AE100:AH100"/>
    <mergeCell ref="AI100:AN100"/>
    <mergeCell ref="AO100:AQ100"/>
    <mergeCell ref="AR100:AT100"/>
    <mergeCell ref="AU100:AW100"/>
    <mergeCell ref="AX100:AY100"/>
    <mergeCell ref="BR100:CE100"/>
    <mergeCell ref="B99:C99"/>
    <mergeCell ref="D99:H99"/>
    <mergeCell ref="I99:P99"/>
    <mergeCell ref="Q99:Z99"/>
    <mergeCell ref="AA99:AD99"/>
    <mergeCell ref="AE99:AH99"/>
    <mergeCell ref="AI99:AN99"/>
    <mergeCell ref="AO99:AQ99"/>
    <mergeCell ref="AR99:AT99"/>
    <mergeCell ref="AU101:AW101"/>
    <mergeCell ref="AX101:AY101"/>
    <mergeCell ref="BR101:CE101"/>
    <mergeCell ref="B102:C102"/>
    <mergeCell ref="D102:H102"/>
    <mergeCell ref="I102:P102"/>
    <mergeCell ref="Q102:Z102"/>
    <mergeCell ref="AA102:AD102"/>
    <mergeCell ref="AE102:AH102"/>
    <mergeCell ref="AI102:AN102"/>
    <mergeCell ref="AO102:AQ102"/>
    <mergeCell ref="AR102:AT102"/>
    <mergeCell ref="AU102:AW102"/>
    <mergeCell ref="AX102:AY102"/>
    <mergeCell ref="BR102:CE102"/>
    <mergeCell ref="B101:C101"/>
    <mergeCell ref="D101:H101"/>
    <mergeCell ref="I101:P101"/>
    <mergeCell ref="Q101:Z101"/>
    <mergeCell ref="AA101:AD101"/>
    <mergeCell ref="AE101:AH101"/>
    <mergeCell ref="AI101:AN101"/>
    <mergeCell ref="AO101:AQ101"/>
    <mergeCell ref="AR101:AT101"/>
    <mergeCell ref="AU103:AW103"/>
    <mergeCell ref="AX103:AY103"/>
    <mergeCell ref="BR103:CE103"/>
    <mergeCell ref="B104:C104"/>
    <mergeCell ref="D104:H104"/>
    <mergeCell ref="I104:P104"/>
    <mergeCell ref="Q104:Z104"/>
    <mergeCell ref="AA104:AD104"/>
    <mergeCell ref="AE104:AH104"/>
    <mergeCell ref="AI104:AN104"/>
    <mergeCell ref="AO104:AQ104"/>
    <mergeCell ref="AR104:AT104"/>
    <mergeCell ref="AU104:AW104"/>
    <mergeCell ref="AX104:AY104"/>
    <mergeCell ref="BR104:CE104"/>
    <mergeCell ref="B103:C103"/>
    <mergeCell ref="D103:H103"/>
    <mergeCell ref="I103:P103"/>
    <mergeCell ref="Q103:Z103"/>
    <mergeCell ref="AA103:AD103"/>
    <mergeCell ref="AE103:AH103"/>
    <mergeCell ref="AI103:AN103"/>
    <mergeCell ref="AO103:AQ103"/>
    <mergeCell ref="AR103:AT103"/>
    <mergeCell ref="AU105:AW105"/>
    <mergeCell ref="AX105:AY105"/>
    <mergeCell ref="BR105:CE105"/>
    <mergeCell ref="B106:C106"/>
    <mergeCell ref="D106:H106"/>
    <mergeCell ref="I106:P106"/>
    <mergeCell ref="Q106:Z106"/>
    <mergeCell ref="AA106:AD106"/>
    <mergeCell ref="AE106:AH106"/>
    <mergeCell ref="AI106:AN106"/>
    <mergeCell ref="AO106:AQ106"/>
    <mergeCell ref="AR106:AT106"/>
    <mergeCell ref="AU106:AW106"/>
    <mergeCell ref="AX106:AY106"/>
    <mergeCell ref="BR106:CE106"/>
    <mergeCell ref="B105:C105"/>
    <mergeCell ref="D105:H105"/>
    <mergeCell ref="I105:P105"/>
    <mergeCell ref="Q105:Z105"/>
    <mergeCell ref="AA105:AD105"/>
    <mergeCell ref="AE105:AH105"/>
    <mergeCell ref="AI105:AN105"/>
    <mergeCell ref="AO105:AQ105"/>
    <mergeCell ref="AR105:AT105"/>
    <mergeCell ref="AU107:AW107"/>
    <mergeCell ref="AX107:AY107"/>
    <mergeCell ref="BR107:CE107"/>
    <mergeCell ref="B108:C108"/>
    <mergeCell ref="D108:H108"/>
    <mergeCell ref="I108:P108"/>
    <mergeCell ref="Q108:Z108"/>
    <mergeCell ref="AA108:AD108"/>
    <mergeCell ref="AE108:AH108"/>
    <mergeCell ref="AI108:AN108"/>
    <mergeCell ref="AO108:AQ108"/>
    <mergeCell ref="AR108:AT108"/>
    <mergeCell ref="AU108:AW108"/>
    <mergeCell ref="AX108:AY108"/>
    <mergeCell ref="BR108:CE108"/>
    <mergeCell ref="B107:C107"/>
    <mergeCell ref="D107:H107"/>
    <mergeCell ref="I107:P107"/>
    <mergeCell ref="Q107:Z107"/>
    <mergeCell ref="AA107:AD107"/>
    <mergeCell ref="AE107:AH107"/>
    <mergeCell ref="AI107:AN107"/>
    <mergeCell ref="AO107:AQ107"/>
    <mergeCell ref="AR107:AT107"/>
    <mergeCell ref="AU109:AW109"/>
    <mergeCell ref="AX109:AY109"/>
    <mergeCell ref="BR109:CE109"/>
    <mergeCell ref="B110:C110"/>
    <mergeCell ref="D110:H110"/>
    <mergeCell ref="I110:P110"/>
    <mergeCell ref="Q110:Z110"/>
    <mergeCell ref="AA110:AD110"/>
    <mergeCell ref="AE110:AH110"/>
    <mergeCell ref="AI110:AN110"/>
    <mergeCell ref="AO110:AQ110"/>
    <mergeCell ref="AR110:AT110"/>
    <mergeCell ref="AU110:AW110"/>
    <mergeCell ref="AX110:AY110"/>
    <mergeCell ref="BR110:CE110"/>
    <mergeCell ref="B109:C109"/>
    <mergeCell ref="D109:H109"/>
    <mergeCell ref="I109:P109"/>
    <mergeCell ref="Q109:Z109"/>
    <mergeCell ref="AA109:AD109"/>
    <mergeCell ref="AE109:AH109"/>
    <mergeCell ref="AI109:AN109"/>
    <mergeCell ref="AO109:AQ109"/>
    <mergeCell ref="AR109:AT109"/>
    <mergeCell ref="AU111:AW111"/>
    <mergeCell ref="AX111:AY111"/>
    <mergeCell ref="BR111:CE111"/>
    <mergeCell ref="B112:C112"/>
    <mergeCell ref="D112:H112"/>
    <mergeCell ref="I112:P112"/>
    <mergeCell ref="Q112:Z112"/>
    <mergeCell ref="AA112:AD112"/>
    <mergeCell ref="AE112:AH112"/>
    <mergeCell ref="AI112:AN112"/>
    <mergeCell ref="AO112:AQ112"/>
    <mergeCell ref="AR112:AT112"/>
    <mergeCell ref="AU112:AW112"/>
    <mergeCell ref="AX112:AY112"/>
    <mergeCell ref="BR112:CE112"/>
    <mergeCell ref="B111:C111"/>
    <mergeCell ref="D111:H111"/>
    <mergeCell ref="I111:P111"/>
    <mergeCell ref="Q111:Z111"/>
    <mergeCell ref="AA111:AD111"/>
    <mergeCell ref="AE111:AH111"/>
    <mergeCell ref="AI111:AN111"/>
    <mergeCell ref="AO111:AQ111"/>
    <mergeCell ref="AR111:AT111"/>
    <mergeCell ref="AU113:AW113"/>
    <mergeCell ref="AX113:AY113"/>
    <mergeCell ref="BR113:CE113"/>
    <mergeCell ref="B114:C114"/>
    <mergeCell ref="D114:H114"/>
    <mergeCell ref="I114:P114"/>
    <mergeCell ref="Q114:Z114"/>
    <mergeCell ref="AA114:AD114"/>
    <mergeCell ref="AE114:AH114"/>
    <mergeCell ref="AI114:AN114"/>
    <mergeCell ref="AO114:AQ114"/>
    <mergeCell ref="AR114:AT114"/>
    <mergeCell ref="AU114:AW114"/>
    <mergeCell ref="AX114:AY114"/>
    <mergeCell ref="BR114:CE114"/>
    <mergeCell ref="B113:C113"/>
    <mergeCell ref="D113:H113"/>
    <mergeCell ref="I113:P113"/>
    <mergeCell ref="Q113:Z113"/>
    <mergeCell ref="AA113:AD113"/>
    <mergeCell ref="AE113:AH113"/>
    <mergeCell ref="AI113:AN113"/>
    <mergeCell ref="AO113:AQ113"/>
    <mergeCell ref="AR113:AT113"/>
    <mergeCell ref="AU115:AW115"/>
    <mergeCell ref="AX115:AY115"/>
    <mergeCell ref="BR115:CE115"/>
    <mergeCell ref="B116:C116"/>
    <mergeCell ref="D116:H116"/>
    <mergeCell ref="I116:P116"/>
    <mergeCell ref="Q116:Z116"/>
    <mergeCell ref="AA116:AD116"/>
    <mergeCell ref="AE116:AH116"/>
    <mergeCell ref="AI116:AN116"/>
    <mergeCell ref="AO116:AQ116"/>
    <mergeCell ref="AR116:AT116"/>
    <mergeCell ref="AU116:AW116"/>
    <mergeCell ref="AX116:AY116"/>
    <mergeCell ref="BR116:CE116"/>
    <mergeCell ref="B115:C115"/>
    <mergeCell ref="D115:H115"/>
    <mergeCell ref="I115:P115"/>
    <mergeCell ref="Q115:Z115"/>
    <mergeCell ref="AA115:AD115"/>
    <mergeCell ref="AE115:AH115"/>
    <mergeCell ref="AI115:AN115"/>
    <mergeCell ref="AO115:AQ115"/>
    <mergeCell ref="AR115:AT115"/>
    <mergeCell ref="AU117:AW117"/>
    <mergeCell ref="AX117:AY117"/>
    <mergeCell ref="BR117:CE117"/>
    <mergeCell ref="B118:C118"/>
    <mergeCell ref="D118:H118"/>
    <mergeCell ref="I118:P118"/>
    <mergeCell ref="Q118:Z118"/>
    <mergeCell ref="AA118:AD118"/>
    <mergeCell ref="AE118:AH118"/>
    <mergeCell ref="AI118:AN118"/>
    <mergeCell ref="AO118:AQ118"/>
    <mergeCell ref="AR118:AT118"/>
    <mergeCell ref="AU118:AW118"/>
    <mergeCell ref="AX118:AY118"/>
    <mergeCell ref="BR118:CE118"/>
    <mergeCell ref="B117:C117"/>
    <mergeCell ref="D117:H117"/>
    <mergeCell ref="I117:P117"/>
    <mergeCell ref="Q117:Z117"/>
    <mergeCell ref="AA117:AD117"/>
    <mergeCell ref="AE117:AH117"/>
    <mergeCell ref="AI117:AN117"/>
    <mergeCell ref="AO117:AQ117"/>
    <mergeCell ref="AR117:AT117"/>
    <mergeCell ref="AU119:AW119"/>
    <mergeCell ref="AX119:AY119"/>
    <mergeCell ref="BR119:CE119"/>
    <mergeCell ref="B120:C120"/>
    <mergeCell ref="D120:H120"/>
    <mergeCell ref="I120:P120"/>
    <mergeCell ref="Q120:Z120"/>
    <mergeCell ref="AA120:AD120"/>
    <mergeCell ref="AE120:AH120"/>
    <mergeCell ref="AI120:AN120"/>
    <mergeCell ref="AO120:AQ120"/>
    <mergeCell ref="AR120:AT120"/>
    <mergeCell ref="AU120:AW120"/>
    <mergeCell ref="AX120:AY120"/>
    <mergeCell ref="BR120:CE120"/>
    <mergeCell ref="B119:C119"/>
    <mergeCell ref="D119:H119"/>
    <mergeCell ref="I119:P119"/>
    <mergeCell ref="Q119:Z119"/>
    <mergeCell ref="AA119:AD119"/>
    <mergeCell ref="AE119:AH119"/>
    <mergeCell ref="AI119:AN119"/>
    <mergeCell ref="AO119:AQ119"/>
    <mergeCell ref="AR119:AT119"/>
    <mergeCell ref="AU121:AW121"/>
    <mergeCell ref="AX121:AY121"/>
    <mergeCell ref="BR121:CE121"/>
    <mergeCell ref="B122:C122"/>
    <mergeCell ref="D122:H122"/>
    <mergeCell ref="I122:P122"/>
    <mergeCell ref="Q122:Z122"/>
    <mergeCell ref="AA122:AD122"/>
    <mergeCell ref="AE122:AH122"/>
    <mergeCell ref="AI122:AN122"/>
    <mergeCell ref="AO122:AQ122"/>
    <mergeCell ref="AR122:AT122"/>
    <mergeCell ref="AU122:AW122"/>
    <mergeCell ref="AX122:AY122"/>
    <mergeCell ref="BR122:CE122"/>
    <mergeCell ref="B121:C121"/>
    <mergeCell ref="D121:H121"/>
    <mergeCell ref="I121:P121"/>
    <mergeCell ref="Q121:Z121"/>
    <mergeCell ref="AA121:AD121"/>
    <mergeCell ref="AE121:AH121"/>
    <mergeCell ref="AI121:AN121"/>
    <mergeCell ref="AO121:AQ121"/>
    <mergeCell ref="AR121:AT121"/>
    <mergeCell ref="AU123:AW123"/>
    <mergeCell ref="AX123:AY123"/>
    <mergeCell ref="BR123:CE123"/>
    <mergeCell ref="B124:C124"/>
    <mergeCell ref="D124:H124"/>
    <mergeCell ref="I124:P124"/>
    <mergeCell ref="Q124:Z124"/>
    <mergeCell ref="AA124:AD124"/>
    <mergeCell ref="AE124:AH124"/>
    <mergeCell ref="AI124:AN124"/>
    <mergeCell ref="AO124:AQ124"/>
    <mergeCell ref="AR124:AT124"/>
    <mergeCell ref="AU124:AW124"/>
    <mergeCell ref="AX124:AY124"/>
    <mergeCell ref="BR124:CE124"/>
    <mergeCell ref="B123:C123"/>
    <mergeCell ref="D123:H123"/>
    <mergeCell ref="I123:P123"/>
    <mergeCell ref="Q123:Z123"/>
    <mergeCell ref="AA123:AD123"/>
    <mergeCell ref="AE123:AH123"/>
    <mergeCell ref="AI123:AN123"/>
    <mergeCell ref="AO123:AQ123"/>
    <mergeCell ref="AR123:AT123"/>
    <mergeCell ref="AU125:AW125"/>
    <mergeCell ref="AX125:AY125"/>
    <mergeCell ref="BR125:CE125"/>
    <mergeCell ref="B126:C126"/>
    <mergeCell ref="D126:H126"/>
    <mergeCell ref="I126:P126"/>
    <mergeCell ref="Q126:Z126"/>
    <mergeCell ref="AA126:AD126"/>
    <mergeCell ref="AE126:AH126"/>
    <mergeCell ref="AI126:AN126"/>
    <mergeCell ref="AO126:AQ126"/>
    <mergeCell ref="AR126:AT126"/>
    <mergeCell ref="AU126:AW126"/>
    <mergeCell ref="AX126:AY126"/>
    <mergeCell ref="BR126:CE126"/>
    <mergeCell ref="B125:C125"/>
    <mergeCell ref="D125:H125"/>
    <mergeCell ref="I125:P125"/>
    <mergeCell ref="Q125:Z125"/>
    <mergeCell ref="AA125:AD125"/>
    <mergeCell ref="AE125:AH125"/>
    <mergeCell ref="AI125:AN125"/>
    <mergeCell ref="AO125:AQ125"/>
    <mergeCell ref="AR125:AT125"/>
    <mergeCell ref="AU127:AW127"/>
    <mergeCell ref="AX127:AY127"/>
    <mergeCell ref="BR127:CE127"/>
    <mergeCell ref="B128:C128"/>
    <mergeCell ref="D128:H128"/>
    <mergeCell ref="I128:P128"/>
    <mergeCell ref="Q128:Z128"/>
    <mergeCell ref="AA128:AD128"/>
    <mergeCell ref="AE128:AH128"/>
    <mergeCell ref="AI128:AN128"/>
    <mergeCell ref="AO128:AQ128"/>
    <mergeCell ref="AR128:AT128"/>
    <mergeCell ref="AU128:AW128"/>
    <mergeCell ref="AX128:AY128"/>
    <mergeCell ref="BR128:CE128"/>
    <mergeCell ref="B127:C127"/>
    <mergeCell ref="D127:H127"/>
    <mergeCell ref="I127:P127"/>
    <mergeCell ref="Q127:Z127"/>
    <mergeCell ref="AA127:AD127"/>
    <mergeCell ref="AE127:AH127"/>
    <mergeCell ref="AI127:AN127"/>
    <mergeCell ref="AO127:AQ127"/>
    <mergeCell ref="AR127:AT127"/>
    <mergeCell ref="AU129:AW129"/>
    <mergeCell ref="AX129:AY129"/>
    <mergeCell ref="BR129:CE129"/>
    <mergeCell ref="B130:C130"/>
    <mergeCell ref="D130:H130"/>
    <mergeCell ref="I130:P130"/>
    <mergeCell ref="Q130:Z130"/>
    <mergeCell ref="AA130:AD130"/>
    <mergeCell ref="AE130:AH130"/>
    <mergeCell ref="AI130:AN130"/>
    <mergeCell ref="AO130:AQ130"/>
    <mergeCell ref="AR130:AT130"/>
    <mergeCell ref="AU130:AW130"/>
    <mergeCell ref="AX130:AY130"/>
    <mergeCell ref="BR130:CE130"/>
    <mergeCell ref="B129:C129"/>
    <mergeCell ref="D129:H129"/>
    <mergeCell ref="I129:P129"/>
    <mergeCell ref="Q129:Z129"/>
    <mergeCell ref="AA129:AD129"/>
    <mergeCell ref="AE129:AH129"/>
    <mergeCell ref="AI129:AN129"/>
    <mergeCell ref="AO129:AQ129"/>
    <mergeCell ref="AR129:AT129"/>
    <mergeCell ref="AU131:AW131"/>
    <mergeCell ref="AX131:AY131"/>
    <mergeCell ref="BR131:CE131"/>
    <mergeCell ref="B132:C132"/>
    <mergeCell ref="D132:H132"/>
    <mergeCell ref="I132:P132"/>
    <mergeCell ref="Q132:Z132"/>
    <mergeCell ref="AA132:AD132"/>
    <mergeCell ref="AE132:AH132"/>
    <mergeCell ref="AI132:AN132"/>
    <mergeCell ref="AO132:AQ132"/>
    <mergeCell ref="AR132:AT132"/>
    <mergeCell ref="AU132:AW132"/>
    <mergeCell ref="AX132:AY132"/>
    <mergeCell ref="BR132:CE132"/>
    <mergeCell ref="B131:C131"/>
    <mergeCell ref="D131:H131"/>
    <mergeCell ref="I131:P131"/>
    <mergeCell ref="Q131:Z131"/>
    <mergeCell ref="AA131:AD131"/>
    <mergeCell ref="AE131:AH131"/>
    <mergeCell ref="AI131:AN131"/>
    <mergeCell ref="AO131:AQ131"/>
    <mergeCell ref="AR131:AT131"/>
    <mergeCell ref="AU133:AW133"/>
    <mergeCell ref="AX133:AY133"/>
    <mergeCell ref="BR133:CE133"/>
    <mergeCell ref="B134:C134"/>
    <mergeCell ref="D134:H134"/>
    <mergeCell ref="I134:P134"/>
    <mergeCell ref="Q134:Z134"/>
    <mergeCell ref="AA134:AD134"/>
    <mergeCell ref="AE134:AH134"/>
    <mergeCell ref="AI134:AN134"/>
    <mergeCell ref="AO134:AQ134"/>
    <mergeCell ref="AR134:AT134"/>
    <mergeCell ref="AU134:AW134"/>
    <mergeCell ref="AX134:AY134"/>
    <mergeCell ref="BR134:CE134"/>
    <mergeCell ref="B133:C133"/>
    <mergeCell ref="D133:H133"/>
    <mergeCell ref="I133:P133"/>
    <mergeCell ref="Q133:Z133"/>
    <mergeCell ref="AA133:AD133"/>
    <mergeCell ref="AE133:AH133"/>
    <mergeCell ref="AI133:AN133"/>
    <mergeCell ref="AO133:AQ133"/>
    <mergeCell ref="AR133:AT133"/>
    <mergeCell ref="AU135:AW135"/>
    <mergeCell ref="AX135:AY135"/>
    <mergeCell ref="BR135:CE135"/>
    <mergeCell ref="B136:C136"/>
    <mergeCell ref="D136:H136"/>
    <mergeCell ref="I136:P136"/>
    <mergeCell ref="Q136:Z136"/>
    <mergeCell ref="AA136:AD136"/>
    <mergeCell ref="AE136:AH136"/>
    <mergeCell ref="AI136:AN136"/>
    <mergeCell ref="AO136:AQ136"/>
    <mergeCell ref="AR136:AT136"/>
    <mergeCell ref="AU136:AW136"/>
    <mergeCell ref="AX136:AY136"/>
    <mergeCell ref="BR136:CE136"/>
    <mergeCell ref="B135:C135"/>
    <mergeCell ref="D135:H135"/>
    <mergeCell ref="I135:P135"/>
    <mergeCell ref="Q135:Z135"/>
    <mergeCell ref="AA135:AD135"/>
    <mergeCell ref="AE135:AH135"/>
    <mergeCell ref="AI135:AN135"/>
    <mergeCell ref="AO135:AQ135"/>
    <mergeCell ref="AR135:AT135"/>
    <mergeCell ref="AU137:AW137"/>
    <mergeCell ref="AX137:AY137"/>
    <mergeCell ref="BR137:CE137"/>
    <mergeCell ref="B138:C138"/>
    <mergeCell ref="D138:H138"/>
    <mergeCell ref="I138:P138"/>
    <mergeCell ref="Q138:Z138"/>
    <mergeCell ref="AA138:AD138"/>
    <mergeCell ref="AE138:AH138"/>
    <mergeCell ref="AI138:AN138"/>
    <mergeCell ref="AO138:AQ138"/>
    <mergeCell ref="AR138:AT138"/>
    <mergeCell ref="AU138:AW138"/>
    <mergeCell ref="AX138:AY138"/>
    <mergeCell ref="BR138:CE138"/>
    <mergeCell ref="B137:C137"/>
    <mergeCell ref="D137:H137"/>
    <mergeCell ref="I137:P137"/>
    <mergeCell ref="Q137:Z137"/>
    <mergeCell ref="AA137:AD137"/>
    <mergeCell ref="AE137:AH137"/>
    <mergeCell ref="AI137:AN137"/>
    <mergeCell ref="AO137:AQ137"/>
    <mergeCell ref="AR137:AT137"/>
    <mergeCell ref="AU139:AW139"/>
    <mergeCell ref="AX139:AY139"/>
    <mergeCell ref="BR139:CE139"/>
    <mergeCell ref="B140:C140"/>
    <mergeCell ref="D140:H140"/>
    <mergeCell ref="I140:P140"/>
    <mergeCell ref="Q140:Z140"/>
    <mergeCell ref="AA140:AD140"/>
    <mergeCell ref="AE140:AH140"/>
    <mergeCell ref="AI140:AN140"/>
    <mergeCell ref="AO140:AQ140"/>
    <mergeCell ref="AR140:AT140"/>
    <mergeCell ref="AU140:AW140"/>
    <mergeCell ref="AX140:AY140"/>
    <mergeCell ref="BR140:CE140"/>
    <mergeCell ref="B139:C139"/>
    <mergeCell ref="D139:H139"/>
    <mergeCell ref="I139:P139"/>
    <mergeCell ref="Q139:Z139"/>
    <mergeCell ref="AA139:AD139"/>
    <mergeCell ref="AE139:AH139"/>
    <mergeCell ref="AI139:AN139"/>
    <mergeCell ref="AO139:AQ139"/>
    <mergeCell ref="AR139:AT139"/>
    <mergeCell ref="AU141:AW141"/>
    <mergeCell ref="AX141:AY141"/>
    <mergeCell ref="BR141:CE141"/>
    <mergeCell ref="B142:C142"/>
    <mergeCell ref="D142:H142"/>
    <mergeCell ref="I142:P142"/>
    <mergeCell ref="Q142:Z142"/>
    <mergeCell ref="AA142:AD142"/>
    <mergeCell ref="AE142:AH142"/>
    <mergeCell ref="AI142:AN142"/>
    <mergeCell ref="AO142:AQ142"/>
    <mergeCell ref="AR142:AT142"/>
    <mergeCell ref="AU142:AW142"/>
    <mergeCell ref="AX142:AY142"/>
    <mergeCell ref="BR142:CE142"/>
    <mergeCell ref="B141:C141"/>
    <mergeCell ref="D141:H141"/>
    <mergeCell ref="I141:P141"/>
    <mergeCell ref="Q141:Z141"/>
    <mergeCell ref="AA141:AD141"/>
    <mergeCell ref="AE141:AH141"/>
    <mergeCell ref="AI141:AN141"/>
    <mergeCell ref="AO141:AQ141"/>
    <mergeCell ref="AR141:AT141"/>
    <mergeCell ref="AU143:AW143"/>
    <mergeCell ref="AX143:AY143"/>
    <mergeCell ref="BR143:CE143"/>
    <mergeCell ref="B144:C144"/>
    <mergeCell ref="D144:H144"/>
    <mergeCell ref="I144:P144"/>
    <mergeCell ref="Q144:Z144"/>
    <mergeCell ref="AA144:AD144"/>
    <mergeCell ref="AE144:AH144"/>
    <mergeCell ref="AI144:AN144"/>
    <mergeCell ref="AO144:AQ144"/>
    <mergeCell ref="AR144:AT144"/>
    <mergeCell ref="AU144:AW144"/>
    <mergeCell ref="AX144:AY144"/>
    <mergeCell ref="BR144:CE144"/>
    <mergeCell ref="B143:C143"/>
    <mergeCell ref="D143:H143"/>
    <mergeCell ref="I143:P143"/>
    <mergeCell ref="Q143:Z143"/>
    <mergeCell ref="AA143:AD143"/>
    <mergeCell ref="AE143:AH143"/>
    <mergeCell ref="AI143:AN143"/>
    <mergeCell ref="AO143:AQ143"/>
    <mergeCell ref="AR143:AT143"/>
    <mergeCell ref="AU145:AW145"/>
    <mergeCell ref="AX145:AY145"/>
    <mergeCell ref="BR145:CE145"/>
    <mergeCell ref="B146:C146"/>
    <mergeCell ref="D146:H146"/>
    <mergeCell ref="I146:P146"/>
    <mergeCell ref="Q146:Z146"/>
    <mergeCell ref="AA146:AD146"/>
    <mergeCell ref="AE146:AH146"/>
    <mergeCell ref="AI146:AN146"/>
    <mergeCell ref="AO146:AQ146"/>
    <mergeCell ref="AR146:AT146"/>
    <mergeCell ref="AU146:AW146"/>
    <mergeCell ref="AX146:AY146"/>
    <mergeCell ref="BR146:CE146"/>
    <mergeCell ref="B145:C145"/>
    <mergeCell ref="D145:H145"/>
    <mergeCell ref="I145:P145"/>
    <mergeCell ref="Q145:Z145"/>
    <mergeCell ref="AA145:AD145"/>
    <mergeCell ref="AE145:AH145"/>
    <mergeCell ref="AI145:AN145"/>
    <mergeCell ref="AO145:AQ145"/>
    <mergeCell ref="AR145:AT145"/>
    <mergeCell ref="AU147:AW147"/>
    <mergeCell ref="AX147:AY147"/>
    <mergeCell ref="BR147:CE147"/>
    <mergeCell ref="B148:C148"/>
    <mergeCell ref="D148:H148"/>
    <mergeCell ref="I148:P148"/>
    <mergeCell ref="Q148:Z148"/>
    <mergeCell ref="AA148:AD148"/>
    <mergeCell ref="AE148:AH148"/>
    <mergeCell ref="AI148:AN148"/>
    <mergeCell ref="AO148:AQ148"/>
    <mergeCell ref="AR148:AT148"/>
    <mergeCell ref="AU148:AW148"/>
    <mergeCell ref="AX148:AY148"/>
    <mergeCell ref="BR148:CE148"/>
    <mergeCell ref="B147:C147"/>
    <mergeCell ref="D147:H147"/>
    <mergeCell ref="I147:P147"/>
    <mergeCell ref="Q147:Z147"/>
    <mergeCell ref="AA147:AD147"/>
    <mergeCell ref="AE147:AH147"/>
    <mergeCell ref="AI147:AN147"/>
    <mergeCell ref="AO147:AQ147"/>
    <mergeCell ref="AR147:AT147"/>
    <mergeCell ref="AU149:AW149"/>
    <mergeCell ref="AX149:AY149"/>
    <mergeCell ref="BR149:CE149"/>
    <mergeCell ref="B150:C150"/>
    <mergeCell ref="D150:H150"/>
    <mergeCell ref="I150:P150"/>
    <mergeCell ref="Q150:Z150"/>
    <mergeCell ref="AA150:AD150"/>
    <mergeCell ref="AE150:AH150"/>
    <mergeCell ref="AI150:AN150"/>
    <mergeCell ref="AO150:AQ150"/>
    <mergeCell ref="AR150:AT150"/>
    <mergeCell ref="AU150:AW150"/>
    <mergeCell ref="AX150:AY150"/>
    <mergeCell ref="BR150:CE150"/>
    <mergeCell ref="B149:C149"/>
    <mergeCell ref="D149:H149"/>
    <mergeCell ref="I149:P149"/>
    <mergeCell ref="Q149:Z149"/>
    <mergeCell ref="AA149:AD149"/>
    <mergeCell ref="AE149:AH149"/>
    <mergeCell ref="AI149:AN149"/>
    <mergeCell ref="AO149:AQ149"/>
    <mergeCell ref="AR149:AT149"/>
    <mergeCell ref="AU151:AW151"/>
    <mergeCell ref="AX151:AY151"/>
    <mergeCell ref="BR151:CE151"/>
    <mergeCell ref="B152:C152"/>
    <mergeCell ref="D152:H152"/>
    <mergeCell ref="I152:P152"/>
    <mergeCell ref="Q152:Z152"/>
    <mergeCell ref="AA152:AD152"/>
    <mergeCell ref="AE152:AH152"/>
    <mergeCell ref="AI152:AN152"/>
    <mergeCell ref="AO152:AQ152"/>
    <mergeCell ref="AR152:AT152"/>
    <mergeCell ref="AU152:AW152"/>
    <mergeCell ref="AX152:AY152"/>
    <mergeCell ref="BR152:CE152"/>
    <mergeCell ref="B151:C151"/>
    <mergeCell ref="D151:H151"/>
    <mergeCell ref="I151:P151"/>
    <mergeCell ref="Q151:Z151"/>
    <mergeCell ref="AA151:AD151"/>
    <mergeCell ref="AE151:AH151"/>
    <mergeCell ref="AI151:AN151"/>
    <mergeCell ref="AO151:AQ151"/>
    <mergeCell ref="AR151:AT151"/>
    <mergeCell ref="AU153:AW153"/>
    <mergeCell ref="AX153:AY153"/>
    <mergeCell ref="BR153:CE153"/>
    <mergeCell ref="B154:C154"/>
    <mergeCell ref="D154:H154"/>
    <mergeCell ref="I154:P154"/>
    <mergeCell ref="Q154:Z154"/>
    <mergeCell ref="AA154:AD154"/>
    <mergeCell ref="AE154:AH154"/>
    <mergeCell ref="AI154:AN154"/>
    <mergeCell ref="AO154:AQ154"/>
    <mergeCell ref="AR154:AT154"/>
    <mergeCell ref="AU154:AW154"/>
    <mergeCell ref="AX154:AY154"/>
    <mergeCell ref="BR154:CE154"/>
    <mergeCell ref="B153:C153"/>
    <mergeCell ref="D153:H153"/>
    <mergeCell ref="I153:P153"/>
    <mergeCell ref="Q153:Z153"/>
    <mergeCell ref="AA153:AD153"/>
    <mergeCell ref="AE153:AH153"/>
    <mergeCell ref="AI153:AN153"/>
    <mergeCell ref="AO153:AQ153"/>
    <mergeCell ref="AR153:AT153"/>
    <mergeCell ref="AU155:AW155"/>
    <mergeCell ref="AX155:AY155"/>
    <mergeCell ref="BR155:CE155"/>
    <mergeCell ref="B156:C156"/>
    <mergeCell ref="D156:H156"/>
    <mergeCell ref="I156:P156"/>
    <mergeCell ref="Q156:Z156"/>
    <mergeCell ref="AA156:AD156"/>
    <mergeCell ref="AE156:AH156"/>
    <mergeCell ref="AI156:AN156"/>
    <mergeCell ref="AO156:AQ156"/>
    <mergeCell ref="AR156:AT156"/>
    <mergeCell ref="AU156:AW156"/>
    <mergeCell ref="AX156:AY156"/>
    <mergeCell ref="BR156:CE156"/>
    <mergeCell ref="B155:C155"/>
    <mergeCell ref="D155:H155"/>
    <mergeCell ref="I155:P155"/>
    <mergeCell ref="Q155:Z155"/>
    <mergeCell ref="AA155:AD155"/>
    <mergeCell ref="AE155:AH155"/>
    <mergeCell ref="AI155:AN155"/>
    <mergeCell ref="AO155:AQ155"/>
    <mergeCell ref="AR155:AT155"/>
    <mergeCell ref="AU157:AW157"/>
    <mergeCell ref="AX157:AY157"/>
    <mergeCell ref="BR157:CE157"/>
    <mergeCell ref="B158:C158"/>
    <mergeCell ref="D158:H158"/>
    <mergeCell ref="I158:P158"/>
    <mergeCell ref="Q158:Z158"/>
    <mergeCell ref="AA158:AD158"/>
    <mergeCell ref="AE158:AH158"/>
    <mergeCell ref="AI158:AN158"/>
    <mergeCell ref="AO158:AQ158"/>
    <mergeCell ref="AR158:AT158"/>
    <mergeCell ref="AU158:AW158"/>
    <mergeCell ref="AX158:AY158"/>
    <mergeCell ref="BR158:CE158"/>
    <mergeCell ref="B157:C157"/>
    <mergeCell ref="D157:H157"/>
    <mergeCell ref="I157:P157"/>
    <mergeCell ref="Q157:Z157"/>
    <mergeCell ref="AA157:AD157"/>
    <mergeCell ref="AE157:AH157"/>
    <mergeCell ref="AI157:AN157"/>
    <mergeCell ref="AO157:AQ157"/>
    <mergeCell ref="AR157:AT157"/>
    <mergeCell ref="AU159:AW159"/>
    <mergeCell ref="AX159:AY159"/>
    <mergeCell ref="BR159:CE159"/>
    <mergeCell ref="B160:C160"/>
    <mergeCell ref="D160:H160"/>
    <mergeCell ref="I160:P160"/>
    <mergeCell ref="Q160:Z160"/>
    <mergeCell ref="AA160:AD160"/>
    <mergeCell ref="AE160:AH160"/>
    <mergeCell ref="AI160:AN160"/>
    <mergeCell ref="AO160:AQ160"/>
    <mergeCell ref="AR160:AT160"/>
    <mergeCell ref="AU160:AW160"/>
    <mergeCell ref="AX160:AY160"/>
    <mergeCell ref="BR160:CE160"/>
    <mergeCell ref="B159:C159"/>
    <mergeCell ref="D159:H159"/>
    <mergeCell ref="I159:P159"/>
    <mergeCell ref="Q159:Z159"/>
    <mergeCell ref="AA159:AD159"/>
    <mergeCell ref="AE159:AH159"/>
    <mergeCell ref="AI159:AN159"/>
    <mergeCell ref="AO159:AQ159"/>
    <mergeCell ref="AR159:AT159"/>
    <mergeCell ref="AU161:AW161"/>
    <mergeCell ref="AX161:AY161"/>
    <mergeCell ref="BR161:CE161"/>
    <mergeCell ref="B162:C162"/>
    <mergeCell ref="D162:H162"/>
    <mergeCell ref="I162:P162"/>
    <mergeCell ref="Q162:Z162"/>
    <mergeCell ref="AA162:AD162"/>
    <mergeCell ref="AE162:AH162"/>
    <mergeCell ref="AI162:AN162"/>
    <mergeCell ref="AO162:AQ162"/>
    <mergeCell ref="AR162:AT162"/>
    <mergeCell ref="AU162:AW162"/>
    <mergeCell ref="AX162:AY162"/>
    <mergeCell ref="BR162:CE162"/>
    <mergeCell ref="B161:C161"/>
    <mergeCell ref="D161:H161"/>
    <mergeCell ref="I161:P161"/>
    <mergeCell ref="Q161:Z161"/>
    <mergeCell ref="AA161:AD161"/>
    <mergeCell ref="AE161:AH161"/>
    <mergeCell ref="AI161:AN161"/>
    <mergeCell ref="AO161:AQ161"/>
    <mergeCell ref="AR161:AT161"/>
    <mergeCell ref="AU163:AW163"/>
    <mergeCell ref="AX163:AY163"/>
    <mergeCell ref="BR163:CE163"/>
    <mergeCell ref="B164:C164"/>
    <mergeCell ref="D164:H164"/>
    <mergeCell ref="I164:P164"/>
    <mergeCell ref="Q164:Z164"/>
    <mergeCell ref="AA164:AD164"/>
    <mergeCell ref="AE164:AH164"/>
    <mergeCell ref="AI164:AN164"/>
    <mergeCell ref="AO164:AQ164"/>
    <mergeCell ref="AR164:AT164"/>
    <mergeCell ref="AU164:AW164"/>
    <mergeCell ref="AX164:AY164"/>
    <mergeCell ref="BR164:CE164"/>
    <mergeCell ref="B163:C163"/>
    <mergeCell ref="D163:H163"/>
    <mergeCell ref="I163:P163"/>
    <mergeCell ref="Q163:Z163"/>
    <mergeCell ref="AA163:AD163"/>
    <mergeCell ref="AE163:AH163"/>
    <mergeCell ref="AI163:AN163"/>
    <mergeCell ref="AO163:AQ163"/>
    <mergeCell ref="AR163:AT163"/>
    <mergeCell ref="AU165:AW165"/>
    <mergeCell ref="AX165:AY165"/>
    <mergeCell ref="BR165:CE165"/>
    <mergeCell ref="B166:C166"/>
    <mergeCell ref="D166:H166"/>
    <mergeCell ref="I166:P166"/>
    <mergeCell ref="Q166:Z166"/>
    <mergeCell ref="AA166:AD166"/>
    <mergeCell ref="AE166:AH166"/>
    <mergeCell ref="AI166:AN166"/>
    <mergeCell ref="AO166:AQ166"/>
    <mergeCell ref="AR166:AT166"/>
    <mergeCell ref="AU166:AW166"/>
    <mergeCell ref="AX166:AY166"/>
    <mergeCell ref="BR166:CE166"/>
    <mergeCell ref="B165:C165"/>
    <mergeCell ref="D165:H165"/>
    <mergeCell ref="I165:P165"/>
    <mergeCell ref="Q165:Z165"/>
    <mergeCell ref="AA165:AD165"/>
    <mergeCell ref="AE165:AH165"/>
    <mergeCell ref="AI165:AN165"/>
    <mergeCell ref="AO165:AQ165"/>
    <mergeCell ref="AR165:AT165"/>
    <mergeCell ref="AU167:AW167"/>
    <mergeCell ref="AX167:AY167"/>
    <mergeCell ref="BR167:CE167"/>
    <mergeCell ref="B168:C168"/>
    <mergeCell ref="D168:H168"/>
    <mergeCell ref="I168:P168"/>
    <mergeCell ref="Q168:Z168"/>
    <mergeCell ref="AA168:AD168"/>
    <mergeCell ref="AE168:AH168"/>
    <mergeCell ref="AI168:AN168"/>
    <mergeCell ref="AO168:AQ168"/>
    <mergeCell ref="AR168:AT168"/>
    <mergeCell ref="AU168:AW168"/>
    <mergeCell ref="AX168:AY168"/>
    <mergeCell ref="BR168:CE168"/>
    <mergeCell ref="B167:C167"/>
    <mergeCell ref="D167:H167"/>
    <mergeCell ref="I167:P167"/>
    <mergeCell ref="Q167:Z167"/>
    <mergeCell ref="AA167:AD167"/>
    <mergeCell ref="AE167:AH167"/>
    <mergeCell ref="AI167:AN167"/>
    <mergeCell ref="AO167:AQ167"/>
    <mergeCell ref="AR167:AT167"/>
    <mergeCell ref="AU169:AW169"/>
    <mergeCell ref="AX169:AY169"/>
    <mergeCell ref="BR169:CE169"/>
    <mergeCell ref="B170:C170"/>
    <mergeCell ref="D170:H170"/>
    <mergeCell ref="I170:P170"/>
    <mergeCell ref="Q170:Z170"/>
    <mergeCell ref="AA170:AD170"/>
    <mergeCell ref="AE170:AH170"/>
    <mergeCell ref="AI170:AN170"/>
    <mergeCell ref="AO170:AQ170"/>
    <mergeCell ref="AR170:AT170"/>
    <mergeCell ref="AU170:AW170"/>
    <mergeCell ref="AX170:AY170"/>
    <mergeCell ref="BR170:CE170"/>
    <mergeCell ref="B169:C169"/>
    <mergeCell ref="D169:H169"/>
    <mergeCell ref="I169:P169"/>
    <mergeCell ref="Q169:Z169"/>
    <mergeCell ref="AA169:AD169"/>
    <mergeCell ref="AE169:AH169"/>
    <mergeCell ref="AI169:AN169"/>
    <mergeCell ref="AO169:AQ169"/>
    <mergeCell ref="AR169:AT169"/>
    <mergeCell ref="AU171:AW171"/>
    <mergeCell ref="AX171:AY171"/>
    <mergeCell ref="BR171:CE171"/>
    <mergeCell ref="B172:C172"/>
    <mergeCell ref="D172:H172"/>
    <mergeCell ref="I172:P172"/>
    <mergeCell ref="Q172:Z172"/>
    <mergeCell ref="AA172:AD172"/>
    <mergeCell ref="AE172:AH172"/>
    <mergeCell ref="AI172:AN172"/>
    <mergeCell ref="AO172:AQ172"/>
    <mergeCell ref="AR172:AT172"/>
    <mergeCell ref="AU172:AW172"/>
    <mergeCell ref="AX172:AY172"/>
    <mergeCell ref="BR172:CE172"/>
    <mergeCell ref="B171:C171"/>
    <mergeCell ref="D171:H171"/>
    <mergeCell ref="I171:P171"/>
    <mergeCell ref="Q171:Z171"/>
    <mergeCell ref="AA171:AD171"/>
    <mergeCell ref="AE171:AH171"/>
    <mergeCell ref="AI171:AN171"/>
    <mergeCell ref="AO171:AQ171"/>
    <mergeCell ref="AR171:AT171"/>
    <mergeCell ref="AU173:AW173"/>
    <mergeCell ref="AX173:AY173"/>
    <mergeCell ref="BR173:CE173"/>
    <mergeCell ref="B174:C174"/>
    <mergeCell ref="D174:H174"/>
    <mergeCell ref="I174:P174"/>
    <mergeCell ref="Q174:Z174"/>
    <mergeCell ref="AA174:AD174"/>
    <mergeCell ref="AE174:AH174"/>
    <mergeCell ref="AI174:AN174"/>
    <mergeCell ref="AO174:AQ174"/>
    <mergeCell ref="AR174:AT174"/>
    <mergeCell ref="AU174:AW174"/>
    <mergeCell ref="AX174:AY174"/>
    <mergeCell ref="BR174:CE174"/>
    <mergeCell ref="B173:C173"/>
    <mergeCell ref="D173:H173"/>
    <mergeCell ref="I173:P173"/>
    <mergeCell ref="Q173:Z173"/>
    <mergeCell ref="AA173:AD173"/>
    <mergeCell ref="AE173:AH173"/>
    <mergeCell ref="AI173:AN173"/>
    <mergeCell ref="AO173:AQ173"/>
    <mergeCell ref="AR173:AT173"/>
    <mergeCell ref="AU175:AW175"/>
    <mergeCell ref="AX175:AY175"/>
    <mergeCell ref="BR175:CE175"/>
    <mergeCell ref="B176:C176"/>
    <mergeCell ref="D176:H176"/>
    <mergeCell ref="I176:P176"/>
    <mergeCell ref="Q176:Z176"/>
    <mergeCell ref="AA176:AD176"/>
    <mergeCell ref="AE176:AH176"/>
    <mergeCell ref="AI176:AN176"/>
    <mergeCell ref="AO176:AQ176"/>
    <mergeCell ref="AR176:AT176"/>
    <mergeCell ref="AU176:AW176"/>
    <mergeCell ref="AX176:AY176"/>
    <mergeCell ref="BR176:CE176"/>
    <mergeCell ref="B175:C175"/>
    <mergeCell ref="D175:H175"/>
    <mergeCell ref="I175:P175"/>
    <mergeCell ref="Q175:Z175"/>
    <mergeCell ref="AA175:AD175"/>
    <mergeCell ref="AE175:AH175"/>
    <mergeCell ref="AI175:AN175"/>
    <mergeCell ref="AO175:AQ175"/>
    <mergeCell ref="AR175:AT175"/>
    <mergeCell ref="AU177:AW177"/>
    <mergeCell ref="AX177:AY177"/>
    <mergeCell ref="BR177:CE177"/>
    <mergeCell ref="B178:C178"/>
    <mergeCell ref="D178:H178"/>
    <mergeCell ref="I178:P178"/>
    <mergeCell ref="Q178:Z178"/>
    <mergeCell ref="AA178:AD178"/>
    <mergeCell ref="AE178:AH178"/>
    <mergeCell ref="AI178:AN178"/>
    <mergeCell ref="AO178:AQ178"/>
    <mergeCell ref="AR178:AT178"/>
    <mergeCell ref="AU178:AW178"/>
    <mergeCell ref="AX178:AY178"/>
    <mergeCell ref="BR178:CE178"/>
    <mergeCell ref="B177:C177"/>
    <mergeCell ref="D177:H177"/>
    <mergeCell ref="I177:P177"/>
    <mergeCell ref="Q177:Z177"/>
    <mergeCell ref="AA177:AD177"/>
    <mergeCell ref="AE177:AH177"/>
    <mergeCell ref="AI177:AN177"/>
    <mergeCell ref="AO177:AQ177"/>
    <mergeCell ref="AR177:AT177"/>
    <mergeCell ref="AU179:AW179"/>
    <mergeCell ref="AX179:AY179"/>
    <mergeCell ref="BR179:CE179"/>
    <mergeCell ref="B180:C180"/>
    <mergeCell ref="D180:H180"/>
    <mergeCell ref="I180:P180"/>
    <mergeCell ref="Q180:Z180"/>
    <mergeCell ref="AA180:AD180"/>
    <mergeCell ref="AE180:AH180"/>
    <mergeCell ref="AI180:AN180"/>
    <mergeCell ref="AO180:AQ180"/>
    <mergeCell ref="AR180:AT180"/>
    <mergeCell ref="AU180:AW180"/>
    <mergeCell ref="AX180:AY180"/>
    <mergeCell ref="BR180:CE180"/>
    <mergeCell ref="B179:C179"/>
    <mergeCell ref="D179:H179"/>
    <mergeCell ref="I179:P179"/>
    <mergeCell ref="Q179:Z179"/>
    <mergeCell ref="AA179:AD179"/>
    <mergeCell ref="AE179:AH179"/>
    <mergeCell ref="AI179:AN179"/>
    <mergeCell ref="AO179:AQ179"/>
    <mergeCell ref="AR179:AT179"/>
    <mergeCell ref="AU181:AW181"/>
    <mergeCell ref="AX181:AY181"/>
    <mergeCell ref="BR181:CE181"/>
    <mergeCell ref="B182:C182"/>
    <mergeCell ref="D182:H182"/>
    <mergeCell ref="I182:P182"/>
    <mergeCell ref="Q182:Z182"/>
    <mergeCell ref="AA182:AD182"/>
    <mergeCell ref="AE182:AH182"/>
    <mergeCell ref="AI182:AN182"/>
    <mergeCell ref="AO182:AQ182"/>
    <mergeCell ref="AR182:AT182"/>
    <mergeCell ref="AU182:AW182"/>
    <mergeCell ref="AX182:AY182"/>
    <mergeCell ref="BR182:CE182"/>
    <mergeCell ref="B181:C181"/>
    <mergeCell ref="D181:H181"/>
    <mergeCell ref="I181:P181"/>
    <mergeCell ref="Q181:Z181"/>
    <mergeCell ref="AA181:AD181"/>
    <mergeCell ref="AE181:AH181"/>
    <mergeCell ref="AI181:AN181"/>
    <mergeCell ref="AO181:AQ181"/>
    <mergeCell ref="AR181:AT181"/>
    <mergeCell ref="AU183:AW183"/>
    <mergeCell ref="AX183:AY183"/>
    <mergeCell ref="BR183:CE183"/>
    <mergeCell ref="B184:C184"/>
    <mergeCell ref="D184:H184"/>
    <mergeCell ref="I184:P184"/>
    <mergeCell ref="Q184:Z184"/>
    <mergeCell ref="AA184:AD184"/>
    <mergeCell ref="AE184:AH184"/>
    <mergeCell ref="AI184:AN184"/>
    <mergeCell ref="AO184:AQ184"/>
    <mergeCell ref="AR184:AT184"/>
    <mergeCell ref="AU184:AW184"/>
    <mergeCell ref="AX184:AY184"/>
    <mergeCell ref="BR184:CE184"/>
    <mergeCell ref="B183:C183"/>
    <mergeCell ref="D183:H183"/>
    <mergeCell ref="I183:P183"/>
    <mergeCell ref="Q183:Z183"/>
    <mergeCell ref="AA183:AD183"/>
    <mergeCell ref="AE183:AH183"/>
    <mergeCell ref="AI183:AN183"/>
    <mergeCell ref="AO183:AQ183"/>
    <mergeCell ref="AR183:AT183"/>
    <mergeCell ref="AU185:AW185"/>
    <mergeCell ref="AX185:AY185"/>
    <mergeCell ref="BR185:CE185"/>
    <mergeCell ref="B186:C186"/>
    <mergeCell ref="D186:H186"/>
    <mergeCell ref="I186:P186"/>
    <mergeCell ref="Q186:Z186"/>
    <mergeCell ref="AA186:AD186"/>
    <mergeCell ref="AE186:AH186"/>
    <mergeCell ref="AI186:AN186"/>
    <mergeCell ref="AO186:AQ186"/>
    <mergeCell ref="AR186:AT186"/>
    <mergeCell ref="AU186:AW186"/>
    <mergeCell ref="AX186:AY186"/>
    <mergeCell ref="BR186:CE186"/>
    <mergeCell ref="B185:C185"/>
    <mergeCell ref="D185:H185"/>
    <mergeCell ref="I185:P185"/>
    <mergeCell ref="Q185:Z185"/>
    <mergeCell ref="AA185:AD185"/>
    <mergeCell ref="AE185:AH185"/>
    <mergeCell ref="AI185:AN185"/>
    <mergeCell ref="AO185:AQ185"/>
    <mergeCell ref="AR185:AT185"/>
    <mergeCell ref="AU187:AW187"/>
    <mergeCell ref="AX187:AY187"/>
    <mergeCell ref="BR187:CE187"/>
    <mergeCell ref="B188:C188"/>
    <mergeCell ref="D188:H188"/>
    <mergeCell ref="I188:P188"/>
    <mergeCell ref="Q188:Z188"/>
    <mergeCell ref="AA188:AD188"/>
    <mergeCell ref="AE188:AH188"/>
    <mergeCell ref="AI188:AN188"/>
    <mergeCell ref="AO188:AQ188"/>
    <mergeCell ref="AR188:AT188"/>
    <mergeCell ref="AU188:AW188"/>
    <mergeCell ref="AX188:AY188"/>
    <mergeCell ref="BR188:CE188"/>
    <mergeCell ref="B187:C187"/>
    <mergeCell ref="D187:H187"/>
    <mergeCell ref="I187:P187"/>
    <mergeCell ref="Q187:Z187"/>
    <mergeCell ref="AA187:AD187"/>
    <mergeCell ref="AE187:AH187"/>
    <mergeCell ref="AI187:AN187"/>
    <mergeCell ref="AO187:AQ187"/>
    <mergeCell ref="AR187:AT187"/>
    <mergeCell ref="AU189:AW189"/>
    <mergeCell ref="AX189:AY189"/>
    <mergeCell ref="BR189:CE189"/>
    <mergeCell ref="B190:C190"/>
    <mergeCell ref="D190:H190"/>
    <mergeCell ref="I190:P190"/>
    <mergeCell ref="Q190:Z190"/>
    <mergeCell ref="AA190:AD190"/>
    <mergeCell ref="AE190:AH190"/>
    <mergeCell ref="AI190:AN190"/>
    <mergeCell ref="AO190:AQ190"/>
    <mergeCell ref="AR190:AT190"/>
    <mergeCell ref="AU190:AW190"/>
    <mergeCell ref="AX190:AY190"/>
    <mergeCell ref="BR190:CE190"/>
    <mergeCell ref="B189:C189"/>
    <mergeCell ref="D189:H189"/>
    <mergeCell ref="I189:P189"/>
    <mergeCell ref="Q189:Z189"/>
    <mergeCell ref="AA189:AD189"/>
    <mergeCell ref="AE189:AH189"/>
    <mergeCell ref="AI189:AN189"/>
    <mergeCell ref="AO189:AQ189"/>
    <mergeCell ref="AR189:AT189"/>
    <mergeCell ref="AU191:AW191"/>
    <mergeCell ref="AX191:AY191"/>
    <mergeCell ref="BR191:CE191"/>
    <mergeCell ref="B192:C192"/>
    <mergeCell ref="D192:H192"/>
    <mergeCell ref="I192:P192"/>
    <mergeCell ref="Q192:Z192"/>
    <mergeCell ref="AA192:AD192"/>
    <mergeCell ref="AE192:AH192"/>
    <mergeCell ref="AI192:AN192"/>
    <mergeCell ref="AO192:AQ192"/>
    <mergeCell ref="AR192:AT192"/>
    <mergeCell ref="AU192:AW192"/>
    <mergeCell ref="AX192:AY192"/>
    <mergeCell ref="BR192:CE192"/>
    <mergeCell ref="B191:C191"/>
    <mergeCell ref="D191:H191"/>
    <mergeCell ref="I191:P191"/>
    <mergeCell ref="Q191:Z191"/>
    <mergeCell ref="AA191:AD191"/>
    <mergeCell ref="AE191:AH191"/>
    <mergeCell ref="AI191:AN191"/>
    <mergeCell ref="AO191:AQ191"/>
    <mergeCell ref="AR191:AT191"/>
    <mergeCell ref="AU193:AW193"/>
    <mergeCell ref="AX193:AY193"/>
    <mergeCell ref="BR193:CE193"/>
    <mergeCell ref="B194:C194"/>
    <mergeCell ref="D194:H194"/>
    <mergeCell ref="I194:P194"/>
    <mergeCell ref="Q194:Z194"/>
    <mergeCell ref="AA194:AD194"/>
    <mergeCell ref="AE194:AH194"/>
    <mergeCell ref="AI194:AN194"/>
    <mergeCell ref="AO194:AQ194"/>
    <mergeCell ref="AR194:AT194"/>
    <mergeCell ref="AU194:AW194"/>
    <mergeCell ref="AX194:AY194"/>
    <mergeCell ref="BR194:CE194"/>
    <mergeCell ref="B193:C193"/>
    <mergeCell ref="D193:H193"/>
    <mergeCell ref="I193:P193"/>
    <mergeCell ref="Q193:Z193"/>
    <mergeCell ref="AA193:AD193"/>
    <mergeCell ref="AE193:AH193"/>
    <mergeCell ref="AI193:AN193"/>
    <mergeCell ref="AO193:AQ193"/>
    <mergeCell ref="AR193:AT193"/>
    <mergeCell ref="AU195:AW195"/>
    <mergeCell ref="AX195:AY195"/>
    <mergeCell ref="BR195:CE195"/>
    <mergeCell ref="B196:C196"/>
    <mergeCell ref="D196:H196"/>
    <mergeCell ref="I196:P196"/>
    <mergeCell ref="Q196:Z196"/>
    <mergeCell ref="AA196:AD196"/>
    <mergeCell ref="AE196:AH196"/>
    <mergeCell ref="AI196:AN196"/>
    <mergeCell ref="AO196:AQ196"/>
    <mergeCell ref="AR196:AT196"/>
    <mergeCell ref="AU196:AW196"/>
    <mergeCell ref="AX196:AY196"/>
    <mergeCell ref="BR196:CE196"/>
    <mergeCell ref="B195:C195"/>
    <mergeCell ref="D195:H195"/>
    <mergeCell ref="I195:P195"/>
    <mergeCell ref="Q195:Z195"/>
    <mergeCell ref="AA195:AD195"/>
    <mergeCell ref="AE195:AH195"/>
    <mergeCell ref="AI195:AN195"/>
    <mergeCell ref="AO195:AQ195"/>
    <mergeCell ref="AR195:AT195"/>
    <mergeCell ref="AU197:AW197"/>
    <mergeCell ref="AX197:AY197"/>
    <mergeCell ref="BR197:CE197"/>
    <mergeCell ref="B198:C198"/>
    <mergeCell ref="D198:H198"/>
    <mergeCell ref="I198:P198"/>
    <mergeCell ref="Q198:Z198"/>
    <mergeCell ref="AA198:AD198"/>
    <mergeCell ref="AE198:AH198"/>
    <mergeCell ref="AI198:AN198"/>
    <mergeCell ref="AO198:AQ198"/>
    <mergeCell ref="AR198:AT198"/>
    <mergeCell ref="AU198:AW198"/>
    <mergeCell ref="AX198:AY198"/>
    <mergeCell ref="BR198:CE198"/>
    <mergeCell ref="B197:C197"/>
    <mergeCell ref="D197:H197"/>
    <mergeCell ref="I197:P197"/>
    <mergeCell ref="Q197:Z197"/>
    <mergeCell ref="AA197:AD197"/>
    <mergeCell ref="AE197:AH197"/>
    <mergeCell ref="AI197:AN197"/>
    <mergeCell ref="AO197:AQ197"/>
    <mergeCell ref="AR197:AT197"/>
    <mergeCell ref="AU199:AW199"/>
    <mergeCell ref="AX199:AY199"/>
    <mergeCell ref="BR199:CE199"/>
    <mergeCell ref="B200:C200"/>
    <mergeCell ref="D200:H200"/>
    <mergeCell ref="I200:P200"/>
    <mergeCell ref="Q200:Z200"/>
    <mergeCell ref="AA200:AD200"/>
    <mergeCell ref="AE200:AH200"/>
    <mergeCell ref="AI200:AN200"/>
    <mergeCell ref="AO200:AQ200"/>
    <mergeCell ref="AR200:AT200"/>
    <mergeCell ref="AU200:AW200"/>
    <mergeCell ref="AX200:AY200"/>
    <mergeCell ref="BR200:CE200"/>
    <mergeCell ref="B199:C199"/>
    <mergeCell ref="D199:H199"/>
    <mergeCell ref="I199:P199"/>
    <mergeCell ref="Q199:Z199"/>
    <mergeCell ref="AA199:AD199"/>
    <mergeCell ref="AE199:AH199"/>
    <mergeCell ref="AI199:AN199"/>
    <mergeCell ref="AO199:AQ199"/>
    <mergeCell ref="AR199:AT199"/>
    <mergeCell ref="AU201:AW201"/>
    <mergeCell ref="AX201:AY201"/>
    <mergeCell ref="BR201:CE201"/>
    <mergeCell ref="B202:C202"/>
    <mergeCell ref="D202:H202"/>
    <mergeCell ref="I202:P202"/>
    <mergeCell ref="Q202:Z202"/>
    <mergeCell ref="AA202:AD202"/>
    <mergeCell ref="AE202:AH202"/>
    <mergeCell ref="AI202:AN202"/>
    <mergeCell ref="AO202:AQ202"/>
    <mergeCell ref="AR202:AT202"/>
    <mergeCell ref="AU202:AW202"/>
    <mergeCell ref="AX202:AY202"/>
    <mergeCell ref="BR202:CE202"/>
    <mergeCell ref="B201:C201"/>
    <mergeCell ref="D201:H201"/>
    <mergeCell ref="I201:P201"/>
    <mergeCell ref="Q201:Z201"/>
    <mergeCell ref="AA201:AD201"/>
    <mergeCell ref="AE201:AH201"/>
    <mergeCell ref="AI201:AN201"/>
    <mergeCell ref="AO201:AQ201"/>
    <mergeCell ref="AR201:AT201"/>
    <mergeCell ref="AU203:AW203"/>
    <mergeCell ref="AX203:AY203"/>
    <mergeCell ref="BR203:CE203"/>
    <mergeCell ref="B204:C204"/>
    <mergeCell ref="D204:H204"/>
    <mergeCell ref="I204:P204"/>
    <mergeCell ref="Q204:Z204"/>
    <mergeCell ref="AA204:AD204"/>
    <mergeCell ref="AE204:AH204"/>
    <mergeCell ref="AI204:AN204"/>
    <mergeCell ref="AO204:AQ204"/>
    <mergeCell ref="AR204:AT204"/>
    <mergeCell ref="AU204:AW204"/>
    <mergeCell ref="AX204:AY204"/>
    <mergeCell ref="BR204:CE204"/>
    <mergeCell ref="B203:C203"/>
    <mergeCell ref="D203:H203"/>
    <mergeCell ref="I203:P203"/>
    <mergeCell ref="Q203:Z203"/>
    <mergeCell ref="AA203:AD203"/>
    <mergeCell ref="AE203:AH203"/>
    <mergeCell ref="AI203:AN203"/>
    <mergeCell ref="AO203:AQ203"/>
    <mergeCell ref="AR203:AT203"/>
    <mergeCell ref="AU205:AW205"/>
    <mergeCell ref="AX205:AY205"/>
    <mergeCell ref="BR205:CE205"/>
    <mergeCell ref="B206:C206"/>
    <mergeCell ref="D206:H206"/>
    <mergeCell ref="I206:P206"/>
    <mergeCell ref="Q206:Z206"/>
    <mergeCell ref="AA206:AD206"/>
    <mergeCell ref="AE206:AH206"/>
    <mergeCell ref="AI206:AN206"/>
    <mergeCell ref="AO206:AQ206"/>
    <mergeCell ref="AR206:AT206"/>
    <mergeCell ref="AU206:AW206"/>
    <mergeCell ref="AX206:AY206"/>
    <mergeCell ref="BR206:CE206"/>
    <mergeCell ref="B205:C205"/>
    <mergeCell ref="D205:H205"/>
    <mergeCell ref="I205:P205"/>
    <mergeCell ref="Q205:Z205"/>
    <mergeCell ref="AA205:AD205"/>
    <mergeCell ref="AE205:AH205"/>
    <mergeCell ref="AI205:AN205"/>
    <mergeCell ref="AO205:AQ205"/>
    <mergeCell ref="AR205:AT205"/>
    <mergeCell ref="AU207:AW207"/>
    <mergeCell ref="AX207:AY207"/>
    <mergeCell ref="BR207:CE207"/>
    <mergeCell ref="B208:C208"/>
    <mergeCell ref="D208:H208"/>
    <mergeCell ref="I208:P208"/>
    <mergeCell ref="Q208:Z208"/>
    <mergeCell ref="AA208:AD208"/>
    <mergeCell ref="AE208:AH208"/>
    <mergeCell ref="AI208:AN208"/>
    <mergeCell ref="AO208:AQ208"/>
    <mergeCell ref="AR208:AT208"/>
    <mergeCell ref="AU208:AW208"/>
    <mergeCell ref="AX208:AY208"/>
    <mergeCell ref="BR208:CE208"/>
    <mergeCell ref="B207:C207"/>
    <mergeCell ref="D207:H207"/>
    <mergeCell ref="I207:P207"/>
    <mergeCell ref="Q207:Z207"/>
    <mergeCell ref="AA207:AD207"/>
    <mergeCell ref="AE207:AH207"/>
    <mergeCell ref="AI207:AN207"/>
    <mergeCell ref="AO207:AQ207"/>
    <mergeCell ref="AR207:AT207"/>
    <mergeCell ref="AU209:AW209"/>
    <mergeCell ref="AX209:AY209"/>
    <mergeCell ref="BR209:CE209"/>
    <mergeCell ref="B210:C210"/>
    <mergeCell ref="D210:H210"/>
    <mergeCell ref="I210:P210"/>
    <mergeCell ref="Q210:Z210"/>
    <mergeCell ref="AA210:AD210"/>
    <mergeCell ref="AE210:AH210"/>
    <mergeCell ref="AI210:AN210"/>
    <mergeCell ref="AO210:AQ210"/>
    <mergeCell ref="AR210:AT210"/>
    <mergeCell ref="AU210:AW210"/>
    <mergeCell ref="AX210:AY210"/>
    <mergeCell ref="BR210:CE210"/>
    <mergeCell ref="B209:C209"/>
    <mergeCell ref="D209:H209"/>
    <mergeCell ref="I209:P209"/>
    <mergeCell ref="Q209:Z209"/>
    <mergeCell ref="AA209:AD209"/>
    <mergeCell ref="AE209:AH209"/>
    <mergeCell ref="AI209:AN209"/>
    <mergeCell ref="AO209:AQ209"/>
    <mergeCell ref="AR209:AT209"/>
    <mergeCell ref="AU211:AW211"/>
    <mergeCell ref="AX211:AY211"/>
    <mergeCell ref="BR211:CE211"/>
    <mergeCell ref="B212:C212"/>
    <mergeCell ref="D212:H212"/>
    <mergeCell ref="I212:P212"/>
    <mergeCell ref="Q212:Z212"/>
    <mergeCell ref="AA212:AD212"/>
    <mergeCell ref="AE212:AH212"/>
    <mergeCell ref="AI212:AN212"/>
    <mergeCell ref="AO212:AQ212"/>
    <mergeCell ref="AR212:AT212"/>
    <mergeCell ref="AU212:AW212"/>
    <mergeCell ref="AX212:AY212"/>
    <mergeCell ref="BR212:CE212"/>
    <mergeCell ref="B211:C211"/>
    <mergeCell ref="D211:H211"/>
    <mergeCell ref="I211:P211"/>
    <mergeCell ref="Q211:Z211"/>
    <mergeCell ref="AA211:AD211"/>
    <mergeCell ref="AE211:AH211"/>
    <mergeCell ref="AI211:AN211"/>
    <mergeCell ref="AO211:AQ211"/>
    <mergeCell ref="AR211:AT211"/>
    <mergeCell ref="AU213:AW213"/>
    <mergeCell ref="AX213:AY213"/>
    <mergeCell ref="BR213:CE213"/>
    <mergeCell ref="B214:C214"/>
    <mergeCell ref="D214:H214"/>
    <mergeCell ref="I214:P214"/>
    <mergeCell ref="Q214:Z214"/>
    <mergeCell ref="AA214:AD214"/>
    <mergeCell ref="AE214:AH214"/>
    <mergeCell ref="AI214:AN214"/>
    <mergeCell ref="AO214:AQ214"/>
    <mergeCell ref="AR214:AT214"/>
    <mergeCell ref="AU214:AW214"/>
    <mergeCell ref="AX214:AY214"/>
    <mergeCell ref="BR214:CE214"/>
    <mergeCell ref="B213:C213"/>
    <mergeCell ref="D213:H213"/>
    <mergeCell ref="I213:P213"/>
    <mergeCell ref="Q213:Z213"/>
    <mergeCell ref="AA213:AD213"/>
    <mergeCell ref="AE213:AH213"/>
    <mergeCell ref="AI213:AN213"/>
    <mergeCell ref="AO213:AQ213"/>
    <mergeCell ref="AR213:AT213"/>
    <mergeCell ref="AU215:AW215"/>
    <mergeCell ref="AX215:AY215"/>
    <mergeCell ref="BR215:CE215"/>
    <mergeCell ref="B216:C216"/>
    <mergeCell ref="D216:H216"/>
    <mergeCell ref="I216:P216"/>
    <mergeCell ref="Q216:Z216"/>
    <mergeCell ref="AA216:AD216"/>
    <mergeCell ref="AE216:AH216"/>
    <mergeCell ref="AI216:AN216"/>
    <mergeCell ref="AO216:AQ216"/>
    <mergeCell ref="AR216:AT216"/>
    <mergeCell ref="AU216:AW216"/>
    <mergeCell ref="AX216:AY216"/>
    <mergeCell ref="BR216:CE216"/>
    <mergeCell ref="B215:C215"/>
    <mergeCell ref="D215:H215"/>
    <mergeCell ref="I215:P215"/>
    <mergeCell ref="Q215:Z215"/>
    <mergeCell ref="AA215:AD215"/>
    <mergeCell ref="AE215:AH215"/>
    <mergeCell ref="AI215:AN215"/>
    <mergeCell ref="AO215:AQ215"/>
    <mergeCell ref="AR215:AT215"/>
    <mergeCell ref="AU217:AW217"/>
    <mergeCell ref="AX217:AY217"/>
    <mergeCell ref="BR217:CE217"/>
    <mergeCell ref="B218:C218"/>
    <mergeCell ref="D218:H218"/>
    <mergeCell ref="I218:P218"/>
    <mergeCell ref="Q218:Z218"/>
    <mergeCell ref="AA218:AD218"/>
    <mergeCell ref="AE218:AH218"/>
    <mergeCell ref="AI218:AN218"/>
    <mergeCell ref="AO218:AQ218"/>
    <mergeCell ref="AR218:AT218"/>
    <mergeCell ref="AU218:AW218"/>
    <mergeCell ref="AX218:AY218"/>
    <mergeCell ref="BR218:CE218"/>
    <mergeCell ref="B217:C217"/>
    <mergeCell ref="D217:H217"/>
    <mergeCell ref="I217:P217"/>
    <mergeCell ref="Q217:Z217"/>
    <mergeCell ref="AA217:AD217"/>
    <mergeCell ref="AE217:AH217"/>
    <mergeCell ref="AI217:AN217"/>
    <mergeCell ref="AO217:AQ217"/>
    <mergeCell ref="AR217:AT217"/>
    <mergeCell ref="AU219:AW219"/>
    <mergeCell ref="AX219:AY219"/>
    <mergeCell ref="BR219:CE219"/>
    <mergeCell ref="B220:C220"/>
    <mergeCell ref="D220:H220"/>
    <mergeCell ref="I220:P220"/>
    <mergeCell ref="Q220:Z220"/>
    <mergeCell ref="AA220:AD220"/>
    <mergeCell ref="AE220:AH220"/>
    <mergeCell ref="AI220:AN220"/>
    <mergeCell ref="AO220:AQ220"/>
    <mergeCell ref="AR220:AT220"/>
    <mergeCell ref="AU220:AW220"/>
    <mergeCell ref="AX220:AY220"/>
    <mergeCell ref="BR220:CE220"/>
    <mergeCell ref="B219:C219"/>
    <mergeCell ref="D219:H219"/>
    <mergeCell ref="I219:P219"/>
    <mergeCell ref="Q219:Z219"/>
    <mergeCell ref="AA219:AD219"/>
    <mergeCell ref="AE219:AH219"/>
    <mergeCell ref="AI219:AN219"/>
    <mergeCell ref="AO219:AQ219"/>
    <mergeCell ref="AR219:AT219"/>
    <mergeCell ref="AU221:AW221"/>
    <mergeCell ref="AX221:AY221"/>
    <mergeCell ref="BR221:CE221"/>
    <mergeCell ref="B222:C222"/>
    <mergeCell ref="D222:H222"/>
    <mergeCell ref="I222:P222"/>
    <mergeCell ref="Q222:Z222"/>
    <mergeCell ref="AA222:AD222"/>
    <mergeCell ref="AE222:AH222"/>
    <mergeCell ref="AI222:AN222"/>
    <mergeCell ref="AO222:AQ222"/>
    <mergeCell ref="AR222:AT222"/>
    <mergeCell ref="AU222:AW222"/>
    <mergeCell ref="AX222:AY222"/>
    <mergeCell ref="BR222:CE222"/>
    <mergeCell ref="B221:C221"/>
    <mergeCell ref="D221:H221"/>
    <mergeCell ref="I221:P221"/>
    <mergeCell ref="Q221:Z221"/>
    <mergeCell ref="AA221:AD221"/>
    <mergeCell ref="AE221:AH221"/>
    <mergeCell ref="AI221:AN221"/>
    <mergeCell ref="AO221:AQ221"/>
    <mergeCell ref="AR221:AT221"/>
    <mergeCell ref="AU223:AW223"/>
    <mergeCell ref="AX223:AY223"/>
    <mergeCell ref="BR223:CE223"/>
    <mergeCell ref="B224:C224"/>
    <mergeCell ref="D224:H224"/>
    <mergeCell ref="I224:P224"/>
    <mergeCell ref="Q224:Z224"/>
    <mergeCell ref="AA224:AD224"/>
    <mergeCell ref="AE224:AH224"/>
    <mergeCell ref="AI224:AN224"/>
    <mergeCell ref="AO224:AQ224"/>
    <mergeCell ref="AR224:AT224"/>
    <mergeCell ref="AU224:AW224"/>
    <mergeCell ref="AX224:AY224"/>
    <mergeCell ref="BR224:CE224"/>
    <mergeCell ref="B223:C223"/>
    <mergeCell ref="D223:H223"/>
    <mergeCell ref="I223:P223"/>
    <mergeCell ref="Q223:Z223"/>
    <mergeCell ref="AA223:AD223"/>
    <mergeCell ref="AE223:AH223"/>
    <mergeCell ref="AI223:AN223"/>
    <mergeCell ref="AO223:AQ223"/>
    <mergeCell ref="AR223:AT223"/>
    <mergeCell ref="AU225:AW225"/>
    <mergeCell ref="AX225:AY225"/>
    <mergeCell ref="BR225:CE225"/>
    <mergeCell ref="B226:C226"/>
    <mergeCell ref="D226:H226"/>
    <mergeCell ref="I226:P226"/>
    <mergeCell ref="Q226:Z226"/>
    <mergeCell ref="AA226:AD226"/>
    <mergeCell ref="AE226:AH226"/>
    <mergeCell ref="AI226:AN226"/>
    <mergeCell ref="AO226:AQ226"/>
    <mergeCell ref="AR226:AT226"/>
    <mergeCell ref="AU226:AW226"/>
    <mergeCell ref="AX226:AY226"/>
    <mergeCell ref="BR226:CE226"/>
    <mergeCell ref="B225:C225"/>
    <mergeCell ref="D225:H225"/>
    <mergeCell ref="I225:P225"/>
    <mergeCell ref="Q225:Z225"/>
    <mergeCell ref="AA225:AD225"/>
    <mergeCell ref="AE225:AH225"/>
    <mergeCell ref="AI225:AN225"/>
    <mergeCell ref="AO225:AQ225"/>
    <mergeCell ref="AR225:AT225"/>
    <mergeCell ref="AU227:AW227"/>
    <mergeCell ref="AX227:AY227"/>
    <mergeCell ref="BR227:CE227"/>
    <mergeCell ref="B228:C228"/>
    <mergeCell ref="D228:H228"/>
    <mergeCell ref="I228:P228"/>
    <mergeCell ref="Q228:Z228"/>
    <mergeCell ref="AA228:AD228"/>
    <mergeCell ref="AE228:AH228"/>
    <mergeCell ref="AI228:AN228"/>
    <mergeCell ref="AO228:AQ228"/>
    <mergeCell ref="AR228:AT228"/>
    <mergeCell ref="AU228:AW228"/>
    <mergeCell ref="AX228:AY228"/>
    <mergeCell ref="BR228:CE228"/>
    <mergeCell ref="B227:C227"/>
    <mergeCell ref="D227:H227"/>
    <mergeCell ref="I227:P227"/>
    <mergeCell ref="Q227:Z227"/>
    <mergeCell ref="AA227:AD227"/>
    <mergeCell ref="AE227:AH227"/>
    <mergeCell ref="AI227:AN227"/>
    <mergeCell ref="AO227:AQ227"/>
    <mergeCell ref="AR227:AT227"/>
    <mergeCell ref="AU229:AW229"/>
    <mergeCell ref="AX229:AY229"/>
    <mergeCell ref="BR229:CE229"/>
    <mergeCell ref="B230:C230"/>
    <mergeCell ref="D230:H230"/>
    <mergeCell ref="I230:P230"/>
    <mergeCell ref="Q230:Z230"/>
    <mergeCell ref="AA230:AD230"/>
    <mergeCell ref="AE230:AH230"/>
    <mergeCell ref="AI230:AN230"/>
    <mergeCell ref="AO230:AQ230"/>
    <mergeCell ref="AR230:AT230"/>
    <mergeCell ref="AU230:AW230"/>
    <mergeCell ref="AX230:AY230"/>
    <mergeCell ref="BR230:CE230"/>
    <mergeCell ref="B229:C229"/>
    <mergeCell ref="D229:H229"/>
    <mergeCell ref="I229:P229"/>
    <mergeCell ref="Q229:Z229"/>
    <mergeCell ref="AA229:AD229"/>
    <mergeCell ref="AE229:AH229"/>
    <mergeCell ref="AI229:AN229"/>
    <mergeCell ref="AO229:AQ229"/>
    <mergeCell ref="AR229:AT229"/>
    <mergeCell ref="AU231:AW231"/>
    <mergeCell ref="AX231:AY231"/>
    <mergeCell ref="BR231:CE231"/>
    <mergeCell ref="B232:C232"/>
    <mergeCell ref="D232:H232"/>
    <mergeCell ref="I232:P232"/>
    <mergeCell ref="Q232:Z232"/>
    <mergeCell ref="AA232:AD232"/>
    <mergeCell ref="AE232:AH232"/>
    <mergeCell ref="AI232:AN232"/>
    <mergeCell ref="AO232:AQ232"/>
    <mergeCell ref="AR232:AT232"/>
    <mergeCell ref="AU232:AW232"/>
    <mergeCell ref="AX232:AY232"/>
    <mergeCell ref="BR232:CE232"/>
    <mergeCell ref="B231:C231"/>
    <mergeCell ref="D231:H231"/>
    <mergeCell ref="I231:P231"/>
    <mergeCell ref="Q231:Z231"/>
    <mergeCell ref="AA231:AD231"/>
    <mergeCell ref="AE231:AH231"/>
    <mergeCell ref="AI231:AN231"/>
    <mergeCell ref="AO231:AQ231"/>
    <mergeCell ref="AR231:AT231"/>
    <mergeCell ref="AU233:AW233"/>
    <mergeCell ref="AX233:AY233"/>
    <mergeCell ref="BR233:CE233"/>
    <mergeCell ref="B234:C234"/>
    <mergeCell ref="D234:H234"/>
    <mergeCell ref="I234:P234"/>
    <mergeCell ref="Q234:Z234"/>
    <mergeCell ref="AA234:AD234"/>
    <mergeCell ref="AE234:AH234"/>
    <mergeCell ref="AI234:AN234"/>
    <mergeCell ref="AO234:AQ234"/>
    <mergeCell ref="AR234:AT234"/>
    <mergeCell ref="AU234:AW234"/>
    <mergeCell ref="AX234:AY234"/>
    <mergeCell ref="BR234:CE234"/>
    <mergeCell ref="B233:C233"/>
    <mergeCell ref="D233:H233"/>
    <mergeCell ref="I233:P233"/>
    <mergeCell ref="Q233:Z233"/>
    <mergeCell ref="AA233:AD233"/>
    <mergeCell ref="AE233:AH233"/>
    <mergeCell ref="AI233:AN233"/>
    <mergeCell ref="AO233:AQ233"/>
    <mergeCell ref="AR233:AT233"/>
    <mergeCell ref="AU235:AW235"/>
    <mergeCell ref="AX235:AY235"/>
    <mergeCell ref="BR235:CE235"/>
    <mergeCell ref="B236:C236"/>
    <mergeCell ref="D236:H236"/>
    <mergeCell ref="I236:P236"/>
    <mergeCell ref="Q236:Z236"/>
    <mergeCell ref="AA236:AD236"/>
    <mergeCell ref="AE236:AH236"/>
    <mergeCell ref="AI236:AN236"/>
    <mergeCell ref="AO236:AQ236"/>
    <mergeCell ref="AR236:AT236"/>
    <mergeCell ref="AU236:AW236"/>
    <mergeCell ref="AX236:AY236"/>
    <mergeCell ref="BR236:CE236"/>
    <mergeCell ref="B235:C235"/>
    <mergeCell ref="D235:H235"/>
    <mergeCell ref="I235:P235"/>
    <mergeCell ref="Q235:Z235"/>
    <mergeCell ref="AA235:AD235"/>
    <mergeCell ref="AE235:AH235"/>
    <mergeCell ref="AI235:AN235"/>
    <mergeCell ref="AO235:AQ235"/>
    <mergeCell ref="AR235:AT235"/>
    <mergeCell ref="AU237:AW237"/>
    <mergeCell ref="AX237:AY237"/>
    <mergeCell ref="BR237:CE237"/>
    <mergeCell ref="B238:C238"/>
    <mergeCell ref="D238:H238"/>
    <mergeCell ref="I238:P238"/>
    <mergeCell ref="Q238:Z238"/>
    <mergeCell ref="AA238:AD238"/>
    <mergeCell ref="AE238:AH238"/>
    <mergeCell ref="AI238:AN238"/>
    <mergeCell ref="AO238:AQ238"/>
    <mergeCell ref="AR238:AT238"/>
    <mergeCell ref="AU238:AW238"/>
    <mergeCell ref="AX238:AY238"/>
    <mergeCell ref="BR238:CE238"/>
    <mergeCell ref="B237:C237"/>
    <mergeCell ref="D237:H237"/>
    <mergeCell ref="I237:P237"/>
    <mergeCell ref="Q237:Z237"/>
    <mergeCell ref="AA237:AD237"/>
    <mergeCell ref="AE237:AH237"/>
    <mergeCell ref="AI237:AN237"/>
    <mergeCell ref="AO237:AQ237"/>
    <mergeCell ref="AR237:AT237"/>
    <mergeCell ref="AU239:AW239"/>
    <mergeCell ref="AX239:AY239"/>
    <mergeCell ref="BR239:CE239"/>
    <mergeCell ref="B240:C240"/>
    <mergeCell ref="D240:H240"/>
    <mergeCell ref="I240:P240"/>
    <mergeCell ref="Q240:Z240"/>
    <mergeCell ref="AA240:AD240"/>
    <mergeCell ref="AE240:AH240"/>
    <mergeCell ref="AI240:AN240"/>
    <mergeCell ref="AO240:AQ240"/>
    <mergeCell ref="AR240:AT240"/>
    <mergeCell ref="AU240:AW240"/>
    <mergeCell ref="AX240:AY240"/>
    <mergeCell ref="BR240:CE240"/>
    <mergeCell ref="B239:C239"/>
    <mergeCell ref="D239:H239"/>
    <mergeCell ref="I239:P239"/>
    <mergeCell ref="Q239:Z239"/>
    <mergeCell ref="AA239:AD239"/>
    <mergeCell ref="AE239:AH239"/>
    <mergeCell ref="AI239:AN239"/>
    <mergeCell ref="AO239:AQ239"/>
    <mergeCell ref="AR239:AT239"/>
    <mergeCell ref="AU241:AW241"/>
    <mergeCell ref="AX241:AY241"/>
    <mergeCell ref="BR241:CE241"/>
    <mergeCell ref="B242:C242"/>
    <mergeCell ref="D242:H242"/>
    <mergeCell ref="I242:P242"/>
    <mergeCell ref="Q242:Z242"/>
    <mergeCell ref="AA242:AD242"/>
    <mergeCell ref="AE242:AH242"/>
    <mergeCell ref="AI242:AN242"/>
    <mergeCell ref="AO242:AQ242"/>
    <mergeCell ref="AR242:AT242"/>
    <mergeCell ref="AU242:AW242"/>
    <mergeCell ref="AX242:AY242"/>
    <mergeCell ref="BR242:CE242"/>
    <mergeCell ref="B241:C241"/>
    <mergeCell ref="D241:H241"/>
    <mergeCell ref="I241:P241"/>
    <mergeCell ref="Q241:Z241"/>
    <mergeCell ref="AA241:AD241"/>
    <mergeCell ref="AE241:AH241"/>
    <mergeCell ref="AI241:AN241"/>
    <mergeCell ref="AO241:AQ241"/>
    <mergeCell ref="AR241:AT241"/>
    <mergeCell ref="AU243:AW243"/>
    <mergeCell ref="AX243:AY243"/>
    <mergeCell ref="BR243:CE243"/>
    <mergeCell ref="B244:C244"/>
    <mergeCell ref="D244:H244"/>
    <mergeCell ref="I244:P244"/>
    <mergeCell ref="Q244:Z244"/>
    <mergeCell ref="AA244:AD244"/>
    <mergeCell ref="AE244:AH244"/>
    <mergeCell ref="AI244:AN244"/>
    <mergeCell ref="AO244:AQ244"/>
    <mergeCell ref="AR244:AT244"/>
    <mergeCell ref="AU244:AW244"/>
    <mergeCell ref="AX244:AY244"/>
    <mergeCell ref="BR244:CE244"/>
    <mergeCell ref="B243:C243"/>
    <mergeCell ref="D243:H243"/>
    <mergeCell ref="I243:P243"/>
    <mergeCell ref="Q243:Z243"/>
    <mergeCell ref="AA243:AD243"/>
    <mergeCell ref="AE243:AH243"/>
    <mergeCell ref="AI243:AN243"/>
    <mergeCell ref="AO243:AQ243"/>
    <mergeCell ref="AR243:AT243"/>
    <mergeCell ref="AU245:AW245"/>
    <mergeCell ref="AX245:AY245"/>
    <mergeCell ref="BR245:CE245"/>
    <mergeCell ref="B246:C246"/>
    <mergeCell ref="D246:H246"/>
    <mergeCell ref="I246:P246"/>
    <mergeCell ref="Q246:Z246"/>
    <mergeCell ref="AA246:AD246"/>
    <mergeCell ref="AE246:AH246"/>
    <mergeCell ref="AI246:AN246"/>
    <mergeCell ref="AO246:AQ246"/>
    <mergeCell ref="AR246:AT246"/>
    <mergeCell ref="AU246:AW246"/>
    <mergeCell ref="AX246:AY246"/>
    <mergeCell ref="BR246:CE246"/>
    <mergeCell ref="B245:C245"/>
    <mergeCell ref="D245:H245"/>
    <mergeCell ref="I245:P245"/>
    <mergeCell ref="Q245:Z245"/>
    <mergeCell ref="AA245:AD245"/>
    <mergeCell ref="AE245:AH245"/>
    <mergeCell ref="AI245:AN245"/>
    <mergeCell ref="AO245:AQ245"/>
    <mergeCell ref="AR245:AT245"/>
    <mergeCell ref="AU247:AW247"/>
    <mergeCell ref="AX247:AY247"/>
    <mergeCell ref="BR247:CE247"/>
    <mergeCell ref="B248:C248"/>
    <mergeCell ref="D248:H248"/>
    <mergeCell ref="I248:P248"/>
    <mergeCell ref="Q248:Z248"/>
    <mergeCell ref="AA248:AD248"/>
    <mergeCell ref="AE248:AH248"/>
    <mergeCell ref="AI248:AN248"/>
    <mergeCell ref="AO248:AQ248"/>
    <mergeCell ref="AR248:AT248"/>
    <mergeCell ref="AU248:AW248"/>
    <mergeCell ref="AX248:AY248"/>
    <mergeCell ref="BR248:CE248"/>
    <mergeCell ref="B247:C247"/>
    <mergeCell ref="D247:H247"/>
    <mergeCell ref="I247:P247"/>
    <mergeCell ref="Q247:Z247"/>
    <mergeCell ref="AA247:AD247"/>
    <mergeCell ref="AE247:AH247"/>
    <mergeCell ref="AI247:AN247"/>
    <mergeCell ref="AO247:AQ247"/>
    <mergeCell ref="AR247:AT247"/>
    <mergeCell ref="AU249:AW249"/>
    <mergeCell ref="AX249:AY249"/>
    <mergeCell ref="BR249:CE249"/>
    <mergeCell ref="B250:C250"/>
    <mergeCell ref="D250:H250"/>
    <mergeCell ref="I250:P250"/>
    <mergeCell ref="Q250:Z250"/>
    <mergeCell ref="AA250:AD250"/>
    <mergeCell ref="AE250:AH250"/>
    <mergeCell ref="AI250:AN250"/>
    <mergeCell ref="AO250:AQ250"/>
    <mergeCell ref="AR250:AT250"/>
    <mergeCell ref="AU250:AW250"/>
    <mergeCell ref="AX250:AY250"/>
    <mergeCell ref="BR250:CE250"/>
    <mergeCell ref="B249:C249"/>
    <mergeCell ref="D249:H249"/>
    <mergeCell ref="I249:P249"/>
    <mergeCell ref="Q249:Z249"/>
    <mergeCell ref="AA249:AD249"/>
    <mergeCell ref="AE249:AH249"/>
    <mergeCell ref="AI249:AN249"/>
    <mergeCell ref="AO249:AQ249"/>
    <mergeCell ref="AR249:AT249"/>
    <mergeCell ref="AU251:AW251"/>
    <mergeCell ref="AX251:AY251"/>
    <mergeCell ref="BR251:CE251"/>
    <mergeCell ref="B252:C252"/>
    <mergeCell ref="D252:H252"/>
    <mergeCell ref="I252:P252"/>
    <mergeCell ref="Q252:Z252"/>
    <mergeCell ref="AA252:AD252"/>
    <mergeCell ref="AE252:AH252"/>
    <mergeCell ref="AI252:AN252"/>
    <mergeCell ref="AO252:AQ252"/>
    <mergeCell ref="AR252:AT252"/>
    <mergeCell ref="AU252:AW252"/>
    <mergeCell ref="AX252:AY252"/>
    <mergeCell ref="BR252:CE252"/>
    <mergeCell ref="B251:C251"/>
    <mergeCell ref="D251:H251"/>
    <mergeCell ref="I251:P251"/>
    <mergeCell ref="Q251:Z251"/>
    <mergeCell ref="AA251:AD251"/>
    <mergeCell ref="AE251:AH251"/>
    <mergeCell ref="AI251:AN251"/>
    <mergeCell ref="AO251:AQ251"/>
    <mergeCell ref="AR251:AT251"/>
    <mergeCell ref="AU253:AW253"/>
    <mergeCell ref="AX253:AY253"/>
    <mergeCell ref="BR253:CE253"/>
    <mergeCell ref="B254:C254"/>
    <mergeCell ref="D254:H254"/>
    <mergeCell ref="I254:P254"/>
    <mergeCell ref="Q254:Z254"/>
    <mergeCell ref="AA254:AD254"/>
    <mergeCell ref="AE254:AH254"/>
    <mergeCell ref="AI254:AN254"/>
    <mergeCell ref="AO254:AQ254"/>
    <mergeCell ref="AR254:AT254"/>
    <mergeCell ref="AU254:AW254"/>
    <mergeCell ref="AX254:AY254"/>
    <mergeCell ref="BR254:CE254"/>
    <mergeCell ref="B253:C253"/>
    <mergeCell ref="D253:H253"/>
    <mergeCell ref="I253:P253"/>
    <mergeCell ref="Q253:Z253"/>
    <mergeCell ref="AA253:AD253"/>
    <mergeCell ref="AE253:AH253"/>
    <mergeCell ref="AI253:AN253"/>
    <mergeCell ref="AO253:AQ253"/>
    <mergeCell ref="AR253:AT253"/>
    <mergeCell ref="AU255:AW255"/>
    <mergeCell ref="AX255:AY255"/>
    <mergeCell ref="BR255:CE255"/>
    <mergeCell ref="B256:C256"/>
    <mergeCell ref="D256:H256"/>
    <mergeCell ref="I256:P256"/>
    <mergeCell ref="Q256:Z256"/>
    <mergeCell ref="AA256:AD256"/>
    <mergeCell ref="AE256:AH256"/>
    <mergeCell ref="AI256:AN256"/>
    <mergeCell ref="AO256:AQ256"/>
    <mergeCell ref="AR256:AT256"/>
    <mergeCell ref="AU256:AW256"/>
    <mergeCell ref="AX256:AY256"/>
    <mergeCell ref="BR256:CE256"/>
    <mergeCell ref="B255:C255"/>
    <mergeCell ref="D255:H255"/>
    <mergeCell ref="I255:P255"/>
    <mergeCell ref="Q255:Z255"/>
    <mergeCell ref="AA255:AD255"/>
    <mergeCell ref="AE255:AH255"/>
    <mergeCell ref="AI255:AN255"/>
    <mergeCell ref="AO255:AQ255"/>
    <mergeCell ref="AR255:AT255"/>
    <mergeCell ref="AU257:AW257"/>
    <mergeCell ref="AX257:AY257"/>
    <mergeCell ref="BR257:CE257"/>
    <mergeCell ref="B258:C258"/>
    <mergeCell ref="D258:H258"/>
    <mergeCell ref="I258:P258"/>
    <mergeCell ref="Q258:Z258"/>
    <mergeCell ref="AA258:AD258"/>
    <mergeCell ref="AE258:AH258"/>
    <mergeCell ref="AI258:AN258"/>
    <mergeCell ref="AO258:AQ258"/>
    <mergeCell ref="AR258:AT258"/>
    <mergeCell ref="AU258:AW258"/>
    <mergeCell ref="AX258:AY258"/>
    <mergeCell ref="BR258:CE258"/>
    <mergeCell ref="B257:C257"/>
    <mergeCell ref="D257:H257"/>
    <mergeCell ref="I257:P257"/>
    <mergeCell ref="Q257:Z257"/>
    <mergeCell ref="AA257:AD257"/>
    <mergeCell ref="AE257:AH257"/>
    <mergeCell ref="AI257:AN257"/>
    <mergeCell ref="AO257:AQ257"/>
    <mergeCell ref="AR257:AT257"/>
    <mergeCell ref="AU259:AW259"/>
    <mergeCell ref="AX259:AY259"/>
    <mergeCell ref="BR259:CE259"/>
    <mergeCell ref="B260:C260"/>
    <mergeCell ref="D260:H260"/>
    <mergeCell ref="I260:P260"/>
    <mergeCell ref="Q260:Z260"/>
    <mergeCell ref="AA260:AD260"/>
    <mergeCell ref="AE260:AH260"/>
    <mergeCell ref="AI260:AN260"/>
    <mergeCell ref="AO260:AQ260"/>
    <mergeCell ref="AR260:AT260"/>
    <mergeCell ref="AU260:AW260"/>
    <mergeCell ref="AX260:AY260"/>
    <mergeCell ref="BR260:CE260"/>
    <mergeCell ref="B259:C259"/>
    <mergeCell ref="D259:H259"/>
    <mergeCell ref="I259:P259"/>
    <mergeCell ref="Q259:Z259"/>
    <mergeCell ref="AA259:AD259"/>
    <mergeCell ref="AE259:AH259"/>
    <mergeCell ref="AI259:AN259"/>
    <mergeCell ref="AO259:AQ259"/>
    <mergeCell ref="AR259:AT259"/>
    <mergeCell ref="AU261:AW261"/>
    <mergeCell ref="AX261:AY261"/>
    <mergeCell ref="BR261:CE261"/>
    <mergeCell ref="B262:C262"/>
    <mergeCell ref="D262:H262"/>
    <mergeCell ref="I262:P262"/>
    <mergeCell ref="Q262:Z262"/>
    <mergeCell ref="AA262:AD262"/>
    <mergeCell ref="AE262:AH262"/>
    <mergeCell ref="AI262:AN262"/>
    <mergeCell ref="AO262:AQ262"/>
    <mergeCell ref="AR262:AT262"/>
    <mergeCell ref="AU262:AW262"/>
    <mergeCell ref="AX262:AY262"/>
    <mergeCell ref="BR262:CE262"/>
    <mergeCell ref="B261:C261"/>
    <mergeCell ref="D261:H261"/>
    <mergeCell ref="I261:P261"/>
    <mergeCell ref="Q261:Z261"/>
    <mergeCell ref="AA261:AD261"/>
    <mergeCell ref="AE261:AH261"/>
    <mergeCell ref="AI261:AN261"/>
    <mergeCell ref="AO261:AQ261"/>
    <mergeCell ref="AR261:AT261"/>
    <mergeCell ref="AU263:AW263"/>
    <mergeCell ref="AX263:AY263"/>
    <mergeCell ref="BR263:CE263"/>
    <mergeCell ref="B264:C264"/>
    <mergeCell ref="D264:H264"/>
    <mergeCell ref="I264:P264"/>
    <mergeCell ref="Q264:Z264"/>
    <mergeCell ref="AA264:AD264"/>
    <mergeCell ref="AE264:AH264"/>
    <mergeCell ref="AI264:AN264"/>
    <mergeCell ref="AO264:AQ264"/>
    <mergeCell ref="AR264:AT264"/>
    <mergeCell ref="AU264:AW264"/>
    <mergeCell ref="AX264:AY264"/>
    <mergeCell ref="BR264:CE264"/>
    <mergeCell ref="B263:C263"/>
    <mergeCell ref="D263:H263"/>
    <mergeCell ref="I263:P263"/>
    <mergeCell ref="Q263:Z263"/>
    <mergeCell ref="AA263:AD263"/>
    <mergeCell ref="AE263:AH263"/>
    <mergeCell ref="AI263:AN263"/>
    <mergeCell ref="AO263:AQ263"/>
    <mergeCell ref="AR263:AT263"/>
    <mergeCell ref="AU265:AW265"/>
    <mergeCell ref="AX265:AY265"/>
    <mergeCell ref="BR265:CE265"/>
    <mergeCell ref="B266:C266"/>
    <mergeCell ref="D266:H266"/>
    <mergeCell ref="I266:P266"/>
    <mergeCell ref="Q266:Z266"/>
    <mergeCell ref="AA266:AD266"/>
    <mergeCell ref="AE266:AH266"/>
    <mergeCell ref="AI266:AN266"/>
    <mergeCell ref="AO266:AQ266"/>
    <mergeCell ref="AR266:AT266"/>
    <mergeCell ref="AU266:AW266"/>
    <mergeCell ref="AX266:AY266"/>
    <mergeCell ref="BR266:CE266"/>
    <mergeCell ref="B265:C265"/>
    <mergeCell ref="D265:H265"/>
    <mergeCell ref="I265:P265"/>
    <mergeCell ref="Q265:Z265"/>
    <mergeCell ref="AA265:AD265"/>
    <mergeCell ref="AE265:AH265"/>
    <mergeCell ref="AI265:AN265"/>
    <mergeCell ref="AO265:AQ265"/>
    <mergeCell ref="AR265:AT265"/>
    <mergeCell ref="AU267:AW267"/>
    <mergeCell ref="AX267:AY267"/>
    <mergeCell ref="BR267:CE267"/>
    <mergeCell ref="B268:C268"/>
    <mergeCell ref="D268:H268"/>
    <mergeCell ref="I268:P268"/>
    <mergeCell ref="Q268:Z268"/>
    <mergeCell ref="AA268:AD268"/>
    <mergeCell ref="AE268:AH268"/>
    <mergeCell ref="AI268:AN268"/>
    <mergeCell ref="AO268:AQ268"/>
    <mergeCell ref="AR268:AT268"/>
    <mergeCell ref="AU268:AW268"/>
    <mergeCell ref="AX268:AY268"/>
    <mergeCell ref="BR268:CE268"/>
    <mergeCell ref="B267:C267"/>
    <mergeCell ref="D267:H267"/>
    <mergeCell ref="I267:P267"/>
    <mergeCell ref="Q267:Z267"/>
    <mergeCell ref="AA267:AD267"/>
    <mergeCell ref="AE267:AH267"/>
    <mergeCell ref="AI267:AN267"/>
    <mergeCell ref="AO267:AQ267"/>
    <mergeCell ref="AR267:AT267"/>
    <mergeCell ref="AU269:AW269"/>
    <mergeCell ref="AX269:AY269"/>
    <mergeCell ref="BR269:CE269"/>
    <mergeCell ref="B270:C270"/>
    <mergeCell ref="D270:H270"/>
    <mergeCell ref="I270:P270"/>
    <mergeCell ref="Q270:Z270"/>
    <mergeCell ref="AA270:AD270"/>
    <mergeCell ref="AE270:AH270"/>
    <mergeCell ref="AI270:AN270"/>
    <mergeCell ref="AO270:AQ270"/>
    <mergeCell ref="AR270:AT270"/>
    <mergeCell ref="AU270:AW270"/>
    <mergeCell ref="AX270:AY270"/>
    <mergeCell ref="BR270:CE270"/>
    <mergeCell ref="B269:C269"/>
    <mergeCell ref="D269:H269"/>
    <mergeCell ref="I269:P269"/>
    <mergeCell ref="Q269:Z269"/>
    <mergeCell ref="AA269:AD269"/>
    <mergeCell ref="AE269:AH269"/>
    <mergeCell ref="AI269:AN269"/>
    <mergeCell ref="AO269:AQ269"/>
    <mergeCell ref="AR269:AT269"/>
    <mergeCell ref="AU271:AW271"/>
    <mergeCell ref="AX271:AY271"/>
    <mergeCell ref="BR271:CE271"/>
    <mergeCell ref="B272:C272"/>
    <mergeCell ref="D272:H272"/>
    <mergeCell ref="I272:P272"/>
    <mergeCell ref="Q272:Z272"/>
    <mergeCell ref="AA272:AD272"/>
    <mergeCell ref="AE272:AH272"/>
    <mergeCell ref="AI272:AN272"/>
    <mergeCell ref="AO272:AQ272"/>
    <mergeCell ref="AR272:AT272"/>
    <mergeCell ref="AU272:AW272"/>
    <mergeCell ref="AX272:AY272"/>
    <mergeCell ref="BR272:CE272"/>
    <mergeCell ref="B271:C271"/>
    <mergeCell ref="D271:H271"/>
    <mergeCell ref="I271:P271"/>
    <mergeCell ref="Q271:Z271"/>
    <mergeCell ref="AA271:AD271"/>
    <mergeCell ref="AE271:AH271"/>
    <mergeCell ref="AI271:AN271"/>
    <mergeCell ref="AO271:AQ271"/>
    <mergeCell ref="AR271:AT271"/>
    <mergeCell ref="AU273:AW273"/>
    <mergeCell ref="AX273:AY273"/>
    <mergeCell ref="BR273:CE273"/>
    <mergeCell ref="B274:C274"/>
    <mergeCell ref="D274:H274"/>
    <mergeCell ref="I274:P274"/>
    <mergeCell ref="Q274:Z274"/>
    <mergeCell ref="AA274:AD274"/>
    <mergeCell ref="AE274:AH274"/>
    <mergeCell ref="AI274:AN274"/>
    <mergeCell ref="AO274:AQ274"/>
    <mergeCell ref="AR274:AT274"/>
    <mergeCell ref="AU274:AW274"/>
    <mergeCell ref="AX274:AY274"/>
    <mergeCell ref="BR274:CE274"/>
    <mergeCell ref="B273:C273"/>
    <mergeCell ref="D273:H273"/>
    <mergeCell ref="I273:P273"/>
    <mergeCell ref="Q273:Z273"/>
    <mergeCell ref="AA273:AD273"/>
    <mergeCell ref="AE273:AH273"/>
    <mergeCell ref="AI273:AN273"/>
    <mergeCell ref="AO273:AQ273"/>
    <mergeCell ref="AR273:AT273"/>
    <mergeCell ref="AU275:AW275"/>
    <mergeCell ref="AX275:AY275"/>
    <mergeCell ref="BR275:CE275"/>
    <mergeCell ref="B276:C276"/>
    <mergeCell ref="D276:H276"/>
    <mergeCell ref="I276:P276"/>
    <mergeCell ref="Q276:Z276"/>
    <mergeCell ref="AA276:AD276"/>
    <mergeCell ref="AE276:AH276"/>
    <mergeCell ref="AI276:AN276"/>
    <mergeCell ref="AO276:AQ276"/>
    <mergeCell ref="AR276:AT276"/>
    <mergeCell ref="AU276:AW276"/>
    <mergeCell ref="AX276:AY276"/>
    <mergeCell ref="BR276:CE276"/>
    <mergeCell ref="B275:C275"/>
    <mergeCell ref="D275:H275"/>
    <mergeCell ref="I275:P275"/>
    <mergeCell ref="Q275:Z275"/>
    <mergeCell ref="AA275:AD275"/>
    <mergeCell ref="AE275:AH275"/>
    <mergeCell ref="AI275:AN275"/>
    <mergeCell ref="AO275:AQ275"/>
    <mergeCell ref="AR275:AT275"/>
    <mergeCell ref="AU277:AW277"/>
    <mergeCell ref="AX277:AY277"/>
    <mergeCell ref="BR277:CE277"/>
    <mergeCell ref="B278:C278"/>
    <mergeCell ref="D278:H278"/>
    <mergeCell ref="I278:P278"/>
    <mergeCell ref="Q278:Z278"/>
    <mergeCell ref="AA278:AD278"/>
    <mergeCell ref="AE278:AH278"/>
    <mergeCell ref="AI278:AN278"/>
    <mergeCell ref="AO278:AQ278"/>
    <mergeCell ref="AR278:AT278"/>
    <mergeCell ref="AU278:AW278"/>
    <mergeCell ref="AX278:AY278"/>
    <mergeCell ref="BR278:CE278"/>
    <mergeCell ref="B277:C277"/>
    <mergeCell ref="D277:H277"/>
    <mergeCell ref="I277:P277"/>
    <mergeCell ref="Q277:Z277"/>
    <mergeCell ref="AA277:AD277"/>
    <mergeCell ref="AE277:AH277"/>
    <mergeCell ref="AI277:AN277"/>
    <mergeCell ref="AO277:AQ277"/>
    <mergeCell ref="AR277:AT277"/>
    <mergeCell ref="AU279:AW279"/>
    <mergeCell ref="AX279:AY279"/>
    <mergeCell ref="BR279:CE279"/>
    <mergeCell ref="B280:C280"/>
    <mergeCell ref="D280:H280"/>
    <mergeCell ref="I280:P280"/>
    <mergeCell ref="Q280:Z280"/>
    <mergeCell ref="AA280:AD280"/>
    <mergeCell ref="AE280:AH280"/>
    <mergeCell ref="AI280:AN280"/>
    <mergeCell ref="AO280:AQ280"/>
    <mergeCell ref="AR280:AT280"/>
    <mergeCell ref="AU280:AW280"/>
    <mergeCell ref="AX280:AY280"/>
    <mergeCell ref="BR280:CE280"/>
    <mergeCell ref="B279:C279"/>
    <mergeCell ref="D279:H279"/>
    <mergeCell ref="I279:P279"/>
    <mergeCell ref="Q279:Z279"/>
    <mergeCell ref="AA279:AD279"/>
    <mergeCell ref="AE279:AH279"/>
    <mergeCell ref="AI279:AN279"/>
    <mergeCell ref="AO279:AQ279"/>
    <mergeCell ref="AR279:AT279"/>
    <mergeCell ref="AU281:AW281"/>
    <mergeCell ref="AX281:AY281"/>
    <mergeCell ref="BR281:CE281"/>
    <mergeCell ref="B282:C282"/>
    <mergeCell ref="D282:H282"/>
    <mergeCell ref="I282:P282"/>
    <mergeCell ref="Q282:Z282"/>
    <mergeCell ref="AA282:AD282"/>
    <mergeCell ref="AE282:AH282"/>
    <mergeCell ref="AI282:AN282"/>
    <mergeCell ref="AO282:AQ282"/>
    <mergeCell ref="AR282:AT282"/>
    <mergeCell ref="AU282:AW282"/>
    <mergeCell ref="AX282:AY282"/>
    <mergeCell ref="BR282:CE282"/>
    <mergeCell ref="B281:C281"/>
    <mergeCell ref="D281:H281"/>
    <mergeCell ref="I281:P281"/>
    <mergeCell ref="Q281:Z281"/>
    <mergeCell ref="AA281:AD281"/>
    <mergeCell ref="AE281:AH281"/>
    <mergeCell ref="AI281:AN281"/>
    <mergeCell ref="AO281:AQ281"/>
    <mergeCell ref="AR281:AT281"/>
    <mergeCell ref="AU283:AW283"/>
    <mergeCell ref="AX283:AY283"/>
    <mergeCell ref="BR283:CE283"/>
    <mergeCell ref="B284:C284"/>
    <mergeCell ref="D284:H284"/>
    <mergeCell ref="I284:P284"/>
    <mergeCell ref="Q284:Z284"/>
    <mergeCell ref="AA284:AD284"/>
    <mergeCell ref="AE284:AH284"/>
    <mergeCell ref="AI284:AN284"/>
    <mergeCell ref="AO284:AQ284"/>
    <mergeCell ref="AR284:AT284"/>
    <mergeCell ref="AU284:AW284"/>
    <mergeCell ref="AX284:AY284"/>
    <mergeCell ref="BR284:CE284"/>
    <mergeCell ref="B283:C283"/>
    <mergeCell ref="D283:H283"/>
    <mergeCell ref="I283:P283"/>
    <mergeCell ref="Q283:Z283"/>
    <mergeCell ref="AA283:AD283"/>
    <mergeCell ref="AE283:AH283"/>
    <mergeCell ref="AI283:AN283"/>
    <mergeCell ref="AO283:AQ283"/>
    <mergeCell ref="AR283:AT283"/>
    <mergeCell ref="AU285:AW285"/>
    <mergeCell ref="AX285:AY285"/>
    <mergeCell ref="BR285:CE285"/>
    <mergeCell ref="B286:C286"/>
    <mergeCell ref="D286:H286"/>
    <mergeCell ref="I286:P286"/>
    <mergeCell ref="Q286:Z286"/>
    <mergeCell ref="AA286:AD286"/>
    <mergeCell ref="AE286:AH286"/>
    <mergeCell ref="AI286:AN286"/>
    <mergeCell ref="AO286:AQ286"/>
    <mergeCell ref="AR286:AT286"/>
    <mergeCell ref="AU286:AW286"/>
    <mergeCell ref="AX286:AY286"/>
    <mergeCell ref="BR286:CE286"/>
    <mergeCell ref="B285:C285"/>
    <mergeCell ref="D285:H285"/>
    <mergeCell ref="I285:P285"/>
    <mergeCell ref="Q285:Z285"/>
    <mergeCell ref="AA285:AD285"/>
    <mergeCell ref="AE285:AH285"/>
    <mergeCell ref="AI285:AN285"/>
    <mergeCell ref="AO285:AQ285"/>
    <mergeCell ref="AR285:AT285"/>
    <mergeCell ref="AU287:AW287"/>
    <mergeCell ref="AX287:AY287"/>
    <mergeCell ref="BR287:CE287"/>
    <mergeCell ref="B288:C288"/>
    <mergeCell ref="D288:H288"/>
    <mergeCell ref="I288:P288"/>
    <mergeCell ref="Q288:Z288"/>
    <mergeCell ref="AA288:AD288"/>
    <mergeCell ref="AE288:AH288"/>
    <mergeCell ref="AI288:AN288"/>
    <mergeCell ref="AO288:AQ288"/>
    <mergeCell ref="AR288:AT288"/>
    <mergeCell ref="AU288:AW288"/>
    <mergeCell ref="AX288:AY288"/>
    <mergeCell ref="BR288:CE288"/>
    <mergeCell ref="B287:C287"/>
    <mergeCell ref="D287:H287"/>
    <mergeCell ref="I287:P287"/>
    <mergeCell ref="Q287:Z287"/>
    <mergeCell ref="AA287:AD287"/>
    <mergeCell ref="AE287:AH287"/>
    <mergeCell ref="AI287:AN287"/>
    <mergeCell ref="AO287:AQ287"/>
    <mergeCell ref="AR287:AT287"/>
    <mergeCell ref="AU289:AW289"/>
    <mergeCell ref="AX289:AY289"/>
    <mergeCell ref="BR289:CE289"/>
    <mergeCell ref="B290:C290"/>
    <mergeCell ref="D290:H290"/>
    <mergeCell ref="I290:P290"/>
    <mergeCell ref="Q290:Z290"/>
    <mergeCell ref="AA290:AD290"/>
    <mergeCell ref="AE290:AH290"/>
    <mergeCell ref="AI290:AN290"/>
    <mergeCell ref="AO290:AQ290"/>
    <mergeCell ref="AR290:AT290"/>
    <mergeCell ref="AU290:AW290"/>
    <mergeCell ref="AX290:AY290"/>
    <mergeCell ref="BR290:CE290"/>
    <mergeCell ref="B289:C289"/>
    <mergeCell ref="D289:H289"/>
    <mergeCell ref="I289:P289"/>
    <mergeCell ref="Q289:Z289"/>
    <mergeCell ref="AA289:AD289"/>
    <mergeCell ref="AE289:AH289"/>
    <mergeCell ref="AI289:AN289"/>
    <mergeCell ref="AO289:AQ289"/>
    <mergeCell ref="AR289:AT289"/>
    <mergeCell ref="AU291:AW291"/>
    <mergeCell ref="AX291:AY291"/>
    <mergeCell ref="BR291:CE291"/>
    <mergeCell ref="B292:C292"/>
    <mergeCell ref="D292:H292"/>
    <mergeCell ref="I292:P292"/>
    <mergeCell ref="Q292:Z292"/>
    <mergeCell ref="AA292:AD292"/>
    <mergeCell ref="AE292:AH292"/>
    <mergeCell ref="AI292:AN292"/>
    <mergeCell ref="AO292:AQ292"/>
    <mergeCell ref="AR292:AT292"/>
    <mergeCell ref="AU292:AW292"/>
    <mergeCell ref="AX292:AY292"/>
    <mergeCell ref="BR292:CE292"/>
    <mergeCell ref="B291:C291"/>
    <mergeCell ref="D291:H291"/>
    <mergeCell ref="I291:P291"/>
    <mergeCell ref="Q291:Z291"/>
    <mergeCell ref="AA291:AD291"/>
    <mergeCell ref="AE291:AH291"/>
    <mergeCell ref="AI291:AN291"/>
    <mergeCell ref="AO291:AQ291"/>
    <mergeCell ref="AR291:AT291"/>
    <mergeCell ref="AU293:AW293"/>
    <mergeCell ref="AX293:AY293"/>
    <mergeCell ref="BR293:CE293"/>
    <mergeCell ref="B294:C294"/>
    <mergeCell ref="D294:H294"/>
    <mergeCell ref="I294:P294"/>
    <mergeCell ref="Q294:Z294"/>
    <mergeCell ref="AA294:AD294"/>
    <mergeCell ref="AE294:AH294"/>
    <mergeCell ref="AI294:AN294"/>
    <mergeCell ref="AO294:AQ294"/>
    <mergeCell ref="AR294:AT294"/>
    <mergeCell ref="AU294:AW294"/>
    <mergeCell ref="AX294:AY294"/>
    <mergeCell ref="BR294:CE294"/>
    <mergeCell ref="B293:C293"/>
    <mergeCell ref="D293:H293"/>
    <mergeCell ref="I293:P293"/>
    <mergeCell ref="Q293:Z293"/>
    <mergeCell ref="AA293:AD293"/>
    <mergeCell ref="AE293:AH293"/>
    <mergeCell ref="AI293:AN293"/>
    <mergeCell ref="AO293:AQ293"/>
    <mergeCell ref="AR293:AT293"/>
    <mergeCell ref="AU295:AW295"/>
    <mergeCell ref="AX295:AY295"/>
    <mergeCell ref="BR295:CE295"/>
    <mergeCell ref="B296:C296"/>
    <mergeCell ref="D296:H296"/>
    <mergeCell ref="I296:P296"/>
    <mergeCell ref="Q296:Z296"/>
    <mergeCell ref="AA296:AD296"/>
    <mergeCell ref="AE296:AH296"/>
    <mergeCell ref="AI296:AN296"/>
    <mergeCell ref="AO296:AQ296"/>
    <mergeCell ref="AR296:AT296"/>
    <mergeCell ref="AU296:AW296"/>
    <mergeCell ref="AX296:AY296"/>
    <mergeCell ref="BR296:CE296"/>
    <mergeCell ref="B295:C295"/>
    <mergeCell ref="D295:H295"/>
    <mergeCell ref="I295:P295"/>
    <mergeCell ref="Q295:Z295"/>
    <mergeCell ref="AA295:AD295"/>
    <mergeCell ref="AE295:AH295"/>
    <mergeCell ref="AI295:AN295"/>
    <mergeCell ref="AO295:AQ295"/>
    <mergeCell ref="AR295:AT295"/>
    <mergeCell ref="AU297:AW297"/>
    <mergeCell ref="AX297:AY297"/>
    <mergeCell ref="BR297:CE297"/>
    <mergeCell ref="B298:C298"/>
    <mergeCell ref="D298:H298"/>
    <mergeCell ref="I298:P298"/>
    <mergeCell ref="Q298:Z298"/>
    <mergeCell ref="AA298:AD298"/>
    <mergeCell ref="AE298:AH298"/>
    <mergeCell ref="AI298:AN298"/>
    <mergeCell ref="AO298:AQ298"/>
    <mergeCell ref="AR298:AT298"/>
    <mergeCell ref="AU298:AW298"/>
    <mergeCell ref="AX298:AY298"/>
    <mergeCell ref="BR298:CE298"/>
    <mergeCell ref="B297:C297"/>
    <mergeCell ref="D297:H297"/>
    <mergeCell ref="I297:P297"/>
    <mergeCell ref="Q297:Z297"/>
    <mergeCell ref="AA297:AD297"/>
    <mergeCell ref="AE297:AH297"/>
    <mergeCell ref="AI297:AN297"/>
    <mergeCell ref="AO297:AQ297"/>
    <mergeCell ref="AR297:AT297"/>
    <mergeCell ref="AU299:AW299"/>
    <mergeCell ref="AX299:AY299"/>
    <mergeCell ref="BR299:CE299"/>
    <mergeCell ref="B300:C300"/>
    <mergeCell ref="D300:H300"/>
    <mergeCell ref="I300:P300"/>
    <mergeCell ref="Q300:Z300"/>
    <mergeCell ref="AA300:AD300"/>
    <mergeCell ref="AE300:AH300"/>
    <mergeCell ref="AI300:AN300"/>
    <mergeCell ref="AO300:AQ300"/>
    <mergeCell ref="AR300:AT300"/>
    <mergeCell ref="AU300:AW300"/>
    <mergeCell ref="AX300:AY300"/>
    <mergeCell ref="BR300:CE300"/>
    <mergeCell ref="B299:C299"/>
    <mergeCell ref="D299:H299"/>
    <mergeCell ref="I299:P299"/>
    <mergeCell ref="Q299:Z299"/>
    <mergeCell ref="AA299:AD299"/>
    <mergeCell ref="AE299:AH299"/>
    <mergeCell ref="AI299:AN299"/>
    <mergeCell ref="AO299:AQ299"/>
    <mergeCell ref="AR299:AT299"/>
    <mergeCell ref="AU301:AW301"/>
    <mergeCell ref="AX301:AY301"/>
    <mergeCell ref="BR301:CE301"/>
    <mergeCell ref="B302:C302"/>
    <mergeCell ref="D302:H302"/>
    <mergeCell ref="I302:P302"/>
    <mergeCell ref="Q302:Z302"/>
    <mergeCell ref="AA302:AD302"/>
    <mergeCell ref="AE302:AH302"/>
    <mergeCell ref="AI302:AN302"/>
    <mergeCell ref="AO302:AQ302"/>
    <mergeCell ref="AR302:AT302"/>
    <mergeCell ref="AU302:AW302"/>
    <mergeCell ref="AX302:AY302"/>
    <mergeCell ref="BR302:CE302"/>
    <mergeCell ref="B301:C301"/>
    <mergeCell ref="D301:H301"/>
    <mergeCell ref="I301:P301"/>
    <mergeCell ref="Q301:Z301"/>
    <mergeCell ref="AA301:AD301"/>
    <mergeCell ref="AE301:AH301"/>
    <mergeCell ref="AI301:AN301"/>
    <mergeCell ref="AO301:AQ301"/>
    <mergeCell ref="AR301:AT301"/>
    <mergeCell ref="AU303:AW303"/>
    <mergeCell ref="AX303:AY303"/>
    <mergeCell ref="BR303:CE303"/>
    <mergeCell ref="B304:C304"/>
    <mergeCell ref="D304:H304"/>
    <mergeCell ref="I304:P304"/>
    <mergeCell ref="Q304:Z304"/>
    <mergeCell ref="AA304:AD304"/>
    <mergeCell ref="AE304:AH304"/>
    <mergeCell ref="AI304:AN304"/>
    <mergeCell ref="AO304:AQ304"/>
    <mergeCell ref="AR304:AT304"/>
    <mergeCell ref="AU304:AW304"/>
    <mergeCell ref="AX304:AY304"/>
    <mergeCell ref="BR304:CE304"/>
    <mergeCell ref="B303:C303"/>
    <mergeCell ref="D303:H303"/>
    <mergeCell ref="I303:P303"/>
    <mergeCell ref="Q303:Z303"/>
    <mergeCell ref="AA303:AD303"/>
    <mergeCell ref="AE303:AH303"/>
    <mergeCell ref="AI303:AN303"/>
    <mergeCell ref="AO303:AQ303"/>
    <mergeCell ref="AR303:AT303"/>
    <mergeCell ref="AU305:AW305"/>
    <mergeCell ref="AX305:AY305"/>
    <mergeCell ref="BR305:CE305"/>
    <mergeCell ref="B306:C306"/>
    <mergeCell ref="D306:H306"/>
    <mergeCell ref="I306:P306"/>
    <mergeCell ref="Q306:Z306"/>
    <mergeCell ref="AA306:AD306"/>
    <mergeCell ref="AE306:AH306"/>
    <mergeCell ref="AI306:AN306"/>
    <mergeCell ref="AO306:AQ306"/>
    <mergeCell ref="AR306:AT306"/>
    <mergeCell ref="AU306:AW306"/>
    <mergeCell ref="AX306:AY306"/>
    <mergeCell ref="BR306:CE306"/>
    <mergeCell ref="B305:C305"/>
    <mergeCell ref="D305:H305"/>
    <mergeCell ref="I305:P305"/>
    <mergeCell ref="Q305:Z305"/>
    <mergeCell ref="AA305:AD305"/>
    <mergeCell ref="AE305:AH305"/>
    <mergeCell ref="AI305:AN305"/>
    <mergeCell ref="AO305:AQ305"/>
    <mergeCell ref="AR305:AT305"/>
    <mergeCell ref="AU307:AW307"/>
    <mergeCell ref="AX307:AY307"/>
    <mergeCell ref="BR307:CE307"/>
    <mergeCell ref="B308:C308"/>
    <mergeCell ref="D308:H308"/>
    <mergeCell ref="I308:P308"/>
    <mergeCell ref="Q308:Z308"/>
    <mergeCell ref="AA308:AD308"/>
    <mergeCell ref="AE308:AH308"/>
    <mergeCell ref="AI308:AN308"/>
    <mergeCell ref="AO308:AQ308"/>
    <mergeCell ref="AR308:AT308"/>
    <mergeCell ref="AU308:AW308"/>
    <mergeCell ref="AX308:AY308"/>
    <mergeCell ref="BR308:CE308"/>
    <mergeCell ref="B307:C307"/>
    <mergeCell ref="D307:H307"/>
    <mergeCell ref="I307:P307"/>
    <mergeCell ref="Q307:Z307"/>
    <mergeCell ref="AA307:AD307"/>
    <mergeCell ref="AE307:AH307"/>
    <mergeCell ref="AI307:AN307"/>
    <mergeCell ref="AO307:AQ307"/>
    <mergeCell ref="AR307:AT307"/>
    <mergeCell ref="AU309:AW309"/>
    <mergeCell ref="AX309:AY309"/>
    <mergeCell ref="BR309:CE309"/>
    <mergeCell ref="B310:C310"/>
    <mergeCell ref="D310:H310"/>
    <mergeCell ref="I310:P310"/>
    <mergeCell ref="Q310:Z310"/>
    <mergeCell ref="AA310:AD310"/>
    <mergeCell ref="AE310:AH310"/>
    <mergeCell ref="AI310:AN310"/>
    <mergeCell ref="AO310:AQ310"/>
    <mergeCell ref="AR310:AT310"/>
    <mergeCell ref="AU310:AW310"/>
    <mergeCell ref="AX310:AY310"/>
    <mergeCell ref="BR310:CE310"/>
    <mergeCell ref="B309:C309"/>
    <mergeCell ref="D309:H309"/>
    <mergeCell ref="I309:P309"/>
    <mergeCell ref="Q309:Z309"/>
    <mergeCell ref="AA309:AD309"/>
    <mergeCell ref="AE309:AH309"/>
    <mergeCell ref="AI309:AN309"/>
    <mergeCell ref="AO309:AQ309"/>
    <mergeCell ref="AR309:AT309"/>
    <mergeCell ref="AU311:AW311"/>
    <mergeCell ref="AX311:AY311"/>
    <mergeCell ref="BR311:CE311"/>
    <mergeCell ref="B312:C312"/>
    <mergeCell ref="D312:H312"/>
    <mergeCell ref="I312:P312"/>
    <mergeCell ref="Q312:Z312"/>
    <mergeCell ref="AA312:AD312"/>
    <mergeCell ref="AE312:AH312"/>
    <mergeCell ref="AI312:AN312"/>
    <mergeCell ref="AO312:AQ312"/>
    <mergeCell ref="AR312:AT312"/>
    <mergeCell ref="AU312:AW312"/>
    <mergeCell ref="AX312:AY312"/>
    <mergeCell ref="BR312:CE312"/>
    <mergeCell ref="B311:C311"/>
    <mergeCell ref="D311:H311"/>
    <mergeCell ref="I311:P311"/>
    <mergeCell ref="Q311:Z311"/>
    <mergeCell ref="AA311:AD311"/>
    <mergeCell ref="AE311:AH311"/>
    <mergeCell ref="AI311:AN311"/>
    <mergeCell ref="AO311:AQ311"/>
    <mergeCell ref="AR311:AT311"/>
    <mergeCell ref="AU313:AW313"/>
    <mergeCell ref="AX313:AY313"/>
    <mergeCell ref="BR313:CE313"/>
    <mergeCell ref="B314:C314"/>
    <mergeCell ref="D314:H314"/>
    <mergeCell ref="I314:P314"/>
    <mergeCell ref="Q314:Z314"/>
    <mergeCell ref="AA314:AD314"/>
    <mergeCell ref="AE314:AH314"/>
    <mergeCell ref="AI314:AN314"/>
    <mergeCell ref="AO314:AQ314"/>
    <mergeCell ref="AR314:AT314"/>
    <mergeCell ref="AU314:AW314"/>
    <mergeCell ref="AX314:AY314"/>
    <mergeCell ref="BR314:CE314"/>
    <mergeCell ref="B313:C313"/>
    <mergeCell ref="D313:H313"/>
    <mergeCell ref="I313:P313"/>
    <mergeCell ref="Q313:Z313"/>
    <mergeCell ref="AA313:AD313"/>
    <mergeCell ref="AE313:AH313"/>
    <mergeCell ref="AI313:AN313"/>
    <mergeCell ref="AO313:AQ313"/>
    <mergeCell ref="AR313:AT313"/>
    <mergeCell ref="AU315:AW315"/>
    <mergeCell ref="AX315:AY315"/>
    <mergeCell ref="BR315:CE315"/>
    <mergeCell ref="B316:C316"/>
    <mergeCell ref="D316:H316"/>
    <mergeCell ref="I316:P316"/>
    <mergeCell ref="Q316:Z316"/>
    <mergeCell ref="AA316:AD316"/>
    <mergeCell ref="AE316:AH316"/>
    <mergeCell ref="AI316:AN316"/>
    <mergeCell ref="AO316:AQ316"/>
    <mergeCell ref="AR316:AT316"/>
    <mergeCell ref="AU316:AW316"/>
    <mergeCell ref="AX316:AY316"/>
    <mergeCell ref="BR316:CE316"/>
    <mergeCell ref="B315:C315"/>
    <mergeCell ref="D315:H315"/>
    <mergeCell ref="I315:P315"/>
    <mergeCell ref="Q315:Z315"/>
    <mergeCell ref="AA315:AD315"/>
    <mergeCell ref="AE315:AH315"/>
    <mergeCell ref="AI315:AN315"/>
    <mergeCell ref="AO315:AQ315"/>
    <mergeCell ref="AR315:AT315"/>
    <mergeCell ref="AU317:AW317"/>
    <mergeCell ref="AX317:AY317"/>
    <mergeCell ref="BR317:CE317"/>
    <mergeCell ref="B318:C318"/>
    <mergeCell ref="D318:H318"/>
    <mergeCell ref="I318:P318"/>
    <mergeCell ref="Q318:Z318"/>
    <mergeCell ref="AA318:AD318"/>
    <mergeCell ref="AE318:AH318"/>
    <mergeCell ref="AI318:AN318"/>
    <mergeCell ref="AO318:AQ318"/>
    <mergeCell ref="AR318:AT318"/>
    <mergeCell ref="AU318:AW318"/>
    <mergeCell ref="AX318:AY318"/>
    <mergeCell ref="BR318:CE318"/>
    <mergeCell ref="B317:C317"/>
    <mergeCell ref="D317:H317"/>
    <mergeCell ref="I317:P317"/>
    <mergeCell ref="Q317:Z317"/>
    <mergeCell ref="AA317:AD317"/>
    <mergeCell ref="AE317:AH317"/>
    <mergeCell ref="AI317:AN317"/>
    <mergeCell ref="AO317:AQ317"/>
    <mergeCell ref="AR317:AT317"/>
    <mergeCell ref="AU319:AW319"/>
    <mergeCell ref="AX319:AY319"/>
    <mergeCell ref="BR319:CE319"/>
    <mergeCell ref="B320:C320"/>
    <mergeCell ref="D320:H320"/>
    <mergeCell ref="I320:P320"/>
    <mergeCell ref="Q320:Z320"/>
    <mergeCell ref="AA320:AD320"/>
    <mergeCell ref="AE320:AH320"/>
    <mergeCell ref="AI320:AN320"/>
    <mergeCell ref="AO320:AQ320"/>
    <mergeCell ref="AR320:AT320"/>
    <mergeCell ref="AU320:AW320"/>
    <mergeCell ref="AX320:AY320"/>
    <mergeCell ref="BR320:CE320"/>
    <mergeCell ref="B319:C319"/>
    <mergeCell ref="D319:H319"/>
    <mergeCell ref="I319:P319"/>
    <mergeCell ref="Q319:Z319"/>
    <mergeCell ref="AA319:AD319"/>
    <mergeCell ref="AE319:AH319"/>
    <mergeCell ref="AI319:AN319"/>
    <mergeCell ref="AO319:AQ319"/>
    <mergeCell ref="AR319:AT319"/>
    <mergeCell ref="AU321:AW321"/>
    <mergeCell ref="AX321:AY321"/>
    <mergeCell ref="BR321:CE321"/>
    <mergeCell ref="B322:C322"/>
    <mergeCell ref="D322:H322"/>
    <mergeCell ref="I322:P322"/>
    <mergeCell ref="Q322:Z322"/>
    <mergeCell ref="AA322:AD322"/>
    <mergeCell ref="AE322:AH322"/>
    <mergeCell ref="AI322:AN322"/>
    <mergeCell ref="AO322:AQ322"/>
    <mergeCell ref="AR322:AT322"/>
    <mergeCell ref="AU322:AW322"/>
    <mergeCell ref="AX322:AY322"/>
    <mergeCell ref="BR322:CE322"/>
    <mergeCell ref="B321:C321"/>
    <mergeCell ref="D321:H321"/>
    <mergeCell ref="I321:P321"/>
    <mergeCell ref="Q321:Z321"/>
    <mergeCell ref="AA321:AD321"/>
    <mergeCell ref="AE321:AH321"/>
    <mergeCell ref="AI321:AN321"/>
    <mergeCell ref="AO321:AQ321"/>
    <mergeCell ref="AR321:AT321"/>
    <mergeCell ref="AU323:AW323"/>
    <mergeCell ref="AX323:AY323"/>
    <mergeCell ref="BR323:CE323"/>
    <mergeCell ref="B324:C324"/>
    <mergeCell ref="D324:H324"/>
    <mergeCell ref="I324:P324"/>
    <mergeCell ref="Q324:Z324"/>
    <mergeCell ref="AA324:AD324"/>
    <mergeCell ref="AE324:AH324"/>
    <mergeCell ref="AI324:AN324"/>
    <mergeCell ref="AO324:AQ324"/>
    <mergeCell ref="AR324:AT324"/>
    <mergeCell ref="AU324:AW324"/>
    <mergeCell ref="AX324:AY324"/>
    <mergeCell ref="BR324:CE324"/>
    <mergeCell ref="B323:C323"/>
    <mergeCell ref="D323:H323"/>
    <mergeCell ref="I323:P323"/>
    <mergeCell ref="Q323:Z323"/>
    <mergeCell ref="AA323:AD323"/>
    <mergeCell ref="AE323:AH323"/>
    <mergeCell ref="AI323:AN323"/>
    <mergeCell ref="AO323:AQ323"/>
    <mergeCell ref="AR323:AT323"/>
    <mergeCell ref="AU325:AW325"/>
    <mergeCell ref="AX325:AY325"/>
    <mergeCell ref="BR325:CE325"/>
    <mergeCell ref="B326:C326"/>
    <mergeCell ref="D326:H326"/>
    <mergeCell ref="I326:P326"/>
    <mergeCell ref="Q326:Z326"/>
    <mergeCell ref="AA326:AD326"/>
    <mergeCell ref="AE326:AH326"/>
    <mergeCell ref="AI326:AN326"/>
    <mergeCell ref="AO326:AQ326"/>
    <mergeCell ref="AR326:AT326"/>
    <mergeCell ref="AU326:AW326"/>
    <mergeCell ref="AX326:AY326"/>
    <mergeCell ref="BR326:CE326"/>
    <mergeCell ref="B325:C325"/>
    <mergeCell ref="D325:H325"/>
    <mergeCell ref="I325:P325"/>
    <mergeCell ref="Q325:Z325"/>
    <mergeCell ref="AA325:AD325"/>
    <mergeCell ref="AE325:AH325"/>
    <mergeCell ref="AI325:AN325"/>
    <mergeCell ref="AO325:AQ325"/>
    <mergeCell ref="AR325:AT325"/>
    <mergeCell ref="AU327:AW327"/>
    <mergeCell ref="AX327:AY327"/>
    <mergeCell ref="BR327:CE327"/>
    <mergeCell ref="B328:C328"/>
    <mergeCell ref="D328:H328"/>
    <mergeCell ref="I328:P328"/>
    <mergeCell ref="Q328:Z328"/>
    <mergeCell ref="AA328:AD328"/>
    <mergeCell ref="AE328:AH328"/>
    <mergeCell ref="AI328:AN328"/>
    <mergeCell ref="AO328:AQ328"/>
    <mergeCell ref="AR328:AT328"/>
    <mergeCell ref="AU328:AW328"/>
    <mergeCell ref="AX328:AY328"/>
    <mergeCell ref="BR328:CE328"/>
    <mergeCell ref="B327:C327"/>
    <mergeCell ref="D327:H327"/>
    <mergeCell ref="I327:P327"/>
    <mergeCell ref="Q327:Z327"/>
    <mergeCell ref="AA327:AD327"/>
    <mergeCell ref="AE327:AH327"/>
    <mergeCell ref="AI327:AN327"/>
    <mergeCell ref="AO327:AQ327"/>
    <mergeCell ref="AR327:AT327"/>
    <mergeCell ref="AU329:AW329"/>
    <mergeCell ref="AX329:AY329"/>
    <mergeCell ref="BR329:CE329"/>
    <mergeCell ref="B330:C330"/>
    <mergeCell ref="D330:H330"/>
    <mergeCell ref="I330:P330"/>
    <mergeCell ref="Q330:Z330"/>
    <mergeCell ref="AA330:AD330"/>
    <mergeCell ref="AE330:AH330"/>
    <mergeCell ref="AI330:AN330"/>
    <mergeCell ref="AO330:AQ330"/>
    <mergeCell ref="AR330:AT330"/>
    <mergeCell ref="AU330:AW330"/>
    <mergeCell ref="AX330:AY330"/>
    <mergeCell ref="BR330:CE330"/>
    <mergeCell ref="B329:C329"/>
    <mergeCell ref="D329:H329"/>
    <mergeCell ref="I329:P329"/>
    <mergeCell ref="Q329:Z329"/>
    <mergeCell ref="AA329:AD329"/>
    <mergeCell ref="AE329:AH329"/>
    <mergeCell ref="AI329:AN329"/>
    <mergeCell ref="AO329:AQ329"/>
    <mergeCell ref="AR329:AT329"/>
    <mergeCell ref="AU331:AW331"/>
    <mergeCell ref="AX331:AY331"/>
    <mergeCell ref="BR331:CE331"/>
    <mergeCell ref="B332:C332"/>
    <mergeCell ref="D332:H332"/>
    <mergeCell ref="I332:P332"/>
    <mergeCell ref="Q332:Z332"/>
    <mergeCell ref="AA332:AD332"/>
    <mergeCell ref="AE332:AH332"/>
    <mergeCell ref="AI332:AN332"/>
    <mergeCell ref="AO332:AQ332"/>
    <mergeCell ref="AR332:AT332"/>
    <mergeCell ref="AU332:AW332"/>
    <mergeCell ref="AX332:AY332"/>
    <mergeCell ref="BR332:CE332"/>
    <mergeCell ref="B331:C331"/>
    <mergeCell ref="D331:H331"/>
    <mergeCell ref="I331:P331"/>
    <mergeCell ref="Q331:Z331"/>
    <mergeCell ref="AA331:AD331"/>
    <mergeCell ref="AE331:AH331"/>
    <mergeCell ref="AI331:AN331"/>
    <mergeCell ref="AO331:AQ331"/>
    <mergeCell ref="AR331:AT331"/>
    <mergeCell ref="AU333:AW333"/>
    <mergeCell ref="AX333:AY333"/>
    <mergeCell ref="BR333:CE333"/>
    <mergeCell ref="B334:C334"/>
    <mergeCell ref="D334:H334"/>
    <mergeCell ref="I334:P334"/>
    <mergeCell ref="Q334:Z334"/>
    <mergeCell ref="AA334:AD334"/>
    <mergeCell ref="AE334:AH334"/>
    <mergeCell ref="AI334:AN334"/>
    <mergeCell ref="AO334:AQ334"/>
    <mergeCell ref="AR334:AT334"/>
    <mergeCell ref="AU334:AW334"/>
    <mergeCell ref="AX334:AY334"/>
    <mergeCell ref="BR334:CE334"/>
    <mergeCell ref="B333:C333"/>
    <mergeCell ref="D333:H333"/>
    <mergeCell ref="I333:P333"/>
    <mergeCell ref="Q333:Z333"/>
    <mergeCell ref="AA333:AD333"/>
    <mergeCell ref="AE333:AH333"/>
    <mergeCell ref="AI333:AN333"/>
    <mergeCell ref="AO333:AQ333"/>
    <mergeCell ref="AR333:AT333"/>
    <mergeCell ref="AU335:AW335"/>
    <mergeCell ref="AX335:AY335"/>
    <mergeCell ref="BR335:CE335"/>
    <mergeCell ref="B336:C336"/>
    <mergeCell ref="D336:H336"/>
    <mergeCell ref="I336:P336"/>
    <mergeCell ref="Q336:Z336"/>
    <mergeCell ref="AA336:AD336"/>
    <mergeCell ref="AE336:AH336"/>
    <mergeCell ref="AI336:AN336"/>
    <mergeCell ref="AO336:AQ336"/>
    <mergeCell ref="AR336:AT336"/>
    <mergeCell ref="AU336:AW336"/>
    <mergeCell ref="AX336:AY336"/>
    <mergeCell ref="BR336:CE336"/>
    <mergeCell ref="B335:C335"/>
    <mergeCell ref="D335:H335"/>
    <mergeCell ref="I335:P335"/>
    <mergeCell ref="Q335:Z335"/>
    <mergeCell ref="AA335:AD335"/>
    <mergeCell ref="AE335:AH335"/>
    <mergeCell ref="AI335:AN335"/>
    <mergeCell ref="AO335:AQ335"/>
    <mergeCell ref="AR335:AT335"/>
    <mergeCell ref="AU337:AW337"/>
    <mergeCell ref="AX337:AY337"/>
    <mergeCell ref="BR337:CE337"/>
    <mergeCell ref="B338:C338"/>
    <mergeCell ref="D338:H338"/>
    <mergeCell ref="I338:P338"/>
    <mergeCell ref="Q338:Z338"/>
    <mergeCell ref="AA338:AD338"/>
    <mergeCell ref="AE338:AH338"/>
    <mergeCell ref="AI338:AN338"/>
    <mergeCell ref="AO338:AQ338"/>
    <mergeCell ref="AR338:AT338"/>
    <mergeCell ref="AU338:AW338"/>
    <mergeCell ref="AX338:AY338"/>
    <mergeCell ref="BR338:CE338"/>
    <mergeCell ref="B337:C337"/>
    <mergeCell ref="D337:H337"/>
    <mergeCell ref="I337:P337"/>
    <mergeCell ref="Q337:Z337"/>
    <mergeCell ref="AA337:AD337"/>
    <mergeCell ref="AE337:AH337"/>
    <mergeCell ref="AI337:AN337"/>
    <mergeCell ref="AO337:AQ337"/>
    <mergeCell ref="AR337:AT337"/>
    <mergeCell ref="AU339:AW339"/>
    <mergeCell ref="AX339:AY339"/>
    <mergeCell ref="BR339:CE339"/>
    <mergeCell ref="B340:C340"/>
    <mergeCell ref="D340:H340"/>
    <mergeCell ref="I340:P340"/>
    <mergeCell ref="Q340:Z340"/>
    <mergeCell ref="AA340:AD340"/>
    <mergeCell ref="AE340:AH340"/>
    <mergeCell ref="AI340:AN340"/>
    <mergeCell ref="AO340:AQ340"/>
    <mergeCell ref="AR340:AT340"/>
    <mergeCell ref="AU340:AW340"/>
    <mergeCell ref="AX340:AY340"/>
    <mergeCell ref="BR340:CE340"/>
    <mergeCell ref="B339:C339"/>
    <mergeCell ref="D339:H339"/>
    <mergeCell ref="I339:P339"/>
    <mergeCell ref="Q339:Z339"/>
    <mergeCell ref="AA339:AD339"/>
    <mergeCell ref="AE339:AH339"/>
    <mergeCell ref="AI339:AN339"/>
    <mergeCell ref="AO339:AQ339"/>
    <mergeCell ref="AR339:AT339"/>
    <mergeCell ref="AU341:AW341"/>
    <mergeCell ref="AX341:AY341"/>
    <mergeCell ref="BR341:CE341"/>
    <mergeCell ref="B342:C342"/>
    <mergeCell ref="D342:H342"/>
    <mergeCell ref="I342:P342"/>
    <mergeCell ref="Q342:Z342"/>
    <mergeCell ref="AA342:AD342"/>
    <mergeCell ref="AE342:AH342"/>
    <mergeCell ref="AI342:AN342"/>
    <mergeCell ref="AO342:AQ342"/>
    <mergeCell ref="AR342:AT342"/>
    <mergeCell ref="AU342:AW342"/>
    <mergeCell ref="AX342:AY342"/>
    <mergeCell ref="BR342:CE342"/>
    <mergeCell ref="B341:C341"/>
    <mergeCell ref="D341:H341"/>
    <mergeCell ref="I341:P341"/>
    <mergeCell ref="Q341:Z341"/>
    <mergeCell ref="AA341:AD341"/>
    <mergeCell ref="AE341:AH341"/>
    <mergeCell ref="AI341:AN341"/>
    <mergeCell ref="AO341:AQ341"/>
    <mergeCell ref="AR341:AT341"/>
    <mergeCell ref="AU343:AW343"/>
    <mergeCell ref="AX343:AY343"/>
    <mergeCell ref="BR343:CE343"/>
    <mergeCell ref="B344:C344"/>
    <mergeCell ref="D344:H344"/>
    <mergeCell ref="I344:P344"/>
    <mergeCell ref="Q344:Z344"/>
    <mergeCell ref="AA344:AD344"/>
    <mergeCell ref="AE344:AH344"/>
    <mergeCell ref="AI344:AN344"/>
    <mergeCell ref="AO344:AQ344"/>
    <mergeCell ref="AR344:AT344"/>
    <mergeCell ref="AU344:AW344"/>
    <mergeCell ref="AX344:AY344"/>
    <mergeCell ref="BR344:CE344"/>
    <mergeCell ref="B343:C343"/>
    <mergeCell ref="D343:H343"/>
    <mergeCell ref="I343:P343"/>
    <mergeCell ref="Q343:Z343"/>
    <mergeCell ref="AA343:AD343"/>
    <mergeCell ref="AE343:AH343"/>
    <mergeCell ref="AI343:AN343"/>
    <mergeCell ref="AO343:AQ343"/>
    <mergeCell ref="AR343:AT343"/>
    <mergeCell ref="AU345:AW345"/>
    <mergeCell ref="AX345:AY345"/>
    <mergeCell ref="BR345:CE345"/>
    <mergeCell ref="B346:C346"/>
    <mergeCell ref="D346:H346"/>
    <mergeCell ref="I346:P346"/>
    <mergeCell ref="Q346:Z346"/>
    <mergeCell ref="AA346:AD346"/>
    <mergeCell ref="AE346:AH346"/>
    <mergeCell ref="AI346:AN346"/>
    <mergeCell ref="AO346:AQ346"/>
    <mergeCell ref="AR346:AT346"/>
    <mergeCell ref="AU346:AW346"/>
    <mergeCell ref="AX346:AY346"/>
    <mergeCell ref="BR346:CE346"/>
    <mergeCell ref="B345:C345"/>
    <mergeCell ref="D345:H345"/>
    <mergeCell ref="I345:P345"/>
    <mergeCell ref="Q345:Z345"/>
    <mergeCell ref="AA345:AD345"/>
    <mergeCell ref="AE345:AH345"/>
    <mergeCell ref="AI345:AN345"/>
    <mergeCell ref="AO345:AQ345"/>
    <mergeCell ref="AR345:AT345"/>
    <mergeCell ref="AU347:AW347"/>
    <mergeCell ref="AX347:AY347"/>
    <mergeCell ref="BR347:CE347"/>
    <mergeCell ref="B348:C348"/>
    <mergeCell ref="D348:H348"/>
    <mergeCell ref="I348:P348"/>
    <mergeCell ref="Q348:Z348"/>
    <mergeCell ref="AA348:AD348"/>
    <mergeCell ref="AE348:AH348"/>
    <mergeCell ref="AI348:AN348"/>
    <mergeCell ref="AO348:AQ348"/>
    <mergeCell ref="AR348:AT348"/>
    <mergeCell ref="AU348:AW348"/>
    <mergeCell ref="AX348:AY348"/>
    <mergeCell ref="BR348:CE348"/>
    <mergeCell ref="B347:C347"/>
    <mergeCell ref="D347:H347"/>
    <mergeCell ref="I347:P347"/>
    <mergeCell ref="Q347:Z347"/>
    <mergeCell ref="AA347:AD347"/>
    <mergeCell ref="AE347:AH347"/>
    <mergeCell ref="AI347:AN347"/>
    <mergeCell ref="AO347:AQ347"/>
    <mergeCell ref="AR347:AT347"/>
    <mergeCell ref="AU349:AW349"/>
    <mergeCell ref="AX349:AY349"/>
    <mergeCell ref="BR349:CE349"/>
    <mergeCell ref="B350:C350"/>
    <mergeCell ref="D350:H350"/>
    <mergeCell ref="I350:P350"/>
    <mergeCell ref="Q350:Z350"/>
    <mergeCell ref="AA350:AD350"/>
    <mergeCell ref="AE350:AH350"/>
    <mergeCell ref="AI350:AN350"/>
    <mergeCell ref="AO350:AQ350"/>
    <mergeCell ref="AR350:AT350"/>
    <mergeCell ref="AU350:AW350"/>
    <mergeCell ref="AX350:AY350"/>
    <mergeCell ref="BR350:CE350"/>
    <mergeCell ref="B349:C349"/>
    <mergeCell ref="D349:H349"/>
    <mergeCell ref="I349:P349"/>
    <mergeCell ref="Q349:Z349"/>
    <mergeCell ref="AA349:AD349"/>
    <mergeCell ref="AE349:AH349"/>
    <mergeCell ref="AI349:AN349"/>
    <mergeCell ref="AO349:AQ349"/>
    <mergeCell ref="AR349:AT349"/>
    <mergeCell ref="AU351:AW351"/>
    <mergeCell ref="AX351:AY351"/>
    <mergeCell ref="BR351:CE351"/>
    <mergeCell ref="B352:C352"/>
    <mergeCell ref="D352:H352"/>
    <mergeCell ref="I352:P352"/>
    <mergeCell ref="Q352:Z352"/>
    <mergeCell ref="AA352:AD352"/>
    <mergeCell ref="AE352:AH352"/>
    <mergeCell ref="AI352:AN352"/>
    <mergeCell ref="AO352:AQ352"/>
    <mergeCell ref="AR352:AT352"/>
    <mergeCell ref="AU352:AW352"/>
    <mergeCell ref="AX352:AY352"/>
    <mergeCell ref="BR352:CE352"/>
    <mergeCell ref="B351:C351"/>
    <mergeCell ref="D351:H351"/>
    <mergeCell ref="I351:P351"/>
    <mergeCell ref="Q351:Z351"/>
    <mergeCell ref="AA351:AD351"/>
    <mergeCell ref="AE351:AH351"/>
    <mergeCell ref="AI351:AN351"/>
    <mergeCell ref="AO351:AQ351"/>
    <mergeCell ref="AR351:AT351"/>
    <mergeCell ref="AU353:AW353"/>
    <mergeCell ref="AX353:AY353"/>
    <mergeCell ref="BR353:CE353"/>
    <mergeCell ref="B354:C354"/>
    <mergeCell ref="D354:H354"/>
    <mergeCell ref="I354:P354"/>
    <mergeCell ref="Q354:Z354"/>
    <mergeCell ref="AA354:AD354"/>
    <mergeCell ref="AE354:AH354"/>
    <mergeCell ref="AI354:AN354"/>
    <mergeCell ref="AO354:AQ354"/>
    <mergeCell ref="AR354:AT354"/>
    <mergeCell ref="AU354:AW354"/>
    <mergeCell ref="AX354:AY354"/>
    <mergeCell ref="BR354:CE354"/>
    <mergeCell ref="B353:C353"/>
    <mergeCell ref="D353:H353"/>
    <mergeCell ref="I353:P353"/>
    <mergeCell ref="Q353:Z353"/>
    <mergeCell ref="AA353:AD353"/>
    <mergeCell ref="AE353:AH353"/>
    <mergeCell ref="AI353:AN353"/>
    <mergeCell ref="AO353:AQ353"/>
    <mergeCell ref="AR353:AT353"/>
    <mergeCell ref="AU355:AW355"/>
    <mergeCell ref="AX355:AY355"/>
    <mergeCell ref="BR355:CE355"/>
    <mergeCell ref="B356:C356"/>
    <mergeCell ref="D356:H356"/>
    <mergeCell ref="I356:P356"/>
    <mergeCell ref="Q356:Z356"/>
    <mergeCell ref="AA356:AD356"/>
    <mergeCell ref="AE356:AH356"/>
    <mergeCell ref="AI356:AN356"/>
    <mergeCell ref="AO356:AQ356"/>
    <mergeCell ref="AR356:AT356"/>
    <mergeCell ref="AU356:AW356"/>
    <mergeCell ref="AX356:AY356"/>
    <mergeCell ref="BR356:CE356"/>
    <mergeCell ref="B355:C355"/>
    <mergeCell ref="D355:H355"/>
    <mergeCell ref="I355:P355"/>
    <mergeCell ref="Q355:Z355"/>
    <mergeCell ref="AA355:AD355"/>
    <mergeCell ref="AE355:AH355"/>
    <mergeCell ref="AI355:AN355"/>
    <mergeCell ref="AO355:AQ355"/>
    <mergeCell ref="AR355:AT355"/>
    <mergeCell ref="AU357:AW357"/>
    <mergeCell ref="AX357:AY357"/>
    <mergeCell ref="BR357:CE357"/>
    <mergeCell ref="B358:C358"/>
    <mergeCell ref="D358:H358"/>
    <mergeCell ref="I358:P358"/>
    <mergeCell ref="Q358:Z358"/>
    <mergeCell ref="AA358:AD358"/>
    <mergeCell ref="AE358:AH358"/>
    <mergeCell ref="AI358:AN358"/>
    <mergeCell ref="AO358:AQ358"/>
    <mergeCell ref="AR358:AT358"/>
    <mergeCell ref="AU358:AW358"/>
    <mergeCell ref="AX358:AY358"/>
    <mergeCell ref="BR358:CE358"/>
    <mergeCell ref="B357:C357"/>
    <mergeCell ref="D357:H357"/>
    <mergeCell ref="I357:P357"/>
    <mergeCell ref="Q357:Z357"/>
    <mergeCell ref="AA357:AD357"/>
    <mergeCell ref="AE357:AH357"/>
    <mergeCell ref="AI357:AN357"/>
    <mergeCell ref="AO357:AQ357"/>
    <mergeCell ref="AR357:AT357"/>
    <mergeCell ref="AU359:AW359"/>
    <mergeCell ref="AX359:AY359"/>
    <mergeCell ref="BR359:CE359"/>
    <mergeCell ref="B360:C360"/>
    <mergeCell ref="D360:H360"/>
    <mergeCell ref="I360:P360"/>
    <mergeCell ref="Q360:Z360"/>
    <mergeCell ref="AA360:AD360"/>
    <mergeCell ref="AE360:AH360"/>
    <mergeCell ref="AI360:AN360"/>
    <mergeCell ref="AO360:AQ360"/>
    <mergeCell ref="AR360:AT360"/>
    <mergeCell ref="AU360:AW360"/>
    <mergeCell ref="AX360:AY360"/>
    <mergeCell ref="BR360:CE360"/>
    <mergeCell ref="B359:C359"/>
    <mergeCell ref="D359:H359"/>
    <mergeCell ref="I359:P359"/>
    <mergeCell ref="Q359:Z359"/>
    <mergeCell ref="AA359:AD359"/>
    <mergeCell ref="AE359:AH359"/>
    <mergeCell ref="AI359:AN359"/>
    <mergeCell ref="AO359:AQ359"/>
    <mergeCell ref="AR359:AT359"/>
    <mergeCell ref="AU361:AW361"/>
    <mergeCell ref="AX361:AY361"/>
    <mergeCell ref="BR361:CE361"/>
    <mergeCell ref="B362:C362"/>
    <mergeCell ref="D362:H362"/>
    <mergeCell ref="I362:P362"/>
    <mergeCell ref="Q362:Z362"/>
    <mergeCell ref="AA362:AD362"/>
    <mergeCell ref="AE362:AH362"/>
    <mergeCell ref="AI362:AN362"/>
    <mergeCell ref="AO362:AQ362"/>
    <mergeCell ref="AR362:AT362"/>
    <mergeCell ref="AU362:AW362"/>
    <mergeCell ref="AX362:AY362"/>
    <mergeCell ref="BR362:CE362"/>
    <mergeCell ref="B361:C361"/>
    <mergeCell ref="D361:H361"/>
    <mergeCell ref="I361:P361"/>
    <mergeCell ref="Q361:Z361"/>
    <mergeCell ref="AA361:AD361"/>
    <mergeCell ref="AE361:AH361"/>
    <mergeCell ref="AI361:AN361"/>
    <mergeCell ref="AO361:AQ361"/>
    <mergeCell ref="AR361:AT361"/>
    <mergeCell ref="AU363:AW363"/>
    <mergeCell ref="AX363:AY363"/>
    <mergeCell ref="BR363:CE363"/>
    <mergeCell ref="B364:C364"/>
    <mergeCell ref="D364:H364"/>
    <mergeCell ref="I364:P364"/>
    <mergeCell ref="Q364:Z364"/>
    <mergeCell ref="AA364:AD364"/>
    <mergeCell ref="AE364:AH364"/>
    <mergeCell ref="AI364:AN364"/>
    <mergeCell ref="AO364:AQ364"/>
    <mergeCell ref="AR364:AT364"/>
    <mergeCell ref="AU364:AW364"/>
    <mergeCell ref="AX364:AY364"/>
    <mergeCell ref="BR364:CE364"/>
    <mergeCell ref="B363:C363"/>
    <mergeCell ref="D363:H363"/>
    <mergeCell ref="I363:P363"/>
    <mergeCell ref="Q363:Z363"/>
    <mergeCell ref="AA363:AD363"/>
    <mergeCell ref="AE363:AH363"/>
    <mergeCell ref="AI363:AN363"/>
    <mergeCell ref="AO363:AQ363"/>
    <mergeCell ref="AR363:AT363"/>
    <mergeCell ref="AU365:AW365"/>
    <mergeCell ref="AX365:AY365"/>
    <mergeCell ref="BR365:CE365"/>
    <mergeCell ref="B366:C366"/>
    <mergeCell ref="D366:H366"/>
    <mergeCell ref="I366:P366"/>
    <mergeCell ref="Q366:Z366"/>
    <mergeCell ref="AA366:AD366"/>
    <mergeCell ref="AE366:AH366"/>
    <mergeCell ref="AI366:AN366"/>
    <mergeCell ref="AO366:AQ366"/>
    <mergeCell ref="AR366:AT366"/>
    <mergeCell ref="AU366:AW366"/>
    <mergeCell ref="AX366:AY366"/>
    <mergeCell ref="BR366:CE366"/>
    <mergeCell ref="B365:C365"/>
    <mergeCell ref="D365:H365"/>
    <mergeCell ref="I365:P365"/>
    <mergeCell ref="Q365:Z365"/>
    <mergeCell ref="AA365:AD365"/>
    <mergeCell ref="AE365:AH365"/>
    <mergeCell ref="AI365:AN365"/>
    <mergeCell ref="AO365:AQ365"/>
    <mergeCell ref="AR365:AT365"/>
    <mergeCell ref="AU367:AW367"/>
    <mergeCell ref="AX367:AY367"/>
    <mergeCell ref="BR367:CE367"/>
    <mergeCell ref="B368:C368"/>
    <mergeCell ref="D368:H368"/>
    <mergeCell ref="I368:P368"/>
    <mergeCell ref="Q368:Z368"/>
    <mergeCell ref="AA368:AD368"/>
    <mergeCell ref="AE368:AH368"/>
    <mergeCell ref="AI368:AN368"/>
    <mergeCell ref="AO368:AQ368"/>
    <mergeCell ref="AR368:AT368"/>
    <mergeCell ref="AU368:AW368"/>
    <mergeCell ref="AX368:AY368"/>
    <mergeCell ref="BR368:CE368"/>
    <mergeCell ref="B367:C367"/>
    <mergeCell ref="D367:H367"/>
    <mergeCell ref="I367:P367"/>
    <mergeCell ref="Q367:Z367"/>
    <mergeCell ref="AA367:AD367"/>
    <mergeCell ref="AE367:AH367"/>
    <mergeCell ref="AI367:AN367"/>
    <mergeCell ref="AO367:AQ367"/>
    <mergeCell ref="AR367:AT367"/>
    <mergeCell ref="AU369:AW369"/>
    <mergeCell ref="AX369:AY369"/>
    <mergeCell ref="BR369:CE369"/>
    <mergeCell ref="B370:C370"/>
    <mergeCell ref="D370:H370"/>
    <mergeCell ref="I370:P370"/>
    <mergeCell ref="Q370:Z370"/>
    <mergeCell ref="AA370:AD370"/>
    <mergeCell ref="AE370:AH370"/>
    <mergeCell ref="AI370:AN370"/>
    <mergeCell ref="AO370:AQ370"/>
    <mergeCell ref="AR370:AT370"/>
    <mergeCell ref="AU370:AW370"/>
    <mergeCell ref="AX370:AY370"/>
    <mergeCell ref="BR370:CE370"/>
    <mergeCell ref="B369:C369"/>
    <mergeCell ref="D369:H369"/>
    <mergeCell ref="I369:P369"/>
    <mergeCell ref="Q369:Z369"/>
    <mergeCell ref="AA369:AD369"/>
    <mergeCell ref="AE369:AH369"/>
    <mergeCell ref="AI369:AN369"/>
    <mergeCell ref="AO369:AQ369"/>
    <mergeCell ref="AR369:AT369"/>
    <mergeCell ref="AU371:AW371"/>
    <mergeCell ref="AX371:AY371"/>
    <mergeCell ref="BR371:CE371"/>
    <mergeCell ref="B372:C372"/>
    <mergeCell ref="D372:H372"/>
    <mergeCell ref="I372:P372"/>
    <mergeCell ref="Q372:Z372"/>
    <mergeCell ref="AA372:AD372"/>
    <mergeCell ref="AE372:AH372"/>
    <mergeCell ref="AI372:AN372"/>
    <mergeCell ref="AO372:AQ372"/>
    <mergeCell ref="AR372:AT372"/>
    <mergeCell ref="AU372:AW372"/>
    <mergeCell ref="AX372:AY372"/>
    <mergeCell ref="BR372:CE372"/>
    <mergeCell ref="B371:C371"/>
    <mergeCell ref="D371:H371"/>
    <mergeCell ref="I371:P371"/>
    <mergeCell ref="Q371:Z371"/>
    <mergeCell ref="AA371:AD371"/>
    <mergeCell ref="AE371:AH371"/>
    <mergeCell ref="AI371:AN371"/>
    <mergeCell ref="AO371:AQ371"/>
    <mergeCell ref="AR371:AT371"/>
    <mergeCell ref="AU373:AW373"/>
    <mergeCell ref="AX373:AY373"/>
    <mergeCell ref="BR373:CE373"/>
    <mergeCell ref="B374:C374"/>
    <mergeCell ref="D374:H374"/>
    <mergeCell ref="I374:P374"/>
    <mergeCell ref="Q374:Z374"/>
    <mergeCell ref="AA374:AD374"/>
    <mergeCell ref="AE374:AH374"/>
    <mergeCell ref="AI374:AN374"/>
    <mergeCell ref="AO374:AQ374"/>
    <mergeCell ref="AR374:AT374"/>
    <mergeCell ref="AU374:AW374"/>
    <mergeCell ref="AX374:AY374"/>
    <mergeCell ref="BR374:CE374"/>
    <mergeCell ref="B373:C373"/>
    <mergeCell ref="D373:H373"/>
    <mergeCell ref="I373:P373"/>
    <mergeCell ref="Q373:Z373"/>
    <mergeCell ref="AA373:AD373"/>
    <mergeCell ref="AE373:AH373"/>
    <mergeCell ref="AI373:AN373"/>
    <mergeCell ref="AO373:AQ373"/>
    <mergeCell ref="AR373:AT373"/>
    <mergeCell ref="AU375:AW375"/>
    <mergeCell ref="AX375:AY375"/>
    <mergeCell ref="BR375:CE375"/>
    <mergeCell ref="B376:C376"/>
    <mergeCell ref="D376:H376"/>
    <mergeCell ref="I376:P376"/>
    <mergeCell ref="Q376:Z376"/>
    <mergeCell ref="AA376:AD376"/>
    <mergeCell ref="AE376:AH376"/>
    <mergeCell ref="AI376:AN376"/>
    <mergeCell ref="AO376:AQ376"/>
    <mergeCell ref="AR376:AT376"/>
    <mergeCell ref="AU376:AW376"/>
    <mergeCell ref="AX376:AY376"/>
    <mergeCell ref="BR376:CE376"/>
    <mergeCell ref="B375:C375"/>
    <mergeCell ref="D375:H375"/>
    <mergeCell ref="I375:P375"/>
    <mergeCell ref="Q375:Z375"/>
    <mergeCell ref="AA375:AD375"/>
    <mergeCell ref="AE375:AH375"/>
    <mergeCell ref="AI375:AN375"/>
    <mergeCell ref="AO375:AQ375"/>
    <mergeCell ref="AR375:AT375"/>
    <mergeCell ref="AU377:AW377"/>
    <mergeCell ref="AX377:AY377"/>
    <mergeCell ref="BR377:CE377"/>
    <mergeCell ref="B378:C378"/>
    <mergeCell ref="D378:H378"/>
    <mergeCell ref="I378:P378"/>
    <mergeCell ref="Q378:Z378"/>
    <mergeCell ref="AA378:AD378"/>
    <mergeCell ref="AE378:AH378"/>
    <mergeCell ref="AI378:AN378"/>
    <mergeCell ref="AO378:AQ378"/>
    <mergeCell ref="AR378:AT378"/>
    <mergeCell ref="AU378:AW378"/>
    <mergeCell ref="AX378:AY378"/>
    <mergeCell ref="BR378:CE378"/>
    <mergeCell ref="B377:C377"/>
    <mergeCell ref="D377:H377"/>
    <mergeCell ref="I377:P377"/>
    <mergeCell ref="Q377:Z377"/>
    <mergeCell ref="AA377:AD377"/>
    <mergeCell ref="AE377:AH377"/>
    <mergeCell ref="AI377:AN377"/>
    <mergeCell ref="AO377:AQ377"/>
    <mergeCell ref="AR377:AT377"/>
    <mergeCell ref="AU379:AW379"/>
    <mergeCell ref="AX379:AY379"/>
    <mergeCell ref="BR379:CE379"/>
    <mergeCell ref="B380:C380"/>
    <mergeCell ref="D380:H380"/>
    <mergeCell ref="I380:P380"/>
    <mergeCell ref="Q380:Z380"/>
    <mergeCell ref="AA380:AD380"/>
    <mergeCell ref="AE380:AH380"/>
    <mergeCell ref="AI380:AN380"/>
    <mergeCell ref="AO380:AQ380"/>
    <mergeCell ref="AR380:AT380"/>
    <mergeCell ref="AU380:AW380"/>
    <mergeCell ref="AX380:AY380"/>
    <mergeCell ref="BR380:CE380"/>
    <mergeCell ref="B379:C379"/>
    <mergeCell ref="D379:H379"/>
    <mergeCell ref="I379:P379"/>
    <mergeCell ref="Q379:Z379"/>
    <mergeCell ref="AA379:AD379"/>
    <mergeCell ref="AE379:AH379"/>
    <mergeCell ref="AI379:AN379"/>
    <mergeCell ref="AO379:AQ379"/>
    <mergeCell ref="AR379:AT379"/>
    <mergeCell ref="AU381:AW381"/>
    <mergeCell ref="AX381:AY381"/>
    <mergeCell ref="BR381:CE381"/>
    <mergeCell ref="B382:C382"/>
    <mergeCell ref="D382:H382"/>
    <mergeCell ref="I382:P382"/>
    <mergeCell ref="Q382:Z382"/>
    <mergeCell ref="AA382:AD382"/>
    <mergeCell ref="AE382:AH382"/>
    <mergeCell ref="AI382:AN382"/>
    <mergeCell ref="AO382:AQ382"/>
    <mergeCell ref="AR382:AT382"/>
    <mergeCell ref="AU382:AW382"/>
    <mergeCell ref="AX382:AY382"/>
    <mergeCell ref="BR382:CE382"/>
    <mergeCell ref="B381:C381"/>
    <mergeCell ref="D381:H381"/>
    <mergeCell ref="I381:P381"/>
    <mergeCell ref="Q381:Z381"/>
    <mergeCell ref="AA381:AD381"/>
    <mergeCell ref="AE381:AH381"/>
    <mergeCell ref="AI381:AN381"/>
    <mergeCell ref="AO381:AQ381"/>
    <mergeCell ref="AR381:AT381"/>
    <mergeCell ref="AU383:AW383"/>
    <mergeCell ref="AX383:AY383"/>
    <mergeCell ref="BR383:CE383"/>
    <mergeCell ref="B384:C384"/>
    <mergeCell ref="D384:H384"/>
    <mergeCell ref="I384:P384"/>
    <mergeCell ref="Q384:Z384"/>
    <mergeCell ref="AA384:AD384"/>
    <mergeCell ref="AE384:AH384"/>
    <mergeCell ref="AI384:AN384"/>
    <mergeCell ref="AO384:AQ384"/>
    <mergeCell ref="AR384:AT384"/>
    <mergeCell ref="AU384:AW384"/>
    <mergeCell ref="AX384:AY384"/>
    <mergeCell ref="BR384:CE384"/>
    <mergeCell ref="B383:C383"/>
    <mergeCell ref="D383:H383"/>
    <mergeCell ref="I383:P383"/>
    <mergeCell ref="Q383:Z383"/>
    <mergeCell ref="AA383:AD383"/>
    <mergeCell ref="AE383:AH383"/>
    <mergeCell ref="AI383:AN383"/>
    <mergeCell ref="AO383:AQ383"/>
    <mergeCell ref="AR383:AT383"/>
    <mergeCell ref="AU385:AW385"/>
    <mergeCell ref="AX385:AY385"/>
    <mergeCell ref="BR385:CE385"/>
    <mergeCell ref="B386:C386"/>
    <mergeCell ref="D386:H386"/>
    <mergeCell ref="I386:P386"/>
    <mergeCell ref="Q386:Z386"/>
    <mergeCell ref="AA386:AD386"/>
    <mergeCell ref="AE386:AH386"/>
    <mergeCell ref="AI386:AN386"/>
    <mergeCell ref="AO386:AQ386"/>
    <mergeCell ref="AR386:AT386"/>
    <mergeCell ref="AU386:AW386"/>
    <mergeCell ref="AX386:AY386"/>
    <mergeCell ref="BR386:CE386"/>
    <mergeCell ref="B385:C385"/>
    <mergeCell ref="D385:H385"/>
    <mergeCell ref="I385:P385"/>
    <mergeCell ref="Q385:Z385"/>
    <mergeCell ref="AA385:AD385"/>
    <mergeCell ref="AE385:AH385"/>
    <mergeCell ref="AI385:AN385"/>
    <mergeCell ref="AO385:AQ385"/>
    <mergeCell ref="AR385:AT385"/>
    <mergeCell ref="AU387:AW387"/>
    <mergeCell ref="AX387:AY387"/>
    <mergeCell ref="BR387:CE387"/>
    <mergeCell ref="B388:C388"/>
    <mergeCell ref="D388:H388"/>
    <mergeCell ref="I388:P388"/>
    <mergeCell ref="Q388:Z388"/>
    <mergeCell ref="AA388:AD388"/>
    <mergeCell ref="AE388:AH388"/>
    <mergeCell ref="AI388:AN388"/>
    <mergeCell ref="AO388:AQ388"/>
    <mergeCell ref="AR388:AT388"/>
    <mergeCell ref="AU388:AW388"/>
    <mergeCell ref="AX388:AY388"/>
    <mergeCell ref="BR388:CE388"/>
    <mergeCell ref="B387:C387"/>
    <mergeCell ref="D387:H387"/>
    <mergeCell ref="I387:P387"/>
    <mergeCell ref="Q387:Z387"/>
    <mergeCell ref="AA387:AD387"/>
    <mergeCell ref="AE387:AH387"/>
    <mergeCell ref="AI387:AN387"/>
    <mergeCell ref="AO387:AQ387"/>
    <mergeCell ref="AR387:AT387"/>
    <mergeCell ref="AU389:AW389"/>
    <mergeCell ref="AX389:AY389"/>
    <mergeCell ref="BR389:CE389"/>
    <mergeCell ref="B390:C390"/>
    <mergeCell ref="D390:H390"/>
    <mergeCell ref="I390:P390"/>
    <mergeCell ref="Q390:Z390"/>
    <mergeCell ref="AA390:AD390"/>
    <mergeCell ref="AE390:AH390"/>
    <mergeCell ref="AI390:AN390"/>
    <mergeCell ref="AO390:AQ390"/>
    <mergeCell ref="AR390:AT390"/>
    <mergeCell ref="AU390:AW390"/>
    <mergeCell ref="AX390:AY390"/>
    <mergeCell ref="BR390:CE390"/>
    <mergeCell ref="B389:C389"/>
    <mergeCell ref="D389:H389"/>
    <mergeCell ref="I389:P389"/>
    <mergeCell ref="Q389:Z389"/>
    <mergeCell ref="AA389:AD389"/>
    <mergeCell ref="AE389:AH389"/>
    <mergeCell ref="AI389:AN389"/>
    <mergeCell ref="AO389:AQ389"/>
    <mergeCell ref="AR389:AT389"/>
    <mergeCell ref="AU391:AW391"/>
    <mergeCell ref="AX391:AY391"/>
    <mergeCell ref="BR391:CE391"/>
    <mergeCell ref="B392:C392"/>
    <mergeCell ref="D392:H392"/>
    <mergeCell ref="I392:P392"/>
    <mergeCell ref="Q392:Z392"/>
    <mergeCell ref="AA392:AD392"/>
    <mergeCell ref="AE392:AH392"/>
    <mergeCell ref="AI392:AN392"/>
    <mergeCell ref="AO392:AQ392"/>
    <mergeCell ref="AR392:AT392"/>
    <mergeCell ref="AU392:AW392"/>
    <mergeCell ref="AX392:AY392"/>
    <mergeCell ref="BR392:CE392"/>
    <mergeCell ref="B391:C391"/>
    <mergeCell ref="D391:H391"/>
    <mergeCell ref="I391:P391"/>
    <mergeCell ref="Q391:Z391"/>
    <mergeCell ref="AA391:AD391"/>
    <mergeCell ref="AE391:AH391"/>
    <mergeCell ref="AI391:AN391"/>
    <mergeCell ref="AO391:AQ391"/>
    <mergeCell ref="AR391:AT391"/>
    <mergeCell ref="AU393:AW393"/>
    <mergeCell ref="AX393:AY393"/>
    <mergeCell ref="BR393:CE393"/>
    <mergeCell ref="B394:C394"/>
    <mergeCell ref="D394:H394"/>
    <mergeCell ref="I394:P394"/>
    <mergeCell ref="Q394:Z394"/>
    <mergeCell ref="AA394:AD394"/>
    <mergeCell ref="AE394:AH394"/>
    <mergeCell ref="AI394:AN394"/>
    <mergeCell ref="AO394:AQ394"/>
    <mergeCell ref="AR394:AT394"/>
    <mergeCell ref="AU394:AW394"/>
    <mergeCell ref="AX394:AY394"/>
    <mergeCell ref="BR394:CE394"/>
    <mergeCell ref="B393:C393"/>
    <mergeCell ref="D393:H393"/>
    <mergeCell ref="I393:P393"/>
    <mergeCell ref="Q393:Z393"/>
    <mergeCell ref="AA393:AD393"/>
    <mergeCell ref="AE393:AH393"/>
    <mergeCell ref="AI393:AN393"/>
    <mergeCell ref="AO393:AQ393"/>
    <mergeCell ref="AR393:AT393"/>
    <mergeCell ref="AU395:AW395"/>
    <mergeCell ref="AX395:AY395"/>
    <mergeCell ref="BR395:CE395"/>
    <mergeCell ref="B396:C396"/>
    <mergeCell ref="D396:H396"/>
    <mergeCell ref="I396:P396"/>
    <mergeCell ref="Q396:Z396"/>
    <mergeCell ref="AA396:AD396"/>
    <mergeCell ref="AE396:AH396"/>
    <mergeCell ref="AI396:AN396"/>
    <mergeCell ref="AO396:AQ396"/>
    <mergeCell ref="AR396:AT396"/>
    <mergeCell ref="AU396:AW396"/>
    <mergeCell ref="AX396:AY396"/>
    <mergeCell ref="BR396:CE396"/>
    <mergeCell ref="B395:C395"/>
    <mergeCell ref="D395:H395"/>
    <mergeCell ref="I395:P395"/>
    <mergeCell ref="Q395:Z395"/>
    <mergeCell ref="AA395:AD395"/>
    <mergeCell ref="AE395:AH395"/>
    <mergeCell ref="AI395:AN395"/>
    <mergeCell ref="AO395:AQ395"/>
    <mergeCell ref="AR395:AT395"/>
    <mergeCell ref="AU397:AW397"/>
    <mergeCell ref="AX397:AY397"/>
    <mergeCell ref="BR397:CE397"/>
    <mergeCell ref="B398:C398"/>
    <mergeCell ref="D398:H398"/>
    <mergeCell ref="I398:P398"/>
    <mergeCell ref="Q398:Z398"/>
    <mergeCell ref="AA398:AD398"/>
    <mergeCell ref="AE398:AH398"/>
    <mergeCell ref="AI398:AN398"/>
    <mergeCell ref="AO398:AQ398"/>
    <mergeCell ref="AR398:AT398"/>
    <mergeCell ref="AU398:AW398"/>
    <mergeCell ref="AX398:AY398"/>
    <mergeCell ref="BR398:CE398"/>
    <mergeCell ref="B397:C397"/>
    <mergeCell ref="D397:H397"/>
    <mergeCell ref="I397:P397"/>
    <mergeCell ref="Q397:Z397"/>
    <mergeCell ref="AA397:AD397"/>
    <mergeCell ref="AE397:AH397"/>
    <mergeCell ref="AI397:AN397"/>
    <mergeCell ref="AO397:AQ397"/>
    <mergeCell ref="AR397:AT397"/>
    <mergeCell ref="AU399:AW399"/>
    <mergeCell ref="AX399:AY399"/>
    <mergeCell ref="BR399:CE399"/>
    <mergeCell ref="B400:C400"/>
    <mergeCell ref="D400:H400"/>
    <mergeCell ref="I400:P400"/>
    <mergeCell ref="Q400:Z400"/>
    <mergeCell ref="AA400:AD400"/>
    <mergeCell ref="AE400:AH400"/>
    <mergeCell ref="AI400:AN400"/>
    <mergeCell ref="AO400:AQ400"/>
    <mergeCell ref="AR400:AT400"/>
    <mergeCell ref="AU400:AW400"/>
    <mergeCell ref="AX400:AY400"/>
    <mergeCell ref="BR400:CE400"/>
    <mergeCell ref="B399:C399"/>
    <mergeCell ref="D399:H399"/>
    <mergeCell ref="I399:P399"/>
    <mergeCell ref="Q399:Z399"/>
    <mergeCell ref="AA399:AD399"/>
    <mergeCell ref="AE399:AH399"/>
    <mergeCell ref="AI399:AN399"/>
    <mergeCell ref="AO399:AQ399"/>
    <mergeCell ref="AR399:AT399"/>
    <mergeCell ref="AU401:AW401"/>
    <mergeCell ref="AX401:AY401"/>
    <mergeCell ref="BR401:CE401"/>
    <mergeCell ref="B402:C402"/>
    <mergeCell ref="D402:H402"/>
    <mergeCell ref="I402:P402"/>
    <mergeCell ref="Q402:Z402"/>
    <mergeCell ref="AA402:AD402"/>
    <mergeCell ref="AE402:AH402"/>
    <mergeCell ref="AI402:AN402"/>
    <mergeCell ref="AO402:AQ402"/>
    <mergeCell ref="AR402:AT402"/>
    <mergeCell ref="AU402:AW402"/>
    <mergeCell ref="AX402:AY402"/>
    <mergeCell ref="BR402:CE402"/>
    <mergeCell ref="B401:C401"/>
    <mergeCell ref="D401:H401"/>
    <mergeCell ref="I401:P401"/>
    <mergeCell ref="Q401:Z401"/>
    <mergeCell ref="AA401:AD401"/>
    <mergeCell ref="AE401:AH401"/>
    <mergeCell ref="AI401:AN401"/>
    <mergeCell ref="AO401:AQ401"/>
    <mergeCell ref="AR401:AT401"/>
    <mergeCell ref="AU403:AW403"/>
    <mergeCell ref="AX403:AY403"/>
    <mergeCell ref="BR403:CE403"/>
    <mergeCell ref="B404:C404"/>
    <mergeCell ref="D404:H404"/>
    <mergeCell ref="I404:P404"/>
    <mergeCell ref="Q404:Z404"/>
    <mergeCell ref="AA404:AD404"/>
    <mergeCell ref="AE404:AH404"/>
    <mergeCell ref="AI404:AN404"/>
    <mergeCell ref="AO404:AQ404"/>
    <mergeCell ref="AR404:AT404"/>
    <mergeCell ref="AU404:AW404"/>
    <mergeCell ref="AX404:AY404"/>
    <mergeCell ref="BR404:CE404"/>
    <mergeCell ref="B403:C403"/>
    <mergeCell ref="D403:H403"/>
    <mergeCell ref="I403:P403"/>
    <mergeCell ref="Q403:Z403"/>
    <mergeCell ref="AA403:AD403"/>
    <mergeCell ref="AE403:AH403"/>
    <mergeCell ref="AI403:AN403"/>
    <mergeCell ref="AO403:AQ403"/>
    <mergeCell ref="AR403:AT403"/>
    <mergeCell ref="AU405:AW405"/>
    <mergeCell ref="AX405:AY405"/>
    <mergeCell ref="BR405:CE405"/>
    <mergeCell ref="B406:C406"/>
    <mergeCell ref="D406:H406"/>
    <mergeCell ref="I406:P406"/>
    <mergeCell ref="Q406:Z406"/>
    <mergeCell ref="AA406:AD406"/>
    <mergeCell ref="AE406:AH406"/>
    <mergeCell ref="AI406:AN406"/>
    <mergeCell ref="AO406:AQ406"/>
    <mergeCell ref="AR406:AT406"/>
    <mergeCell ref="AU406:AW406"/>
    <mergeCell ref="AX406:AY406"/>
    <mergeCell ref="BR406:CE406"/>
    <mergeCell ref="B405:C405"/>
    <mergeCell ref="D405:H405"/>
    <mergeCell ref="I405:P405"/>
    <mergeCell ref="Q405:Z405"/>
    <mergeCell ref="AA405:AD405"/>
    <mergeCell ref="AE405:AH405"/>
    <mergeCell ref="AI405:AN405"/>
    <mergeCell ref="AO405:AQ405"/>
    <mergeCell ref="AR405:AT405"/>
    <mergeCell ref="AU407:AW407"/>
    <mergeCell ref="AX407:AY407"/>
    <mergeCell ref="BR407:CE407"/>
    <mergeCell ref="B408:C408"/>
    <mergeCell ref="D408:H408"/>
    <mergeCell ref="I408:P408"/>
    <mergeCell ref="Q408:Z408"/>
    <mergeCell ref="AA408:AD408"/>
    <mergeCell ref="AE408:AH408"/>
    <mergeCell ref="AI408:AN408"/>
    <mergeCell ref="AO408:AQ408"/>
    <mergeCell ref="AR408:AT408"/>
    <mergeCell ref="AU408:AW408"/>
    <mergeCell ref="AX408:AY408"/>
    <mergeCell ref="BR408:CE408"/>
    <mergeCell ref="B407:C407"/>
    <mergeCell ref="D407:H407"/>
    <mergeCell ref="I407:P407"/>
    <mergeCell ref="Q407:Z407"/>
    <mergeCell ref="AA407:AD407"/>
    <mergeCell ref="AE407:AH407"/>
    <mergeCell ref="AI407:AN407"/>
    <mergeCell ref="AO407:AQ407"/>
    <mergeCell ref="AR407:AT407"/>
    <mergeCell ref="AU409:AW409"/>
    <mergeCell ref="AX409:AY409"/>
    <mergeCell ref="BR409:CE409"/>
    <mergeCell ref="B410:C410"/>
    <mergeCell ref="D410:H410"/>
    <mergeCell ref="I410:P410"/>
    <mergeCell ref="Q410:Z410"/>
    <mergeCell ref="AA410:AD410"/>
    <mergeCell ref="AE410:AH410"/>
    <mergeCell ref="AI410:AN410"/>
    <mergeCell ref="AO410:AQ410"/>
    <mergeCell ref="AR410:AT410"/>
    <mergeCell ref="AU410:AW410"/>
    <mergeCell ref="AX410:AY410"/>
    <mergeCell ref="BR410:CE410"/>
    <mergeCell ref="B409:C409"/>
    <mergeCell ref="D409:H409"/>
    <mergeCell ref="I409:P409"/>
    <mergeCell ref="Q409:Z409"/>
    <mergeCell ref="AA409:AD409"/>
    <mergeCell ref="AE409:AH409"/>
    <mergeCell ref="AI409:AN409"/>
    <mergeCell ref="AO409:AQ409"/>
    <mergeCell ref="AR409:AT409"/>
    <mergeCell ref="AU411:AW411"/>
    <mergeCell ref="AX411:AY411"/>
    <mergeCell ref="BR411:CE411"/>
    <mergeCell ref="B412:C412"/>
    <mergeCell ref="D412:H412"/>
    <mergeCell ref="I412:P412"/>
    <mergeCell ref="Q412:Z412"/>
    <mergeCell ref="AA412:AD412"/>
    <mergeCell ref="AE412:AH412"/>
    <mergeCell ref="AI412:AN412"/>
    <mergeCell ref="AO412:AQ412"/>
    <mergeCell ref="AR412:AT412"/>
    <mergeCell ref="AU412:AW412"/>
    <mergeCell ref="AX412:AY412"/>
    <mergeCell ref="BR412:CE412"/>
    <mergeCell ref="B411:C411"/>
    <mergeCell ref="D411:H411"/>
    <mergeCell ref="I411:P411"/>
    <mergeCell ref="Q411:Z411"/>
    <mergeCell ref="AA411:AD411"/>
    <mergeCell ref="AE411:AH411"/>
    <mergeCell ref="AI411:AN411"/>
    <mergeCell ref="AO411:AQ411"/>
    <mergeCell ref="AR411:AT411"/>
    <mergeCell ref="AU413:AW413"/>
    <mergeCell ref="AX413:AY413"/>
    <mergeCell ref="BR413:CE413"/>
    <mergeCell ref="B414:C414"/>
    <mergeCell ref="D414:H414"/>
    <mergeCell ref="I414:P414"/>
    <mergeCell ref="Q414:Z414"/>
    <mergeCell ref="AA414:AD414"/>
    <mergeCell ref="AE414:AH414"/>
    <mergeCell ref="AI414:AN414"/>
    <mergeCell ref="AO414:AQ414"/>
    <mergeCell ref="AR414:AT414"/>
    <mergeCell ref="AU414:AW414"/>
    <mergeCell ref="AX414:AY414"/>
    <mergeCell ref="BR414:CE414"/>
    <mergeCell ref="B413:C413"/>
    <mergeCell ref="D413:H413"/>
    <mergeCell ref="I413:P413"/>
    <mergeCell ref="Q413:Z413"/>
    <mergeCell ref="AA413:AD413"/>
    <mergeCell ref="AE413:AH413"/>
    <mergeCell ref="AI413:AN413"/>
    <mergeCell ref="AO413:AQ413"/>
    <mergeCell ref="AR413:AT413"/>
    <mergeCell ref="AU415:AW415"/>
    <mergeCell ref="AX415:AY415"/>
    <mergeCell ref="BR415:CE415"/>
    <mergeCell ref="B416:C416"/>
    <mergeCell ref="D416:H416"/>
    <mergeCell ref="I416:P416"/>
    <mergeCell ref="Q416:Z416"/>
    <mergeCell ref="AA416:AD416"/>
    <mergeCell ref="AE416:AH416"/>
    <mergeCell ref="AI416:AN416"/>
    <mergeCell ref="AO416:AQ416"/>
    <mergeCell ref="AR416:AT416"/>
    <mergeCell ref="AU416:AW416"/>
    <mergeCell ref="AX416:AY416"/>
    <mergeCell ref="BR416:CE416"/>
    <mergeCell ref="B415:C415"/>
    <mergeCell ref="D415:H415"/>
    <mergeCell ref="I415:P415"/>
    <mergeCell ref="Q415:Z415"/>
    <mergeCell ref="AA415:AD415"/>
    <mergeCell ref="AE415:AH415"/>
    <mergeCell ref="AI415:AN415"/>
    <mergeCell ref="AO415:AQ415"/>
    <mergeCell ref="AR415:AT415"/>
    <mergeCell ref="AU417:AW417"/>
    <mergeCell ref="AX417:AY417"/>
    <mergeCell ref="BR417:CE417"/>
    <mergeCell ref="B418:C418"/>
    <mergeCell ref="D418:H418"/>
    <mergeCell ref="I418:P418"/>
    <mergeCell ref="Q418:Z418"/>
    <mergeCell ref="AA418:AD418"/>
    <mergeCell ref="AE418:AH418"/>
    <mergeCell ref="AI418:AN418"/>
    <mergeCell ref="AO418:AQ418"/>
    <mergeCell ref="AR418:AT418"/>
    <mergeCell ref="AU418:AW418"/>
    <mergeCell ref="AX418:AY418"/>
    <mergeCell ref="BR418:CE418"/>
    <mergeCell ref="B417:C417"/>
    <mergeCell ref="D417:H417"/>
    <mergeCell ref="I417:P417"/>
    <mergeCell ref="Q417:Z417"/>
    <mergeCell ref="AA417:AD417"/>
    <mergeCell ref="AE417:AH417"/>
    <mergeCell ref="AI417:AN417"/>
    <mergeCell ref="AO417:AQ417"/>
    <mergeCell ref="AR417:AT417"/>
    <mergeCell ref="AU419:AW419"/>
    <mergeCell ref="AX419:AY419"/>
    <mergeCell ref="BR419:CE419"/>
    <mergeCell ref="B420:C420"/>
    <mergeCell ref="D420:H420"/>
    <mergeCell ref="I420:P420"/>
    <mergeCell ref="Q420:Z420"/>
    <mergeCell ref="AA420:AD420"/>
    <mergeCell ref="AE420:AH420"/>
    <mergeCell ref="AI420:AN420"/>
    <mergeCell ref="AO420:AQ420"/>
    <mergeCell ref="AR420:AT420"/>
    <mergeCell ref="AU420:AW420"/>
    <mergeCell ref="AX420:AY420"/>
    <mergeCell ref="BR420:CE420"/>
    <mergeCell ref="B419:C419"/>
    <mergeCell ref="D419:H419"/>
    <mergeCell ref="I419:P419"/>
    <mergeCell ref="Q419:Z419"/>
    <mergeCell ref="AA419:AD419"/>
    <mergeCell ref="AE419:AH419"/>
    <mergeCell ref="AI419:AN419"/>
    <mergeCell ref="AO419:AQ419"/>
    <mergeCell ref="AR419:AT419"/>
    <mergeCell ref="AU421:AW421"/>
    <mergeCell ref="AX421:AY421"/>
    <mergeCell ref="BR421:CE421"/>
    <mergeCell ref="B422:C422"/>
    <mergeCell ref="D422:H422"/>
    <mergeCell ref="I422:P422"/>
    <mergeCell ref="Q422:Z422"/>
    <mergeCell ref="AA422:AD422"/>
    <mergeCell ref="AE422:AH422"/>
    <mergeCell ref="AI422:AN422"/>
    <mergeCell ref="AO422:AQ422"/>
    <mergeCell ref="AR422:AT422"/>
    <mergeCell ref="AU422:AW422"/>
    <mergeCell ref="AX422:AY422"/>
    <mergeCell ref="BR422:CE422"/>
    <mergeCell ref="B421:C421"/>
    <mergeCell ref="D421:H421"/>
    <mergeCell ref="I421:P421"/>
    <mergeCell ref="Q421:Z421"/>
    <mergeCell ref="AA421:AD421"/>
    <mergeCell ref="AE421:AH421"/>
    <mergeCell ref="AI421:AN421"/>
    <mergeCell ref="AO421:AQ421"/>
    <mergeCell ref="AR421:AT421"/>
    <mergeCell ref="AU423:AW423"/>
    <mergeCell ref="AX423:AY423"/>
    <mergeCell ref="BR423:CE423"/>
    <mergeCell ref="B424:C424"/>
    <mergeCell ref="D424:H424"/>
    <mergeCell ref="I424:P424"/>
    <mergeCell ref="Q424:Z424"/>
    <mergeCell ref="AA424:AD424"/>
    <mergeCell ref="AE424:AH424"/>
    <mergeCell ref="AI424:AN424"/>
    <mergeCell ref="AO424:AQ424"/>
    <mergeCell ref="AR424:AT424"/>
    <mergeCell ref="AU424:AW424"/>
    <mergeCell ref="AX424:AY424"/>
    <mergeCell ref="BR424:CE424"/>
    <mergeCell ref="B423:C423"/>
    <mergeCell ref="D423:H423"/>
    <mergeCell ref="I423:P423"/>
    <mergeCell ref="Q423:Z423"/>
    <mergeCell ref="AA423:AD423"/>
    <mergeCell ref="AE423:AH423"/>
    <mergeCell ref="AI423:AN423"/>
    <mergeCell ref="AO423:AQ423"/>
    <mergeCell ref="AR423:AT423"/>
    <mergeCell ref="AU425:AW425"/>
    <mergeCell ref="AX425:AY425"/>
    <mergeCell ref="BR425:CE425"/>
    <mergeCell ref="B426:C426"/>
    <mergeCell ref="D426:H426"/>
    <mergeCell ref="I426:P426"/>
    <mergeCell ref="Q426:Z426"/>
    <mergeCell ref="AA426:AD426"/>
    <mergeCell ref="AE426:AH426"/>
    <mergeCell ref="AI426:AN426"/>
    <mergeCell ref="AO426:AQ426"/>
    <mergeCell ref="AR426:AT426"/>
    <mergeCell ref="AU426:AW426"/>
    <mergeCell ref="AX426:AY426"/>
    <mergeCell ref="BR426:CE426"/>
    <mergeCell ref="B425:C425"/>
    <mergeCell ref="D425:H425"/>
    <mergeCell ref="I425:P425"/>
    <mergeCell ref="Q425:Z425"/>
    <mergeCell ref="AA425:AD425"/>
    <mergeCell ref="AE425:AH425"/>
    <mergeCell ref="AI425:AN425"/>
    <mergeCell ref="AO425:AQ425"/>
    <mergeCell ref="AR425:AT425"/>
    <mergeCell ref="AU427:AW427"/>
    <mergeCell ref="AX427:AY427"/>
    <mergeCell ref="BR427:CE427"/>
    <mergeCell ref="B428:C428"/>
    <mergeCell ref="D428:H428"/>
    <mergeCell ref="I428:P428"/>
    <mergeCell ref="Q428:Z428"/>
    <mergeCell ref="AA428:AD428"/>
    <mergeCell ref="AE428:AH428"/>
    <mergeCell ref="AI428:AN428"/>
    <mergeCell ref="AO428:AQ428"/>
    <mergeCell ref="AR428:AT428"/>
    <mergeCell ref="AU428:AW428"/>
    <mergeCell ref="AX428:AY428"/>
    <mergeCell ref="BR428:CE428"/>
    <mergeCell ref="B427:C427"/>
    <mergeCell ref="D427:H427"/>
    <mergeCell ref="I427:P427"/>
    <mergeCell ref="Q427:Z427"/>
    <mergeCell ref="AA427:AD427"/>
    <mergeCell ref="AE427:AH427"/>
    <mergeCell ref="AI427:AN427"/>
    <mergeCell ref="AO427:AQ427"/>
    <mergeCell ref="AR427:AT427"/>
    <mergeCell ref="AU429:AW429"/>
    <mergeCell ref="AX429:AY429"/>
    <mergeCell ref="BR429:CE429"/>
    <mergeCell ref="B430:C430"/>
    <mergeCell ref="D430:H430"/>
    <mergeCell ref="I430:P430"/>
    <mergeCell ref="Q430:Z430"/>
    <mergeCell ref="AA430:AD430"/>
    <mergeCell ref="AE430:AH430"/>
    <mergeCell ref="AI430:AN430"/>
    <mergeCell ref="AO430:AQ430"/>
    <mergeCell ref="AR430:AT430"/>
    <mergeCell ref="AU430:AW430"/>
    <mergeCell ref="AX430:AY430"/>
    <mergeCell ref="BR430:CE430"/>
    <mergeCell ref="B429:C429"/>
    <mergeCell ref="D429:H429"/>
    <mergeCell ref="I429:P429"/>
    <mergeCell ref="Q429:Z429"/>
    <mergeCell ref="AA429:AD429"/>
    <mergeCell ref="AE429:AH429"/>
    <mergeCell ref="AI429:AN429"/>
    <mergeCell ref="AO429:AQ429"/>
    <mergeCell ref="AR429:AT429"/>
    <mergeCell ref="AU431:AW431"/>
    <mergeCell ref="AX431:AY431"/>
    <mergeCell ref="BR431:CE431"/>
    <mergeCell ref="B432:C432"/>
    <mergeCell ref="D432:H432"/>
    <mergeCell ref="I432:P432"/>
    <mergeCell ref="Q432:Z432"/>
    <mergeCell ref="AA432:AD432"/>
    <mergeCell ref="AE432:AH432"/>
    <mergeCell ref="AI432:AN432"/>
    <mergeCell ref="AO432:AQ432"/>
    <mergeCell ref="AR432:AT432"/>
    <mergeCell ref="AU432:AW432"/>
    <mergeCell ref="AX432:AY432"/>
    <mergeCell ref="BR432:CE432"/>
    <mergeCell ref="B431:C431"/>
    <mergeCell ref="D431:H431"/>
    <mergeCell ref="I431:P431"/>
    <mergeCell ref="Q431:Z431"/>
    <mergeCell ref="AA431:AD431"/>
    <mergeCell ref="AE431:AH431"/>
    <mergeCell ref="AI431:AN431"/>
    <mergeCell ref="AO431:AQ431"/>
    <mergeCell ref="AR431:AT431"/>
    <mergeCell ref="AU433:AW433"/>
    <mergeCell ref="AX433:AY433"/>
    <mergeCell ref="BR433:CE433"/>
    <mergeCell ref="B434:C434"/>
    <mergeCell ref="D434:H434"/>
    <mergeCell ref="I434:P434"/>
    <mergeCell ref="Q434:Z434"/>
    <mergeCell ref="AA434:AD434"/>
    <mergeCell ref="AE434:AH434"/>
    <mergeCell ref="AI434:AN434"/>
    <mergeCell ref="AO434:AQ434"/>
    <mergeCell ref="AR434:AT434"/>
    <mergeCell ref="AU434:AW434"/>
    <mergeCell ref="AX434:AY434"/>
    <mergeCell ref="BR434:CE434"/>
    <mergeCell ref="B433:C433"/>
    <mergeCell ref="D433:H433"/>
    <mergeCell ref="I433:P433"/>
    <mergeCell ref="Q433:Z433"/>
    <mergeCell ref="AA433:AD433"/>
    <mergeCell ref="AE433:AH433"/>
    <mergeCell ref="AI433:AN433"/>
    <mergeCell ref="AO433:AQ433"/>
    <mergeCell ref="AR433:AT433"/>
    <mergeCell ref="AU435:AW435"/>
    <mergeCell ref="AX435:AY435"/>
    <mergeCell ref="BR435:CE435"/>
    <mergeCell ref="B436:C436"/>
    <mergeCell ref="D436:H436"/>
    <mergeCell ref="I436:P436"/>
    <mergeCell ref="Q436:Z436"/>
    <mergeCell ref="AA436:AD436"/>
    <mergeCell ref="AE436:AH436"/>
    <mergeCell ref="AI436:AN436"/>
    <mergeCell ref="AO436:AQ436"/>
    <mergeCell ref="AR436:AT436"/>
    <mergeCell ref="AU436:AW436"/>
    <mergeCell ref="AX436:AY436"/>
    <mergeCell ref="BR436:CE436"/>
    <mergeCell ref="B435:C435"/>
    <mergeCell ref="D435:H435"/>
    <mergeCell ref="I435:P435"/>
    <mergeCell ref="Q435:Z435"/>
    <mergeCell ref="AA435:AD435"/>
    <mergeCell ref="AE435:AH435"/>
    <mergeCell ref="AI435:AN435"/>
    <mergeCell ref="AO435:AQ435"/>
    <mergeCell ref="AR435:AT435"/>
    <mergeCell ref="AU437:AW437"/>
    <mergeCell ref="AX437:AY437"/>
    <mergeCell ref="BR437:CE437"/>
    <mergeCell ref="B438:C438"/>
    <mergeCell ref="D438:H438"/>
    <mergeCell ref="I438:P438"/>
    <mergeCell ref="Q438:Z438"/>
    <mergeCell ref="AA438:AD438"/>
    <mergeCell ref="AE438:AH438"/>
    <mergeCell ref="AI438:AN438"/>
    <mergeCell ref="AO438:AQ438"/>
    <mergeCell ref="AR438:AT438"/>
    <mergeCell ref="AU438:AW438"/>
    <mergeCell ref="AX438:AY438"/>
    <mergeCell ref="BR438:CE438"/>
    <mergeCell ref="B437:C437"/>
    <mergeCell ref="D437:H437"/>
    <mergeCell ref="I437:P437"/>
    <mergeCell ref="Q437:Z437"/>
    <mergeCell ref="AA437:AD437"/>
    <mergeCell ref="AE437:AH437"/>
    <mergeCell ref="AI437:AN437"/>
    <mergeCell ref="AO437:AQ437"/>
    <mergeCell ref="AR437:AT437"/>
    <mergeCell ref="AU439:AW439"/>
    <mergeCell ref="AX439:AY439"/>
    <mergeCell ref="BR439:CE439"/>
    <mergeCell ref="B440:C440"/>
    <mergeCell ref="D440:H440"/>
    <mergeCell ref="I440:P440"/>
    <mergeCell ref="Q440:Z440"/>
    <mergeCell ref="AA440:AD440"/>
    <mergeCell ref="AE440:AH440"/>
    <mergeCell ref="AI440:AN440"/>
    <mergeCell ref="AO440:AQ440"/>
    <mergeCell ref="AR440:AT440"/>
    <mergeCell ref="AU440:AW440"/>
    <mergeCell ref="AX440:AY440"/>
    <mergeCell ref="BR440:CE440"/>
    <mergeCell ref="B439:C439"/>
    <mergeCell ref="D439:H439"/>
    <mergeCell ref="I439:P439"/>
    <mergeCell ref="Q439:Z439"/>
    <mergeCell ref="AA439:AD439"/>
    <mergeCell ref="AE439:AH439"/>
    <mergeCell ref="AI439:AN439"/>
    <mergeCell ref="AO439:AQ439"/>
    <mergeCell ref="AR439:AT439"/>
    <mergeCell ref="AU441:AW441"/>
    <mergeCell ref="AX441:AY441"/>
    <mergeCell ref="BR441:CE441"/>
    <mergeCell ref="B442:C442"/>
    <mergeCell ref="D442:H442"/>
    <mergeCell ref="I442:P442"/>
    <mergeCell ref="Q442:Z442"/>
    <mergeCell ref="AA442:AD442"/>
    <mergeCell ref="AE442:AH442"/>
    <mergeCell ref="AI442:AN442"/>
    <mergeCell ref="AO442:AQ442"/>
    <mergeCell ref="AR442:AT442"/>
    <mergeCell ref="AU442:AW442"/>
    <mergeCell ref="AX442:AY442"/>
    <mergeCell ref="BR442:CE442"/>
    <mergeCell ref="B441:C441"/>
    <mergeCell ref="D441:H441"/>
    <mergeCell ref="I441:P441"/>
    <mergeCell ref="Q441:Z441"/>
    <mergeCell ref="AA441:AD441"/>
    <mergeCell ref="AE441:AH441"/>
    <mergeCell ref="AI441:AN441"/>
    <mergeCell ref="AO441:AQ441"/>
    <mergeCell ref="AR441:AT441"/>
    <mergeCell ref="AU443:AW443"/>
    <mergeCell ref="AX443:AY443"/>
    <mergeCell ref="BR443:CE443"/>
    <mergeCell ref="B444:C444"/>
    <mergeCell ref="D444:H444"/>
    <mergeCell ref="I444:P444"/>
    <mergeCell ref="Q444:Z444"/>
    <mergeCell ref="AA444:AD444"/>
    <mergeCell ref="AE444:AH444"/>
    <mergeCell ref="AI444:AN444"/>
    <mergeCell ref="AO444:AQ444"/>
    <mergeCell ref="AR444:AT444"/>
    <mergeCell ref="AU444:AW444"/>
    <mergeCell ref="AX444:AY444"/>
    <mergeCell ref="BR444:CE444"/>
    <mergeCell ref="B443:C443"/>
    <mergeCell ref="D443:H443"/>
    <mergeCell ref="I443:P443"/>
    <mergeCell ref="Q443:Z443"/>
    <mergeCell ref="AA443:AD443"/>
    <mergeCell ref="AE443:AH443"/>
    <mergeCell ref="AI443:AN443"/>
    <mergeCell ref="AO443:AQ443"/>
    <mergeCell ref="AR443:AT443"/>
    <mergeCell ref="AU445:AW445"/>
    <mergeCell ref="AX445:AY445"/>
    <mergeCell ref="BR445:CE445"/>
    <mergeCell ref="B446:C446"/>
    <mergeCell ref="D446:H446"/>
    <mergeCell ref="I446:P446"/>
    <mergeCell ref="Q446:Z446"/>
    <mergeCell ref="AA446:AD446"/>
    <mergeCell ref="AE446:AH446"/>
    <mergeCell ref="AI446:AN446"/>
    <mergeCell ref="AO446:AQ446"/>
    <mergeCell ref="AR446:AT446"/>
    <mergeCell ref="AU446:AW446"/>
    <mergeCell ref="AX446:AY446"/>
    <mergeCell ref="BR446:CE446"/>
    <mergeCell ref="B445:C445"/>
    <mergeCell ref="D445:H445"/>
    <mergeCell ref="I445:P445"/>
    <mergeCell ref="Q445:Z445"/>
    <mergeCell ref="AA445:AD445"/>
    <mergeCell ref="AE445:AH445"/>
    <mergeCell ref="AI445:AN445"/>
    <mergeCell ref="AO445:AQ445"/>
    <mergeCell ref="AR445:AT445"/>
    <mergeCell ref="AU447:AW447"/>
    <mergeCell ref="AX447:AY447"/>
    <mergeCell ref="BR447:CE447"/>
    <mergeCell ref="B448:C448"/>
    <mergeCell ref="D448:H448"/>
    <mergeCell ref="I448:P448"/>
    <mergeCell ref="Q448:Z448"/>
    <mergeCell ref="AA448:AD448"/>
    <mergeCell ref="AE448:AH448"/>
    <mergeCell ref="AI448:AN448"/>
    <mergeCell ref="AO448:AQ448"/>
    <mergeCell ref="AR448:AT448"/>
    <mergeCell ref="AU448:AW448"/>
    <mergeCell ref="AX448:AY448"/>
    <mergeCell ref="BR448:CE448"/>
    <mergeCell ref="B447:C447"/>
    <mergeCell ref="D447:H447"/>
    <mergeCell ref="I447:P447"/>
    <mergeCell ref="Q447:Z447"/>
    <mergeCell ref="AA447:AD447"/>
    <mergeCell ref="AE447:AH447"/>
    <mergeCell ref="AI447:AN447"/>
    <mergeCell ref="AO447:AQ447"/>
    <mergeCell ref="AR447:AT447"/>
    <mergeCell ref="AU449:AW449"/>
    <mergeCell ref="AX449:AY449"/>
    <mergeCell ref="BR449:CE449"/>
    <mergeCell ref="B450:C450"/>
    <mergeCell ref="D450:H450"/>
    <mergeCell ref="I450:P450"/>
    <mergeCell ref="Q450:Z450"/>
    <mergeCell ref="AA450:AD450"/>
    <mergeCell ref="AE450:AH450"/>
    <mergeCell ref="AI450:AN450"/>
    <mergeCell ref="AO450:AQ450"/>
    <mergeCell ref="AR450:AT450"/>
    <mergeCell ref="AU450:AW450"/>
    <mergeCell ref="AX450:AY450"/>
    <mergeCell ref="BR450:CE450"/>
    <mergeCell ref="B449:C449"/>
    <mergeCell ref="D449:H449"/>
    <mergeCell ref="I449:P449"/>
    <mergeCell ref="Q449:Z449"/>
    <mergeCell ref="AA449:AD449"/>
    <mergeCell ref="AE449:AH449"/>
    <mergeCell ref="AI449:AN449"/>
    <mergeCell ref="AO449:AQ449"/>
    <mergeCell ref="AR449:AT449"/>
    <mergeCell ref="AU451:AW451"/>
    <mergeCell ref="AX451:AY451"/>
    <mergeCell ref="BR451:CE451"/>
    <mergeCell ref="B452:C452"/>
    <mergeCell ref="D452:H452"/>
    <mergeCell ref="I452:P452"/>
    <mergeCell ref="Q452:Z452"/>
    <mergeCell ref="AA452:AD452"/>
    <mergeCell ref="AE452:AH452"/>
    <mergeCell ref="AI452:AN452"/>
    <mergeCell ref="AO452:AQ452"/>
    <mergeCell ref="AR452:AT452"/>
    <mergeCell ref="AU452:AW452"/>
    <mergeCell ref="AX452:AY452"/>
    <mergeCell ref="BR452:CE452"/>
    <mergeCell ref="B451:C451"/>
    <mergeCell ref="D451:H451"/>
    <mergeCell ref="I451:P451"/>
    <mergeCell ref="Q451:Z451"/>
    <mergeCell ref="AA451:AD451"/>
    <mergeCell ref="AE451:AH451"/>
    <mergeCell ref="AI451:AN451"/>
    <mergeCell ref="AO451:AQ451"/>
    <mergeCell ref="AR451:AT451"/>
    <mergeCell ref="AU453:AW453"/>
    <mergeCell ref="AX453:AY453"/>
    <mergeCell ref="BR453:CE453"/>
    <mergeCell ref="B454:C454"/>
    <mergeCell ref="D454:H454"/>
    <mergeCell ref="I454:P454"/>
    <mergeCell ref="Q454:Z454"/>
    <mergeCell ref="AA454:AD454"/>
    <mergeCell ref="AE454:AH454"/>
    <mergeCell ref="AI454:AN454"/>
    <mergeCell ref="AO454:AQ454"/>
    <mergeCell ref="AR454:AT454"/>
    <mergeCell ref="AU454:AW454"/>
    <mergeCell ref="AX454:AY454"/>
    <mergeCell ref="BR454:CE454"/>
    <mergeCell ref="B453:C453"/>
    <mergeCell ref="D453:H453"/>
    <mergeCell ref="I453:P453"/>
    <mergeCell ref="Q453:Z453"/>
    <mergeCell ref="AA453:AD453"/>
    <mergeCell ref="AE453:AH453"/>
    <mergeCell ref="AI453:AN453"/>
    <mergeCell ref="AO453:AQ453"/>
    <mergeCell ref="AR453:AT453"/>
    <mergeCell ref="AU455:AW455"/>
    <mergeCell ref="AX455:AY455"/>
    <mergeCell ref="BR455:CE455"/>
    <mergeCell ref="B456:C456"/>
    <mergeCell ref="D456:H456"/>
    <mergeCell ref="I456:P456"/>
    <mergeCell ref="Q456:Z456"/>
    <mergeCell ref="AA456:AD456"/>
    <mergeCell ref="AE456:AH456"/>
    <mergeCell ref="AI456:AN456"/>
    <mergeCell ref="AO456:AQ456"/>
    <mergeCell ref="AR456:AT456"/>
    <mergeCell ref="AU456:AW456"/>
    <mergeCell ref="AX456:AY456"/>
    <mergeCell ref="BR456:CE456"/>
    <mergeCell ref="B455:C455"/>
    <mergeCell ref="D455:H455"/>
    <mergeCell ref="I455:P455"/>
    <mergeCell ref="Q455:Z455"/>
    <mergeCell ref="AA455:AD455"/>
    <mergeCell ref="AE455:AH455"/>
    <mergeCell ref="AI455:AN455"/>
    <mergeCell ref="AO455:AQ455"/>
    <mergeCell ref="AR455:AT455"/>
    <mergeCell ref="AU457:AW457"/>
    <mergeCell ref="AX457:AY457"/>
    <mergeCell ref="BR457:CE457"/>
    <mergeCell ref="B458:C458"/>
    <mergeCell ref="D458:H458"/>
    <mergeCell ref="I458:P458"/>
    <mergeCell ref="Q458:Z458"/>
    <mergeCell ref="AA458:AD458"/>
    <mergeCell ref="AE458:AH458"/>
    <mergeCell ref="AI458:AN458"/>
    <mergeCell ref="AO458:AQ458"/>
    <mergeCell ref="AR458:AT458"/>
    <mergeCell ref="AU458:AW458"/>
    <mergeCell ref="AX458:AY458"/>
    <mergeCell ref="BR458:CE458"/>
    <mergeCell ref="B457:C457"/>
    <mergeCell ref="D457:H457"/>
    <mergeCell ref="I457:P457"/>
    <mergeCell ref="Q457:Z457"/>
    <mergeCell ref="AA457:AD457"/>
    <mergeCell ref="AE457:AH457"/>
    <mergeCell ref="AI457:AN457"/>
    <mergeCell ref="AO457:AQ457"/>
    <mergeCell ref="AR457:AT457"/>
    <mergeCell ref="AU459:AW459"/>
    <mergeCell ref="AX459:AY459"/>
    <mergeCell ref="BR459:CE459"/>
    <mergeCell ref="B460:C460"/>
    <mergeCell ref="D460:H460"/>
    <mergeCell ref="I460:P460"/>
    <mergeCell ref="Q460:Z460"/>
    <mergeCell ref="AA460:AD460"/>
    <mergeCell ref="AE460:AH460"/>
    <mergeCell ref="AI460:AN460"/>
    <mergeCell ref="AO460:AQ460"/>
    <mergeCell ref="AR460:AT460"/>
    <mergeCell ref="AU460:AW460"/>
    <mergeCell ref="AX460:AY460"/>
    <mergeCell ref="BR460:CE460"/>
    <mergeCell ref="B459:C459"/>
    <mergeCell ref="D459:H459"/>
    <mergeCell ref="I459:P459"/>
    <mergeCell ref="Q459:Z459"/>
    <mergeCell ref="AA459:AD459"/>
    <mergeCell ref="AE459:AH459"/>
    <mergeCell ref="AI459:AN459"/>
    <mergeCell ref="AO459:AQ459"/>
    <mergeCell ref="AR459:AT459"/>
    <mergeCell ref="AU461:AW461"/>
    <mergeCell ref="AX461:AY461"/>
    <mergeCell ref="BR461:CE461"/>
    <mergeCell ref="B462:C462"/>
    <mergeCell ref="D462:H462"/>
    <mergeCell ref="I462:P462"/>
    <mergeCell ref="Q462:Z462"/>
    <mergeCell ref="AA462:AD462"/>
    <mergeCell ref="AE462:AH462"/>
    <mergeCell ref="AI462:AN462"/>
    <mergeCell ref="AO462:AQ462"/>
    <mergeCell ref="AR462:AT462"/>
    <mergeCell ref="AU462:AW462"/>
    <mergeCell ref="AX462:AY462"/>
    <mergeCell ref="BR462:CE462"/>
    <mergeCell ref="B461:C461"/>
    <mergeCell ref="D461:H461"/>
    <mergeCell ref="I461:P461"/>
    <mergeCell ref="Q461:Z461"/>
    <mergeCell ref="AA461:AD461"/>
    <mergeCell ref="AE461:AH461"/>
    <mergeCell ref="AI461:AN461"/>
    <mergeCell ref="AO461:AQ461"/>
    <mergeCell ref="AR461:AT461"/>
    <mergeCell ref="AU463:AW463"/>
    <mergeCell ref="AX463:AY463"/>
    <mergeCell ref="BR463:CE463"/>
    <mergeCell ref="B464:C464"/>
    <mergeCell ref="D464:H464"/>
    <mergeCell ref="I464:P464"/>
    <mergeCell ref="Q464:Z464"/>
    <mergeCell ref="AA464:AD464"/>
    <mergeCell ref="AE464:AH464"/>
    <mergeCell ref="AI464:AN464"/>
    <mergeCell ref="AO464:AQ464"/>
    <mergeCell ref="AR464:AT464"/>
    <mergeCell ref="AU464:AW464"/>
    <mergeCell ref="AX464:AY464"/>
    <mergeCell ref="BR464:CE464"/>
    <mergeCell ref="B463:C463"/>
    <mergeCell ref="D463:H463"/>
    <mergeCell ref="I463:P463"/>
    <mergeCell ref="Q463:Z463"/>
    <mergeCell ref="AA463:AD463"/>
    <mergeCell ref="AE463:AH463"/>
    <mergeCell ref="AI463:AN463"/>
    <mergeCell ref="AO463:AQ463"/>
    <mergeCell ref="AR463:AT463"/>
    <mergeCell ref="AU465:AW465"/>
    <mergeCell ref="AX465:AY465"/>
    <mergeCell ref="BR465:CE465"/>
    <mergeCell ref="B466:C466"/>
    <mergeCell ref="D466:H466"/>
    <mergeCell ref="I466:P466"/>
    <mergeCell ref="Q466:Z466"/>
    <mergeCell ref="AA466:AD466"/>
    <mergeCell ref="AE466:AH466"/>
    <mergeCell ref="AI466:AN466"/>
    <mergeCell ref="AO466:AQ466"/>
    <mergeCell ref="AR466:AT466"/>
    <mergeCell ref="AU466:AW466"/>
    <mergeCell ref="AX466:AY466"/>
    <mergeCell ref="BR466:CE466"/>
    <mergeCell ref="B465:C465"/>
    <mergeCell ref="D465:H465"/>
    <mergeCell ref="I465:P465"/>
    <mergeCell ref="Q465:Z465"/>
    <mergeCell ref="AA465:AD465"/>
    <mergeCell ref="AE465:AH465"/>
    <mergeCell ref="AI465:AN465"/>
    <mergeCell ref="AO465:AQ465"/>
    <mergeCell ref="AR465:AT465"/>
    <mergeCell ref="AU467:AW467"/>
    <mergeCell ref="AX467:AY467"/>
    <mergeCell ref="BR467:CE467"/>
    <mergeCell ref="B468:C468"/>
    <mergeCell ref="D468:H468"/>
    <mergeCell ref="I468:P468"/>
    <mergeCell ref="Q468:Z468"/>
    <mergeCell ref="AA468:AD468"/>
    <mergeCell ref="AE468:AH468"/>
    <mergeCell ref="AI468:AN468"/>
    <mergeCell ref="AO468:AQ468"/>
    <mergeCell ref="AR468:AT468"/>
    <mergeCell ref="AU468:AW468"/>
    <mergeCell ref="AX468:AY468"/>
    <mergeCell ref="BR468:CE468"/>
    <mergeCell ref="B467:C467"/>
    <mergeCell ref="D467:H467"/>
    <mergeCell ref="I467:P467"/>
    <mergeCell ref="Q467:Z467"/>
    <mergeCell ref="AA467:AD467"/>
    <mergeCell ref="AE467:AH467"/>
    <mergeCell ref="AI467:AN467"/>
    <mergeCell ref="AO467:AQ467"/>
    <mergeCell ref="AR467:AT467"/>
    <mergeCell ref="AU469:AW469"/>
    <mergeCell ref="AX469:AY469"/>
    <mergeCell ref="BR469:CE469"/>
    <mergeCell ref="B470:C470"/>
    <mergeCell ref="D470:H470"/>
    <mergeCell ref="I470:P470"/>
    <mergeCell ref="Q470:Z470"/>
    <mergeCell ref="AA470:AD470"/>
    <mergeCell ref="AE470:AH470"/>
    <mergeCell ref="AI470:AN470"/>
    <mergeCell ref="AO470:AQ470"/>
    <mergeCell ref="AR470:AT470"/>
    <mergeCell ref="AU470:AW470"/>
    <mergeCell ref="AX470:AY470"/>
    <mergeCell ref="BR470:CE470"/>
    <mergeCell ref="B469:C469"/>
    <mergeCell ref="D469:H469"/>
    <mergeCell ref="I469:P469"/>
    <mergeCell ref="Q469:Z469"/>
    <mergeCell ref="AA469:AD469"/>
    <mergeCell ref="AE469:AH469"/>
    <mergeCell ref="AI469:AN469"/>
    <mergeCell ref="AO469:AQ469"/>
    <mergeCell ref="AR469:AT469"/>
    <mergeCell ref="AU471:AW471"/>
    <mergeCell ref="AX471:AY471"/>
    <mergeCell ref="BR471:CE471"/>
    <mergeCell ref="B472:C472"/>
    <mergeCell ref="D472:H472"/>
    <mergeCell ref="I472:P472"/>
    <mergeCell ref="Q472:Z472"/>
    <mergeCell ref="AA472:AD472"/>
    <mergeCell ref="AE472:AH472"/>
    <mergeCell ref="AI472:AN472"/>
    <mergeCell ref="AO472:AQ472"/>
    <mergeCell ref="AR472:AT472"/>
    <mergeCell ref="AU472:AW472"/>
    <mergeCell ref="AX472:AY472"/>
    <mergeCell ref="BR472:CE472"/>
    <mergeCell ref="B471:C471"/>
    <mergeCell ref="D471:H471"/>
    <mergeCell ref="I471:P471"/>
    <mergeCell ref="Q471:Z471"/>
    <mergeCell ref="AA471:AD471"/>
    <mergeCell ref="AE471:AH471"/>
    <mergeCell ref="AI471:AN471"/>
    <mergeCell ref="AO471:AQ471"/>
    <mergeCell ref="AR471:AT471"/>
    <mergeCell ref="AU473:AW473"/>
    <mergeCell ref="AX473:AY473"/>
    <mergeCell ref="BR473:CE473"/>
    <mergeCell ref="B474:C474"/>
    <mergeCell ref="D474:H474"/>
    <mergeCell ref="I474:P474"/>
    <mergeCell ref="Q474:Z474"/>
    <mergeCell ref="AA474:AD474"/>
    <mergeCell ref="AE474:AH474"/>
    <mergeCell ref="AI474:AN474"/>
    <mergeCell ref="AO474:AQ474"/>
    <mergeCell ref="AR474:AT474"/>
    <mergeCell ref="AU474:AW474"/>
    <mergeCell ref="AX474:AY474"/>
    <mergeCell ref="BR474:CE474"/>
    <mergeCell ref="B473:C473"/>
    <mergeCell ref="D473:H473"/>
    <mergeCell ref="I473:P473"/>
    <mergeCell ref="Q473:Z473"/>
    <mergeCell ref="AA473:AD473"/>
    <mergeCell ref="AE473:AH473"/>
    <mergeCell ref="AI473:AN473"/>
    <mergeCell ref="AO473:AQ473"/>
    <mergeCell ref="AR473:AT473"/>
    <mergeCell ref="AU475:AW475"/>
    <mergeCell ref="AX475:AY475"/>
    <mergeCell ref="BR475:CE475"/>
    <mergeCell ref="B476:C476"/>
    <mergeCell ref="D476:H476"/>
    <mergeCell ref="I476:P476"/>
    <mergeCell ref="Q476:Z476"/>
    <mergeCell ref="AA476:AD476"/>
    <mergeCell ref="AE476:AH476"/>
    <mergeCell ref="AI476:AN476"/>
    <mergeCell ref="AO476:AQ476"/>
    <mergeCell ref="AR476:AT476"/>
    <mergeCell ref="AU476:AW476"/>
    <mergeCell ref="AX476:AY476"/>
    <mergeCell ref="BR476:CE476"/>
    <mergeCell ref="B475:C475"/>
    <mergeCell ref="D475:H475"/>
    <mergeCell ref="I475:P475"/>
    <mergeCell ref="Q475:Z475"/>
    <mergeCell ref="AA475:AD475"/>
    <mergeCell ref="AE475:AH475"/>
    <mergeCell ref="AI475:AN475"/>
    <mergeCell ref="AO475:AQ475"/>
    <mergeCell ref="AR475:AT475"/>
    <mergeCell ref="AU477:AW477"/>
    <mergeCell ref="AX477:AY477"/>
    <mergeCell ref="BR477:CE477"/>
    <mergeCell ref="B478:C478"/>
    <mergeCell ref="D478:H478"/>
    <mergeCell ref="I478:P478"/>
    <mergeCell ref="Q478:Z478"/>
    <mergeCell ref="AA478:AD478"/>
    <mergeCell ref="AE478:AH478"/>
    <mergeCell ref="AI478:AN478"/>
    <mergeCell ref="AO478:AQ478"/>
    <mergeCell ref="AR478:AT478"/>
    <mergeCell ref="AU478:AW478"/>
    <mergeCell ref="AX478:AY478"/>
    <mergeCell ref="BR478:CE478"/>
    <mergeCell ref="B477:C477"/>
    <mergeCell ref="D477:H477"/>
    <mergeCell ref="I477:P477"/>
    <mergeCell ref="Q477:Z477"/>
    <mergeCell ref="AA477:AD477"/>
    <mergeCell ref="AE477:AH477"/>
    <mergeCell ref="AI477:AN477"/>
    <mergeCell ref="AO477:AQ477"/>
    <mergeCell ref="AR477:AT477"/>
    <mergeCell ref="AU479:AW479"/>
    <mergeCell ref="AX479:AY479"/>
    <mergeCell ref="BR479:CE479"/>
    <mergeCell ref="B480:C480"/>
    <mergeCell ref="D480:H480"/>
    <mergeCell ref="I480:P480"/>
    <mergeCell ref="Q480:Z480"/>
    <mergeCell ref="AA480:AD480"/>
    <mergeCell ref="AE480:AH480"/>
    <mergeCell ref="AI480:AN480"/>
    <mergeCell ref="AO480:AQ480"/>
    <mergeCell ref="AR480:AT480"/>
    <mergeCell ref="AU480:AW480"/>
    <mergeCell ref="AX480:AY480"/>
    <mergeCell ref="BR480:CE480"/>
    <mergeCell ref="B479:C479"/>
    <mergeCell ref="D479:H479"/>
    <mergeCell ref="I479:P479"/>
    <mergeCell ref="Q479:Z479"/>
    <mergeCell ref="AA479:AD479"/>
    <mergeCell ref="AE479:AH479"/>
    <mergeCell ref="AI479:AN479"/>
    <mergeCell ref="AO479:AQ479"/>
    <mergeCell ref="AR479:AT479"/>
    <mergeCell ref="AU481:AW481"/>
    <mergeCell ref="AX481:AY481"/>
    <mergeCell ref="BR481:CE481"/>
    <mergeCell ref="B482:C482"/>
    <mergeCell ref="D482:H482"/>
    <mergeCell ref="I482:P482"/>
    <mergeCell ref="Q482:Z482"/>
    <mergeCell ref="AA482:AD482"/>
    <mergeCell ref="AE482:AH482"/>
    <mergeCell ref="AI482:AN482"/>
    <mergeCell ref="AO482:AQ482"/>
    <mergeCell ref="AR482:AT482"/>
    <mergeCell ref="AU482:AW482"/>
    <mergeCell ref="AX482:AY482"/>
    <mergeCell ref="BR482:CE482"/>
    <mergeCell ref="B481:C481"/>
    <mergeCell ref="D481:H481"/>
    <mergeCell ref="I481:P481"/>
    <mergeCell ref="Q481:Z481"/>
    <mergeCell ref="AA481:AD481"/>
    <mergeCell ref="AE481:AH481"/>
    <mergeCell ref="AI481:AN481"/>
    <mergeCell ref="AO481:AQ481"/>
    <mergeCell ref="AR481:AT481"/>
    <mergeCell ref="AU483:AW483"/>
    <mergeCell ref="AX483:AY483"/>
    <mergeCell ref="BR483:CE483"/>
    <mergeCell ref="B484:C484"/>
    <mergeCell ref="D484:H484"/>
    <mergeCell ref="I484:P484"/>
    <mergeCell ref="Q484:Z484"/>
    <mergeCell ref="AA484:AD484"/>
    <mergeCell ref="AE484:AH484"/>
    <mergeCell ref="AI484:AN484"/>
    <mergeCell ref="AO484:AQ484"/>
    <mergeCell ref="AR484:AT484"/>
    <mergeCell ref="AU484:AW484"/>
    <mergeCell ref="AX484:AY484"/>
    <mergeCell ref="BR484:CE484"/>
    <mergeCell ref="B483:C483"/>
    <mergeCell ref="D483:H483"/>
    <mergeCell ref="I483:P483"/>
    <mergeCell ref="Q483:Z483"/>
    <mergeCell ref="AA483:AD483"/>
    <mergeCell ref="AE483:AH483"/>
    <mergeCell ref="AI483:AN483"/>
    <mergeCell ref="AO483:AQ483"/>
    <mergeCell ref="AR483:AT483"/>
    <mergeCell ref="AU485:AW485"/>
    <mergeCell ref="AX485:AY485"/>
    <mergeCell ref="BR485:CE485"/>
    <mergeCell ref="B486:C486"/>
    <mergeCell ref="D486:H486"/>
    <mergeCell ref="I486:P486"/>
    <mergeCell ref="Q486:Z486"/>
    <mergeCell ref="AA486:AD486"/>
    <mergeCell ref="AE486:AH486"/>
    <mergeCell ref="AI486:AN486"/>
    <mergeCell ref="AO486:AQ486"/>
    <mergeCell ref="AR486:AT486"/>
    <mergeCell ref="AU486:AW486"/>
    <mergeCell ref="AX486:AY486"/>
    <mergeCell ref="BR486:CE486"/>
    <mergeCell ref="B485:C485"/>
    <mergeCell ref="D485:H485"/>
    <mergeCell ref="I485:P485"/>
    <mergeCell ref="Q485:Z485"/>
    <mergeCell ref="AA485:AD485"/>
    <mergeCell ref="AE485:AH485"/>
    <mergeCell ref="AI485:AN485"/>
    <mergeCell ref="AO485:AQ485"/>
    <mergeCell ref="AR485:AT485"/>
    <mergeCell ref="AU487:AW487"/>
    <mergeCell ref="AX487:AY487"/>
    <mergeCell ref="BR487:CE487"/>
    <mergeCell ref="B488:C488"/>
    <mergeCell ref="D488:H488"/>
    <mergeCell ref="I488:P488"/>
    <mergeCell ref="Q488:Z488"/>
    <mergeCell ref="AA488:AD488"/>
    <mergeCell ref="AE488:AH488"/>
    <mergeCell ref="AI488:AN488"/>
    <mergeCell ref="AO488:AQ488"/>
    <mergeCell ref="AR488:AT488"/>
    <mergeCell ref="AU488:AW488"/>
    <mergeCell ref="AX488:AY488"/>
    <mergeCell ref="BR488:CE488"/>
    <mergeCell ref="B487:C487"/>
    <mergeCell ref="D487:H487"/>
    <mergeCell ref="I487:P487"/>
    <mergeCell ref="Q487:Z487"/>
    <mergeCell ref="AA487:AD487"/>
    <mergeCell ref="AE487:AH487"/>
    <mergeCell ref="AI487:AN487"/>
    <mergeCell ref="AO487:AQ487"/>
    <mergeCell ref="AR487:AT487"/>
    <mergeCell ref="AU489:AW489"/>
    <mergeCell ref="AX489:AY489"/>
    <mergeCell ref="BR489:CE489"/>
    <mergeCell ref="B490:C490"/>
    <mergeCell ref="D490:H490"/>
    <mergeCell ref="I490:P490"/>
    <mergeCell ref="Q490:Z490"/>
    <mergeCell ref="AA490:AD490"/>
    <mergeCell ref="AE490:AH490"/>
    <mergeCell ref="AI490:AN490"/>
    <mergeCell ref="AO490:AQ490"/>
    <mergeCell ref="AR490:AT490"/>
    <mergeCell ref="AU490:AW490"/>
    <mergeCell ref="AX490:AY490"/>
    <mergeCell ref="BR490:CE490"/>
    <mergeCell ref="B489:C489"/>
    <mergeCell ref="D489:H489"/>
    <mergeCell ref="I489:P489"/>
    <mergeCell ref="Q489:Z489"/>
    <mergeCell ref="AA489:AD489"/>
    <mergeCell ref="AE489:AH489"/>
    <mergeCell ref="AI489:AN489"/>
    <mergeCell ref="AO489:AQ489"/>
    <mergeCell ref="AR489:AT489"/>
    <mergeCell ref="AU491:AW491"/>
    <mergeCell ref="AX491:AY491"/>
    <mergeCell ref="BR491:CE491"/>
    <mergeCell ref="B492:C492"/>
    <mergeCell ref="D492:H492"/>
    <mergeCell ref="I492:P492"/>
    <mergeCell ref="Q492:Z492"/>
    <mergeCell ref="AA492:AD492"/>
    <mergeCell ref="AE492:AH492"/>
    <mergeCell ref="AI492:AN492"/>
    <mergeCell ref="AO492:AQ492"/>
    <mergeCell ref="AR492:AT492"/>
    <mergeCell ref="AU492:AW492"/>
    <mergeCell ref="AX492:AY492"/>
    <mergeCell ref="BR492:CE492"/>
    <mergeCell ref="B491:C491"/>
    <mergeCell ref="D491:H491"/>
    <mergeCell ref="I491:P491"/>
    <mergeCell ref="Q491:Z491"/>
    <mergeCell ref="AA491:AD491"/>
    <mergeCell ref="AE491:AH491"/>
    <mergeCell ref="AI491:AN491"/>
    <mergeCell ref="AO491:AQ491"/>
    <mergeCell ref="AR491:AT491"/>
    <mergeCell ref="AU493:AW493"/>
    <mergeCell ref="AX493:AY493"/>
    <mergeCell ref="BR493:CE493"/>
    <mergeCell ref="B494:C494"/>
    <mergeCell ref="D494:H494"/>
    <mergeCell ref="I494:P494"/>
    <mergeCell ref="Q494:Z494"/>
    <mergeCell ref="AA494:AD494"/>
    <mergeCell ref="AE494:AH494"/>
    <mergeCell ref="AI494:AN494"/>
    <mergeCell ref="AO494:AQ494"/>
    <mergeCell ref="AR494:AT494"/>
    <mergeCell ref="AU494:AW494"/>
    <mergeCell ref="AX494:AY494"/>
    <mergeCell ref="BR494:CE494"/>
    <mergeCell ref="B493:C493"/>
    <mergeCell ref="D493:H493"/>
    <mergeCell ref="I493:P493"/>
    <mergeCell ref="Q493:Z493"/>
    <mergeCell ref="AA493:AD493"/>
    <mergeCell ref="AE493:AH493"/>
    <mergeCell ref="AI493:AN493"/>
    <mergeCell ref="AO493:AQ493"/>
    <mergeCell ref="AR493:AT493"/>
    <mergeCell ref="AU495:AW495"/>
    <mergeCell ref="AX495:AY495"/>
    <mergeCell ref="BR495:CE495"/>
    <mergeCell ref="B496:C496"/>
    <mergeCell ref="D496:H496"/>
    <mergeCell ref="I496:P496"/>
    <mergeCell ref="Q496:Z496"/>
    <mergeCell ref="AA496:AD496"/>
    <mergeCell ref="AE496:AH496"/>
    <mergeCell ref="AI496:AN496"/>
    <mergeCell ref="AO496:AQ496"/>
    <mergeCell ref="AR496:AT496"/>
    <mergeCell ref="AU496:AW496"/>
    <mergeCell ref="AX496:AY496"/>
    <mergeCell ref="BR496:CE496"/>
    <mergeCell ref="B495:C495"/>
    <mergeCell ref="D495:H495"/>
    <mergeCell ref="I495:P495"/>
    <mergeCell ref="Q495:Z495"/>
    <mergeCell ref="AA495:AD495"/>
    <mergeCell ref="AE495:AH495"/>
    <mergeCell ref="AI495:AN495"/>
    <mergeCell ref="AO495:AQ495"/>
    <mergeCell ref="AR495:AT495"/>
    <mergeCell ref="AU497:AW497"/>
    <mergeCell ref="AX497:AY497"/>
    <mergeCell ref="BR497:CE497"/>
    <mergeCell ref="B498:C498"/>
    <mergeCell ref="D498:H498"/>
    <mergeCell ref="I498:P498"/>
    <mergeCell ref="Q498:Z498"/>
    <mergeCell ref="AA498:AD498"/>
    <mergeCell ref="AE498:AH498"/>
    <mergeCell ref="AI498:AN498"/>
    <mergeCell ref="AO498:AQ498"/>
    <mergeCell ref="AR498:AT498"/>
    <mergeCell ref="AU498:AW498"/>
    <mergeCell ref="AX498:AY498"/>
    <mergeCell ref="BR498:CE498"/>
    <mergeCell ref="B497:C497"/>
    <mergeCell ref="D497:H497"/>
    <mergeCell ref="I497:P497"/>
    <mergeCell ref="Q497:Z497"/>
    <mergeCell ref="AA497:AD497"/>
    <mergeCell ref="AE497:AH497"/>
    <mergeCell ref="AI497:AN497"/>
    <mergeCell ref="AO497:AQ497"/>
    <mergeCell ref="AR497:AT497"/>
    <mergeCell ref="AU499:AW499"/>
    <mergeCell ref="AX499:AY499"/>
    <mergeCell ref="BR499:CE499"/>
    <mergeCell ref="B500:C500"/>
    <mergeCell ref="D500:H500"/>
    <mergeCell ref="I500:P500"/>
    <mergeCell ref="Q500:Z500"/>
    <mergeCell ref="AA500:AD500"/>
    <mergeCell ref="AE500:AH500"/>
    <mergeCell ref="AI500:AN500"/>
    <mergeCell ref="AO500:AQ500"/>
    <mergeCell ref="AR500:AT500"/>
    <mergeCell ref="AU500:AW500"/>
    <mergeCell ref="AX500:AY500"/>
    <mergeCell ref="BR500:CE500"/>
    <mergeCell ref="B499:C499"/>
    <mergeCell ref="D499:H499"/>
    <mergeCell ref="I499:P499"/>
    <mergeCell ref="Q499:Z499"/>
    <mergeCell ref="AA499:AD499"/>
    <mergeCell ref="AE499:AH499"/>
    <mergeCell ref="AI499:AN499"/>
    <mergeCell ref="AO499:AQ499"/>
    <mergeCell ref="AR499:AT499"/>
    <mergeCell ref="AU501:AW501"/>
    <mergeCell ref="AX501:AY501"/>
    <mergeCell ref="BR501:CE501"/>
    <mergeCell ref="B502:C502"/>
    <mergeCell ref="D502:H502"/>
    <mergeCell ref="I502:P502"/>
    <mergeCell ref="Q502:Z502"/>
    <mergeCell ref="AA502:AD502"/>
    <mergeCell ref="AE502:AH502"/>
    <mergeCell ref="AI502:AN502"/>
    <mergeCell ref="AO502:AQ502"/>
    <mergeCell ref="AR502:AT502"/>
    <mergeCell ref="AU502:AW502"/>
    <mergeCell ref="AX502:AY502"/>
    <mergeCell ref="BR502:CE502"/>
    <mergeCell ref="B501:C501"/>
    <mergeCell ref="D501:H501"/>
    <mergeCell ref="I501:P501"/>
    <mergeCell ref="Q501:Z501"/>
    <mergeCell ref="AA501:AD501"/>
    <mergeCell ref="AE501:AH501"/>
    <mergeCell ref="AI501:AN501"/>
    <mergeCell ref="AO501:AQ501"/>
    <mergeCell ref="AR501:AT501"/>
    <mergeCell ref="AU503:AW503"/>
    <mergeCell ref="AX503:AY503"/>
    <mergeCell ref="BR503:CE503"/>
    <mergeCell ref="B504:C504"/>
    <mergeCell ref="D504:H504"/>
    <mergeCell ref="I504:P504"/>
    <mergeCell ref="Q504:Z504"/>
    <mergeCell ref="AA504:AD504"/>
    <mergeCell ref="AE504:AH504"/>
    <mergeCell ref="AI504:AN504"/>
    <mergeCell ref="AO504:AQ504"/>
    <mergeCell ref="AR504:AT504"/>
    <mergeCell ref="AU504:AW504"/>
    <mergeCell ref="AX504:AY504"/>
    <mergeCell ref="BR504:CE504"/>
    <mergeCell ref="B503:C503"/>
    <mergeCell ref="D503:H503"/>
    <mergeCell ref="I503:P503"/>
    <mergeCell ref="Q503:Z503"/>
    <mergeCell ref="AA503:AD503"/>
    <mergeCell ref="AE503:AH503"/>
    <mergeCell ref="AI503:AN503"/>
    <mergeCell ref="AO503:AQ503"/>
    <mergeCell ref="AR503:AT503"/>
    <mergeCell ref="AU505:AW505"/>
    <mergeCell ref="AX505:AY505"/>
    <mergeCell ref="BR505:CE505"/>
    <mergeCell ref="B506:C506"/>
    <mergeCell ref="D506:H506"/>
    <mergeCell ref="I506:P506"/>
    <mergeCell ref="Q506:Z506"/>
    <mergeCell ref="AA506:AD506"/>
    <mergeCell ref="AE506:AH506"/>
    <mergeCell ref="AI506:AN506"/>
    <mergeCell ref="AO506:AQ506"/>
    <mergeCell ref="AR506:AT506"/>
    <mergeCell ref="AU506:AW506"/>
    <mergeCell ref="AX506:AY506"/>
    <mergeCell ref="BR506:CE506"/>
    <mergeCell ref="B505:C505"/>
    <mergeCell ref="D505:H505"/>
    <mergeCell ref="I505:P505"/>
    <mergeCell ref="Q505:Z505"/>
    <mergeCell ref="AA505:AD505"/>
    <mergeCell ref="AE505:AH505"/>
    <mergeCell ref="AI505:AN505"/>
    <mergeCell ref="AO505:AQ505"/>
    <mergeCell ref="AR505:AT505"/>
    <mergeCell ref="AU507:AW507"/>
    <mergeCell ref="AX507:AY507"/>
    <mergeCell ref="BR507:CE507"/>
    <mergeCell ref="B508:C508"/>
    <mergeCell ref="D508:H508"/>
    <mergeCell ref="I508:P508"/>
    <mergeCell ref="Q508:Z508"/>
    <mergeCell ref="AA508:AD508"/>
    <mergeCell ref="AE508:AH508"/>
    <mergeCell ref="AI508:AN508"/>
    <mergeCell ref="AO508:AQ508"/>
    <mergeCell ref="AR508:AT508"/>
    <mergeCell ref="AU508:AW508"/>
    <mergeCell ref="AX508:AY508"/>
    <mergeCell ref="BR508:CE508"/>
    <mergeCell ref="B507:C507"/>
    <mergeCell ref="D507:H507"/>
    <mergeCell ref="I507:P507"/>
    <mergeCell ref="Q507:Z507"/>
    <mergeCell ref="AA507:AD507"/>
    <mergeCell ref="AE507:AH507"/>
    <mergeCell ref="AI507:AN507"/>
    <mergeCell ref="AO507:AQ507"/>
    <mergeCell ref="AR507:AT507"/>
    <mergeCell ref="AU509:AW509"/>
    <mergeCell ref="AX509:AY509"/>
    <mergeCell ref="BR509:CE509"/>
    <mergeCell ref="B510:C510"/>
    <mergeCell ref="D510:H510"/>
    <mergeCell ref="I510:P510"/>
    <mergeCell ref="Q510:Z510"/>
    <mergeCell ref="AA510:AD510"/>
    <mergeCell ref="AE510:AH510"/>
    <mergeCell ref="AI510:AN510"/>
    <mergeCell ref="AO510:AQ510"/>
    <mergeCell ref="AR510:AT510"/>
    <mergeCell ref="AU510:AW510"/>
    <mergeCell ref="AX510:AY510"/>
    <mergeCell ref="BR510:CE510"/>
    <mergeCell ref="B509:C509"/>
    <mergeCell ref="D509:H509"/>
    <mergeCell ref="I509:P509"/>
    <mergeCell ref="Q509:Z509"/>
    <mergeCell ref="AA509:AD509"/>
    <mergeCell ref="AE509:AH509"/>
    <mergeCell ref="AI509:AN509"/>
    <mergeCell ref="AO509:AQ509"/>
    <mergeCell ref="AR509:AT50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'Pick List '!$G$50:$G$53</xm:f>
          </x14:formula1>
          <xm:sqref>D11:H510</xm:sqref>
        </x14:dataValidation>
        <x14:dataValidation type="list" allowBlank="1" showInputMessage="1" showErrorMessage="1" xr:uid="{00000000-0002-0000-0300-000001000000}">
          <x14:formula1>
            <xm:f>'Pick List '!$M$15:$M$16</xm:f>
          </x14:formula1>
          <xm:sqref>AU11:AY510</xm:sqref>
        </x14:dataValidation>
        <x14:dataValidation type="list" allowBlank="1" showInputMessage="1" showErrorMessage="1" xr:uid="{00000000-0002-0000-0300-000002000000}">
          <x14:formula1>
            <xm:f>'Pick List '!$C$4:$C$15</xm:f>
          </x14:formula1>
          <xm:sqref>V8:Y8</xm:sqref>
        </x14:dataValidation>
        <x14:dataValidation type="list" allowBlank="1" showInputMessage="1" showErrorMessage="1" xr:uid="{682CD041-46C3-4910-8C0B-4BDEEA5B54CE}">
          <x14:formula1>
            <xm:f>'Pick List '!$A$4:$A$7</xm:f>
          </x14:formula1>
          <xm:sqref>N8:U8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BO510"/>
  <sheetViews>
    <sheetView workbookViewId="0">
      <pane ySplit="1" topLeftCell="A2" activePane="bottomLeft" state="frozen"/>
      <selection pane="bottomLeft" activeCell="N8" sqref="N8:U8"/>
    </sheetView>
  </sheetViews>
  <sheetFormatPr defaultRowHeight="15" x14ac:dyDescent="0.25"/>
  <cols>
    <col min="1" max="1" width="4.7109375" customWidth="1"/>
    <col min="2" max="2" width="5.28515625" customWidth="1"/>
    <col min="3" max="3" width="6" customWidth="1"/>
    <col min="4" max="104" width="4.7109375" customWidth="1"/>
  </cols>
  <sheetData>
    <row r="1" spans="1:67" ht="18.75" x14ac:dyDescent="0.25">
      <c r="A1" s="405" t="str">
        <f>'BASE GRANTEE INFO &amp; UPDATES'!A1</f>
        <v>WV Bureau for Behavioral Health Services - Substance Use Disorders - Pregnant  and Postpartum Women  v 20200301F</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row>
    <row r="2" spans="1:67" ht="16.5" customHeight="1" x14ac:dyDescent="0.25">
      <c r="A2" s="286" t="str">
        <f>'BASE GRANTEE INFO &amp; UPDATES'!A2</f>
        <v xml:space="preserve">Program reports need to be submitted electronically, via e-mail to BBHReporting@wv.gov  within 25 calendar days of the end of each month </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row>
    <row r="3" spans="1:67" ht="15.75" customHeight="1" x14ac:dyDescent="0.25">
      <c r="A3" s="355" t="s">
        <v>364</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73"/>
      <c r="AS3" s="73"/>
      <c r="AT3" s="73"/>
      <c r="AU3" s="73"/>
      <c r="AV3" s="73"/>
      <c r="AW3" s="73"/>
      <c r="AX3" s="73"/>
      <c r="AY3" s="73"/>
      <c r="AZ3" s="73"/>
      <c r="BA3" s="73"/>
      <c r="BB3" s="73"/>
      <c r="BC3" s="73"/>
      <c r="BD3" s="73"/>
      <c r="BE3" s="73"/>
      <c r="BF3" s="73"/>
      <c r="BG3" s="73"/>
      <c r="BH3" s="73"/>
      <c r="BI3" s="73"/>
      <c r="BJ3" s="73"/>
      <c r="BK3" s="73"/>
      <c r="BL3" s="73"/>
      <c r="BM3" s="73"/>
      <c r="BN3" s="73"/>
      <c r="BO3" s="74"/>
    </row>
    <row r="4" spans="1:67" x14ac:dyDescent="0.25">
      <c r="A4" s="287" t="s">
        <v>0</v>
      </c>
      <c r="B4" s="288"/>
      <c r="C4" s="288"/>
      <c r="D4" s="288"/>
      <c r="E4" s="288"/>
      <c r="F4" s="288"/>
      <c r="G4" s="288"/>
      <c r="H4" s="288"/>
      <c r="I4" s="288"/>
      <c r="J4" s="288"/>
      <c r="K4" s="288"/>
      <c r="L4" s="288"/>
      <c r="M4" s="289"/>
      <c r="N4" s="352" t="str">
        <f>'BASE GRANTEE INFO &amp; UPDATES'!N4</f>
        <v>PPW "Residential Services"/ Recovery Residence</v>
      </c>
      <c r="O4" s="352"/>
      <c r="P4" s="352"/>
      <c r="Q4" s="352"/>
      <c r="R4" s="352"/>
      <c r="S4" s="352"/>
      <c r="T4" s="352"/>
      <c r="U4" s="352"/>
      <c r="V4" s="352"/>
      <c r="W4" s="352"/>
      <c r="X4" s="352"/>
      <c r="Y4" s="352"/>
      <c r="Z4" s="1"/>
      <c r="AA4" s="297" t="s">
        <v>1</v>
      </c>
      <c r="AB4" s="297"/>
      <c r="AC4" s="297"/>
      <c r="AD4" s="297"/>
      <c r="AE4" s="297"/>
      <c r="AF4" s="352">
        <f>'BASE GRANTEE INFO &amp; UPDATES'!AF4</f>
        <v>0</v>
      </c>
      <c r="AG4" s="352"/>
      <c r="AH4" s="352"/>
      <c r="AI4" s="352"/>
      <c r="AJ4" s="352"/>
      <c r="AK4" s="352"/>
      <c r="AL4" s="352"/>
      <c r="AM4" s="352"/>
      <c r="AN4" s="352"/>
      <c r="AO4" s="352"/>
      <c r="AP4" s="352"/>
      <c r="AQ4" s="352"/>
      <c r="AR4" s="77"/>
      <c r="AS4" s="77"/>
      <c r="AT4" s="77"/>
      <c r="AU4" s="77"/>
      <c r="AV4" s="77"/>
      <c r="AW4" s="77"/>
      <c r="AX4" s="77"/>
      <c r="AY4" s="77"/>
      <c r="AZ4" s="77"/>
      <c r="BA4" s="77"/>
      <c r="BB4" s="77"/>
      <c r="BC4" s="77"/>
      <c r="BD4" s="77"/>
      <c r="BE4" s="77"/>
      <c r="BF4" s="77"/>
      <c r="BG4" s="77"/>
      <c r="BH4" s="77"/>
      <c r="BI4" s="77"/>
      <c r="BJ4" s="77"/>
      <c r="BK4" s="77"/>
      <c r="BL4" s="77"/>
      <c r="BM4" s="77"/>
      <c r="BN4" s="77"/>
      <c r="BO4" s="78"/>
    </row>
    <row r="5" spans="1:67" x14ac:dyDescent="0.25">
      <c r="A5" s="287" t="s">
        <v>2</v>
      </c>
      <c r="B5" s="288"/>
      <c r="C5" s="288"/>
      <c r="D5" s="288"/>
      <c r="E5" s="288"/>
      <c r="F5" s="288"/>
      <c r="G5" s="288"/>
      <c r="H5" s="288"/>
      <c r="I5" s="288"/>
      <c r="J5" s="288"/>
      <c r="K5" s="288"/>
      <c r="L5" s="288"/>
      <c r="M5" s="289"/>
      <c r="N5" s="352">
        <f>'BASE GRANTEE INFO &amp; UPDATES'!N5</f>
        <v>0</v>
      </c>
      <c r="O5" s="352"/>
      <c r="P5" s="352"/>
      <c r="Q5" s="352"/>
      <c r="R5" s="352"/>
      <c r="S5" s="352"/>
      <c r="T5" s="352"/>
      <c r="U5" s="352"/>
      <c r="V5" s="352"/>
      <c r="W5" s="352"/>
      <c r="X5" s="352"/>
      <c r="Y5" s="352"/>
      <c r="Z5" s="2"/>
      <c r="AA5" s="299" t="s">
        <v>3</v>
      </c>
      <c r="AB5" s="299"/>
      <c r="AC5" s="299"/>
      <c r="AD5" s="299"/>
      <c r="AE5" s="299"/>
      <c r="AF5" s="352">
        <f>'BASE GRANTEE INFO &amp; UPDATES'!AF5</f>
        <v>0</v>
      </c>
      <c r="AG5" s="352"/>
      <c r="AH5" s="352"/>
      <c r="AI5" s="352"/>
      <c r="AJ5" s="352"/>
      <c r="AK5" s="352"/>
      <c r="AL5" s="352"/>
      <c r="AM5" s="352"/>
      <c r="AN5" s="352"/>
      <c r="AO5" s="352"/>
      <c r="AP5" s="352"/>
      <c r="AQ5" s="352"/>
      <c r="AR5" s="77"/>
      <c r="AS5" s="77"/>
      <c r="AT5" s="77"/>
      <c r="AU5" s="77"/>
      <c r="AV5" s="77"/>
      <c r="AW5" s="77"/>
      <c r="AX5" s="77"/>
      <c r="AY5" s="77"/>
      <c r="AZ5" s="77"/>
      <c r="BA5" s="77"/>
      <c r="BB5" s="77"/>
      <c r="BC5" s="77"/>
      <c r="BD5" s="77"/>
      <c r="BE5" s="77"/>
      <c r="BF5" s="77"/>
      <c r="BG5" s="77"/>
      <c r="BH5" s="77"/>
      <c r="BI5" s="77"/>
      <c r="BJ5" s="77"/>
      <c r="BK5" s="77"/>
      <c r="BL5" s="77"/>
      <c r="BM5" s="77"/>
      <c r="BN5" s="77"/>
      <c r="BO5" s="78"/>
    </row>
    <row r="6" spans="1:67" ht="15" customHeight="1" x14ac:dyDescent="0.25">
      <c r="A6" s="290" t="s">
        <v>4</v>
      </c>
      <c r="B6" s="291"/>
      <c r="C6" s="291"/>
      <c r="D6" s="291"/>
      <c r="E6" s="291"/>
      <c r="F6" s="291"/>
      <c r="G6" s="291"/>
      <c r="H6" s="291"/>
      <c r="I6" s="291"/>
      <c r="J6" s="291"/>
      <c r="K6" s="291"/>
      <c r="L6" s="291"/>
      <c r="M6" s="292"/>
      <c r="N6" s="358">
        <f>'BASE GRANTEE INFO &amp; UPDATES'!N6</f>
        <v>0</v>
      </c>
      <c r="O6" s="358"/>
      <c r="P6" s="358"/>
      <c r="Q6" s="358"/>
      <c r="R6" s="358"/>
      <c r="S6" s="358"/>
      <c r="T6" s="358"/>
      <c r="U6" s="358"/>
      <c r="V6" s="358"/>
      <c r="W6" s="358"/>
      <c r="X6" s="358"/>
      <c r="Y6" s="358"/>
      <c r="Z6" s="2"/>
      <c r="AA6" s="277" t="s">
        <v>308</v>
      </c>
      <c r="AB6" s="277"/>
      <c r="AC6" s="277"/>
      <c r="AD6" s="277"/>
      <c r="AE6" s="277"/>
      <c r="AF6" s="352">
        <f>'BASE GRANTEE INFO &amp; UPDATES'!AF6</f>
        <v>0</v>
      </c>
      <c r="AG6" s="352"/>
      <c r="AH6" s="352"/>
      <c r="AI6" s="352"/>
      <c r="AJ6" s="352"/>
      <c r="AK6" s="352"/>
      <c r="AL6" s="352"/>
      <c r="AM6" s="352"/>
      <c r="AN6" s="352"/>
      <c r="AO6" s="352"/>
      <c r="AP6" s="352"/>
      <c r="AQ6" s="352"/>
      <c r="AR6" s="77"/>
      <c r="AS6" s="77"/>
      <c r="AT6" s="77"/>
      <c r="AU6" s="77"/>
      <c r="AV6" s="77"/>
      <c r="AW6" s="77"/>
      <c r="AX6" s="77"/>
      <c r="AY6" s="77"/>
      <c r="AZ6" s="77"/>
      <c r="BA6" s="77"/>
      <c r="BB6" s="77"/>
      <c r="BC6" s="77"/>
      <c r="BD6" s="77"/>
      <c r="BE6" s="77"/>
      <c r="BF6" s="77"/>
      <c r="BG6" s="77"/>
      <c r="BH6" s="77"/>
      <c r="BI6" s="77"/>
      <c r="BJ6" s="77"/>
      <c r="BK6" s="77"/>
      <c r="BL6" s="77"/>
      <c r="BM6" s="77"/>
      <c r="BN6" s="77"/>
      <c r="BO6" s="78"/>
    </row>
    <row r="7" spans="1:67" x14ac:dyDescent="0.25">
      <c r="A7" s="293"/>
      <c r="B7" s="294"/>
      <c r="C7" s="294"/>
      <c r="D7" s="294"/>
      <c r="E7" s="294"/>
      <c r="F7" s="294"/>
      <c r="G7" s="294"/>
      <c r="H7" s="294"/>
      <c r="I7" s="294"/>
      <c r="J7" s="294"/>
      <c r="K7" s="294"/>
      <c r="L7" s="294"/>
      <c r="M7" s="295"/>
      <c r="N7" s="358"/>
      <c r="O7" s="358"/>
      <c r="P7" s="358"/>
      <c r="Q7" s="358"/>
      <c r="R7" s="358"/>
      <c r="S7" s="358"/>
      <c r="T7" s="358"/>
      <c r="U7" s="358"/>
      <c r="V7" s="358"/>
      <c r="W7" s="358"/>
      <c r="X7" s="358"/>
      <c r="Y7" s="358"/>
      <c r="Z7" s="2"/>
      <c r="AA7" s="277" t="s">
        <v>5</v>
      </c>
      <c r="AB7" s="277"/>
      <c r="AC7" s="277"/>
      <c r="AD7" s="277"/>
      <c r="AE7" s="277"/>
      <c r="AF7" s="376">
        <f>'BASE GRANTEE INFO &amp; UPDATES'!AF7</f>
        <v>0</v>
      </c>
      <c r="AG7" s="376"/>
      <c r="AH7" s="376"/>
      <c r="AI7" s="376"/>
      <c r="AJ7" s="376"/>
      <c r="AK7" s="376"/>
      <c r="AL7" s="376"/>
      <c r="AM7" s="376"/>
      <c r="AN7" s="376"/>
      <c r="AO7" s="376"/>
      <c r="AP7" s="376"/>
      <c r="AQ7" s="376"/>
      <c r="AR7" s="77"/>
      <c r="AS7" s="77"/>
      <c r="AT7" s="77"/>
      <c r="AU7" s="77"/>
      <c r="AV7" s="77"/>
      <c r="AW7" s="77"/>
      <c r="AX7" s="77"/>
      <c r="AY7" s="77"/>
      <c r="AZ7" s="77"/>
      <c r="BA7" s="77"/>
      <c r="BB7" s="77"/>
      <c r="BC7" s="77"/>
      <c r="BD7" s="77"/>
      <c r="BE7" s="77"/>
      <c r="BF7" s="77"/>
      <c r="BG7" s="77"/>
      <c r="BH7" s="77"/>
      <c r="BI7" s="77"/>
      <c r="BJ7" s="77"/>
      <c r="BK7" s="77"/>
      <c r="BL7" s="77"/>
      <c r="BM7" s="77"/>
      <c r="BN7" s="77"/>
      <c r="BO7" s="78"/>
    </row>
    <row r="8" spans="1:67" ht="15.75" customHeight="1" x14ac:dyDescent="0.25">
      <c r="A8" s="282" t="s">
        <v>631</v>
      </c>
      <c r="B8" s="283"/>
      <c r="C8" s="283"/>
      <c r="D8" s="283"/>
      <c r="E8" s="283"/>
      <c r="F8" s="283"/>
      <c r="G8" s="283"/>
      <c r="H8" s="283"/>
      <c r="I8" s="283"/>
      <c r="J8" s="283"/>
      <c r="K8" s="283"/>
      <c r="L8" s="283"/>
      <c r="M8" s="284"/>
      <c r="N8" s="394">
        <f>'BASE GRANTEE INFO &amp; UPDATES'!N8</f>
        <v>0</v>
      </c>
      <c r="O8" s="394"/>
      <c r="P8" s="394"/>
      <c r="Q8" s="394"/>
      <c r="R8" s="394"/>
      <c r="S8" s="394"/>
      <c r="T8" s="394"/>
      <c r="U8" s="394"/>
      <c r="V8" s="394">
        <f>'BASE GRANTEE INFO &amp; UPDATES'!V8</f>
        <v>2025</v>
      </c>
      <c r="W8" s="394"/>
      <c r="X8" s="394"/>
      <c r="Y8" s="394"/>
      <c r="Z8" s="2"/>
      <c r="AA8" s="280" t="s">
        <v>7</v>
      </c>
      <c r="AB8" s="280"/>
      <c r="AC8" s="280"/>
      <c r="AD8" s="280"/>
      <c r="AE8" s="280"/>
      <c r="AF8" s="351">
        <f>'BASE GRANTEE INFO &amp; UPDATES'!AF8</f>
        <v>0</v>
      </c>
      <c r="AG8" s="352"/>
      <c r="AH8" s="352"/>
      <c r="AI8" s="352"/>
      <c r="AJ8" s="352"/>
      <c r="AK8" s="352"/>
      <c r="AL8" s="352"/>
      <c r="AM8" s="352"/>
      <c r="AN8" s="352"/>
      <c r="AO8" s="352"/>
      <c r="AP8" s="352"/>
      <c r="AQ8" s="352"/>
      <c r="AR8" s="77"/>
      <c r="AS8" s="77"/>
      <c r="AT8" s="77"/>
      <c r="AU8" s="77"/>
      <c r="AV8" s="77"/>
      <c r="AW8" s="77"/>
      <c r="AX8" s="77"/>
      <c r="AY8" s="77"/>
      <c r="AZ8" s="77"/>
      <c r="BA8" s="77"/>
      <c r="BB8" s="77"/>
      <c r="BC8" s="77"/>
      <c r="BD8" s="77"/>
      <c r="BE8" s="77"/>
      <c r="BF8" s="77"/>
      <c r="BG8" s="77"/>
      <c r="BH8" s="77"/>
      <c r="BI8" s="77"/>
      <c r="BJ8" s="77"/>
      <c r="BK8" s="77"/>
      <c r="BL8" s="77"/>
      <c r="BM8" s="77"/>
      <c r="BN8" s="77"/>
      <c r="BO8" s="78"/>
    </row>
    <row r="9" spans="1:67" x14ac:dyDescent="0.25">
      <c r="A9" s="430" t="s">
        <v>415</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75"/>
      <c r="AS9" s="75"/>
      <c r="AT9" s="75"/>
      <c r="AU9" s="75"/>
      <c r="AV9" s="75"/>
      <c r="AW9" s="75"/>
      <c r="AX9" s="75"/>
      <c r="AY9" s="75"/>
      <c r="AZ9" s="75"/>
      <c r="BA9" s="75"/>
      <c r="BB9" s="75"/>
      <c r="BC9" s="75"/>
      <c r="BD9" s="75"/>
      <c r="BE9" s="75"/>
      <c r="BF9" s="75"/>
      <c r="BG9" s="75"/>
      <c r="BH9" s="75"/>
      <c r="BI9" s="75"/>
      <c r="BJ9" s="75"/>
      <c r="BK9" s="75"/>
      <c r="BL9" s="75"/>
      <c r="BM9" s="75"/>
      <c r="BN9" s="75"/>
      <c r="BO9" s="76"/>
    </row>
    <row r="10" spans="1:67" ht="60" customHeight="1" x14ac:dyDescent="0.25">
      <c r="A10" s="22" t="s">
        <v>309</v>
      </c>
      <c r="B10" s="354" t="s">
        <v>330</v>
      </c>
      <c r="C10" s="354"/>
      <c r="D10" s="424" t="s">
        <v>331</v>
      </c>
      <c r="E10" s="424"/>
      <c r="F10" s="424"/>
      <c r="G10" s="424"/>
      <c r="H10" s="424"/>
      <c r="I10" s="412" t="s">
        <v>332</v>
      </c>
      <c r="J10" s="413"/>
      <c r="K10" s="413"/>
      <c r="L10" s="413"/>
      <c r="M10" s="413"/>
      <c r="N10" s="413"/>
      <c r="O10" s="413"/>
      <c r="P10" s="414"/>
      <c r="Q10" s="425" t="s">
        <v>333</v>
      </c>
      <c r="R10" s="426"/>
      <c r="S10" s="426"/>
      <c r="T10" s="426"/>
      <c r="U10" s="426"/>
      <c r="V10" s="426"/>
      <c r="W10" s="426"/>
      <c r="X10" s="427"/>
      <c r="Y10" s="428" t="s">
        <v>334</v>
      </c>
      <c r="Z10" s="429"/>
      <c r="AA10" s="425" t="s">
        <v>335</v>
      </c>
      <c r="AB10" s="426"/>
      <c r="AC10" s="426"/>
      <c r="AD10" s="427"/>
      <c r="AE10" s="406" t="s">
        <v>336</v>
      </c>
      <c r="AF10" s="407"/>
      <c r="AG10" s="408"/>
      <c r="AH10" s="409" t="s">
        <v>337</v>
      </c>
      <c r="AI10" s="410"/>
      <c r="AJ10" s="411"/>
      <c r="AK10" s="412" t="s">
        <v>338</v>
      </c>
      <c r="AL10" s="413"/>
      <c r="AM10" s="413"/>
      <c r="AN10" s="414"/>
      <c r="AO10" s="415" t="s">
        <v>339</v>
      </c>
      <c r="AP10" s="416"/>
      <c r="AQ10" s="416"/>
      <c r="AR10" s="416"/>
      <c r="AS10" s="416"/>
      <c r="AT10" s="416"/>
      <c r="AU10" s="416"/>
      <c r="AV10" s="417"/>
      <c r="AW10" s="418" t="s">
        <v>341</v>
      </c>
      <c r="AX10" s="419"/>
      <c r="AY10" s="420"/>
      <c r="AZ10" s="421" t="s">
        <v>340</v>
      </c>
      <c r="BA10" s="422"/>
      <c r="BB10" s="422"/>
      <c r="BC10" s="422"/>
      <c r="BD10" s="422"/>
      <c r="BE10" s="422"/>
      <c r="BF10" s="422"/>
      <c r="BG10" s="422"/>
      <c r="BH10" s="422"/>
      <c r="BI10" s="422"/>
      <c r="BJ10" s="422"/>
      <c r="BK10" s="422"/>
      <c r="BL10" s="422"/>
      <c r="BM10" s="422"/>
      <c r="BN10" s="422"/>
      <c r="BO10" s="423"/>
    </row>
    <row r="11" spans="1:67" ht="35.1" customHeight="1" x14ac:dyDescent="0.25">
      <c r="A11" s="22" t="e">
        <f>ROW(#REF!)</f>
        <v>#REF!</v>
      </c>
      <c r="B11" s="453"/>
      <c r="C11" s="446"/>
      <c r="D11" s="447"/>
      <c r="E11" s="447"/>
      <c r="F11" s="447"/>
      <c r="G11" s="447"/>
      <c r="H11" s="447"/>
      <c r="I11" s="434"/>
      <c r="J11" s="435"/>
      <c r="K11" s="435"/>
      <c r="L11" s="435"/>
      <c r="M11" s="435"/>
      <c r="N11" s="435"/>
      <c r="O11" s="435"/>
      <c r="P11" s="436"/>
      <c r="Q11" s="448"/>
      <c r="R11" s="449"/>
      <c r="S11" s="449"/>
      <c r="T11" s="449"/>
      <c r="U11" s="449"/>
      <c r="V11" s="449"/>
      <c r="W11" s="449"/>
      <c r="X11" s="450"/>
      <c r="Y11" s="451"/>
      <c r="Z11" s="452"/>
      <c r="AA11" s="448"/>
      <c r="AB11" s="449"/>
      <c r="AC11" s="449"/>
      <c r="AD11" s="450"/>
      <c r="AE11" s="431"/>
      <c r="AF11" s="432"/>
      <c r="AG11" s="433"/>
      <c r="AH11" s="431"/>
      <c r="AI11" s="432"/>
      <c r="AJ11" s="433"/>
      <c r="AK11" s="434"/>
      <c r="AL11" s="435"/>
      <c r="AM11" s="435"/>
      <c r="AN11" s="436"/>
      <c r="AO11" s="437"/>
      <c r="AP11" s="438"/>
      <c r="AQ11" s="438"/>
      <c r="AR11" s="438"/>
      <c r="AS11" s="438"/>
      <c r="AT11" s="438"/>
      <c r="AU11" s="438"/>
      <c r="AV11" s="439"/>
      <c r="AW11" s="440" t="s">
        <v>623</v>
      </c>
      <c r="AX11" s="441"/>
      <c r="AY11" s="442"/>
      <c r="AZ11" s="443"/>
      <c r="BA11" s="444"/>
      <c r="BB11" s="444"/>
      <c r="BC11" s="444"/>
      <c r="BD11" s="444"/>
      <c r="BE11" s="444"/>
      <c r="BF11" s="444"/>
      <c r="BG11" s="444"/>
      <c r="BH11" s="444"/>
      <c r="BI11" s="444"/>
      <c r="BJ11" s="444"/>
      <c r="BK11" s="444"/>
      <c r="BL11" s="444"/>
      <c r="BM11" s="444"/>
      <c r="BN11" s="444"/>
      <c r="BO11" s="445"/>
    </row>
    <row r="12" spans="1:67" ht="35.1" customHeight="1" x14ac:dyDescent="0.25">
      <c r="A12" s="23">
        <f t="shared" ref="A12:A75" si="0">ROW(A1)</f>
        <v>1</v>
      </c>
      <c r="B12" s="446"/>
      <c r="C12" s="446"/>
      <c r="D12" s="447"/>
      <c r="E12" s="447"/>
      <c r="F12" s="447"/>
      <c r="G12" s="447"/>
      <c r="H12" s="447"/>
      <c r="I12" s="434"/>
      <c r="J12" s="435"/>
      <c r="K12" s="435"/>
      <c r="L12" s="435"/>
      <c r="M12" s="435"/>
      <c r="N12" s="435"/>
      <c r="O12" s="435"/>
      <c r="P12" s="436"/>
      <c r="Q12" s="448"/>
      <c r="R12" s="449"/>
      <c r="S12" s="449"/>
      <c r="T12" s="449"/>
      <c r="U12" s="449"/>
      <c r="V12" s="449"/>
      <c r="W12" s="449"/>
      <c r="X12" s="450"/>
      <c r="Y12" s="451"/>
      <c r="Z12" s="452"/>
      <c r="AA12" s="448"/>
      <c r="AB12" s="449"/>
      <c r="AC12" s="449"/>
      <c r="AD12" s="450"/>
      <c r="AE12" s="431"/>
      <c r="AF12" s="432"/>
      <c r="AG12" s="433"/>
      <c r="AH12" s="431"/>
      <c r="AI12" s="432"/>
      <c r="AJ12" s="433"/>
      <c r="AK12" s="434"/>
      <c r="AL12" s="435"/>
      <c r="AM12" s="435"/>
      <c r="AN12" s="436"/>
      <c r="AO12" s="437"/>
      <c r="AP12" s="438"/>
      <c r="AQ12" s="438"/>
      <c r="AR12" s="438"/>
      <c r="AS12" s="438"/>
      <c r="AT12" s="438"/>
      <c r="AU12" s="438"/>
      <c r="AV12" s="439"/>
      <c r="AW12" s="440" t="s">
        <v>623</v>
      </c>
      <c r="AX12" s="441"/>
      <c r="AY12" s="442"/>
      <c r="AZ12" s="443"/>
      <c r="BA12" s="444"/>
      <c r="BB12" s="444"/>
      <c r="BC12" s="444"/>
      <c r="BD12" s="444"/>
      <c r="BE12" s="444"/>
      <c r="BF12" s="444"/>
      <c r="BG12" s="444"/>
      <c r="BH12" s="444"/>
      <c r="BI12" s="444"/>
      <c r="BJ12" s="444"/>
      <c r="BK12" s="444"/>
      <c r="BL12" s="444"/>
      <c r="BM12" s="444"/>
      <c r="BN12" s="444"/>
      <c r="BO12" s="445"/>
    </row>
    <row r="13" spans="1:67" ht="35.1" customHeight="1" x14ac:dyDescent="0.25">
      <c r="A13" s="23">
        <f t="shared" si="0"/>
        <v>2</v>
      </c>
      <c r="B13" s="453"/>
      <c r="C13" s="446"/>
      <c r="D13" s="447"/>
      <c r="E13" s="447"/>
      <c r="F13" s="447"/>
      <c r="G13" s="447"/>
      <c r="H13" s="447"/>
      <c r="I13" s="434"/>
      <c r="J13" s="435"/>
      <c r="K13" s="435"/>
      <c r="L13" s="435"/>
      <c r="M13" s="435"/>
      <c r="N13" s="435"/>
      <c r="O13" s="435"/>
      <c r="P13" s="436"/>
      <c r="Q13" s="448"/>
      <c r="R13" s="449"/>
      <c r="S13" s="449"/>
      <c r="T13" s="449"/>
      <c r="U13" s="449"/>
      <c r="V13" s="449"/>
      <c r="W13" s="449"/>
      <c r="X13" s="450"/>
      <c r="Y13" s="451"/>
      <c r="Z13" s="452"/>
      <c r="AA13" s="448"/>
      <c r="AB13" s="449"/>
      <c r="AC13" s="449"/>
      <c r="AD13" s="450"/>
      <c r="AE13" s="431"/>
      <c r="AF13" s="432"/>
      <c r="AG13" s="433"/>
      <c r="AH13" s="431"/>
      <c r="AI13" s="432"/>
      <c r="AJ13" s="433"/>
      <c r="AK13" s="434"/>
      <c r="AL13" s="435"/>
      <c r="AM13" s="435"/>
      <c r="AN13" s="436"/>
      <c r="AO13" s="437"/>
      <c r="AP13" s="438"/>
      <c r="AQ13" s="438"/>
      <c r="AR13" s="438"/>
      <c r="AS13" s="438"/>
      <c r="AT13" s="438"/>
      <c r="AU13" s="438"/>
      <c r="AV13" s="439"/>
      <c r="AW13" s="440" t="s">
        <v>623</v>
      </c>
      <c r="AX13" s="441"/>
      <c r="AY13" s="442"/>
      <c r="AZ13" s="443"/>
      <c r="BA13" s="444"/>
      <c r="BB13" s="444"/>
      <c r="BC13" s="444"/>
      <c r="BD13" s="444"/>
      <c r="BE13" s="444"/>
      <c r="BF13" s="444"/>
      <c r="BG13" s="444"/>
      <c r="BH13" s="444"/>
      <c r="BI13" s="444"/>
      <c r="BJ13" s="444"/>
      <c r="BK13" s="444"/>
      <c r="BL13" s="444"/>
      <c r="BM13" s="444"/>
      <c r="BN13" s="444"/>
      <c r="BO13" s="445"/>
    </row>
    <row r="14" spans="1:67" ht="35.1" customHeight="1" x14ac:dyDescent="0.25">
      <c r="A14" s="23">
        <f t="shared" si="0"/>
        <v>3</v>
      </c>
      <c r="B14" s="446"/>
      <c r="C14" s="446"/>
      <c r="D14" s="447"/>
      <c r="E14" s="447"/>
      <c r="F14" s="447"/>
      <c r="G14" s="447"/>
      <c r="H14" s="447"/>
      <c r="I14" s="434"/>
      <c r="J14" s="435"/>
      <c r="K14" s="435"/>
      <c r="L14" s="435"/>
      <c r="M14" s="435"/>
      <c r="N14" s="435"/>
      <c r="O14" s="435"/>
      <c r="P14" s="436"/>
      <c r="Q14" s="448"/>
      <c r="R14" s="449"/>
      <c r="S14" s="449"/>
      <c r="T14" s="449"/>
      <c r="U14" s="449"/>
      <c r="V14" s="449"/>
      <c r="W14" s="449"/>
      <c r="X14" s="450"/>
      <c r="Y14" s="451"/>
      <c r="Z14" s="452"/>
      <c r="AA14" s="448"/>
      <c r="AB14" s="449"/>
      <c r="AC14" s="449"/>
      <c r="AD14" s="450"/>
      <c r="AE14" s="431"/>
      <c r="AF14" s="432"/>
      <c r="AG14" s="433"/>
      <c r="AH14" s="431"/>
      <c r="AI14" s="432"/>
      <c r="AJ14" s="433"/>
      <c r="AK14" s="434"/>
      <c r="AL14" s="435"/>
      <c r="AM14" s="435"/>
      <c r="AN14" s="436"/>
      <c r="AO14" s="437"/>
      <c r="AP14" s="438"/>
      <c r="AQ14" s="438"/>
      <c r="AR14" s="438"/>
      <c r="AS14" s="438"/>
      <c r="AT14" s="438"/>
      <c r="AU14" s="438"/>
      <c r="AV14" s="439"/>
      <c r="AW14" s="440" t="s">
        <v>623</v>
      </c>
      <c r="AX14" s="441"/>
      <c r="AY14" s="442"/>
      <c r="AZ14" s="443"/>
      <c r="BA14" s="444"/>
      <c r="BB14" s="444"/>
      <c r="BC14" s="444"/>
      <c r="BD14" s="444"/>
      <c r="BE14" s="444"/>
      <c r="BF14" s="444"/>
      <c r="BG14" s="444"/>
      <c r="BH14" s="444"/>
      <c r="BI14" s="444"/>
      <c r="BJ14" s="444"/>
      <c r="BK14" s="444"/>
      <c r="BL14" s="444"/>
      <c r="BM14" s="444"/>
      <c r="BN14" s="444"/>
      <c r="BO14" s="445"/>
    </row>
    <row r="15" spans="1:67" ht="35.1" customHeight="1" x14ac:dyDescent="0.25">
      <c r="A15" s="23">
        <f t="shared" si="0"/>
        <v>4</v>
      </c>
      <c r="B15" s="446"/>
      <c r="C15" s="446"/>
      <c r="D15" s="447"/>
      <c r="E15" s="447"/>
      <c r="F15" s="447"/>
      <c r="G15" s="447"/>
      <c r="H15" s="447"/>
      <c r="I15" s="434"/>
      <c r="J15" s="435"/>
      <c r="K15" s="435"/>
      <c r="L15" s="435"/>
      <c r="M15" s="435"/>
      <c r="N15" s="435"/>
      <c r="O15" s="435"/>
      <c r="P15" s="436"/>
      <c r="Q15" s="448"/>
      <c r="R15" s="449"/>
      <c r="S15" s="449"/>
      <c r="T15" s="449"/>
      <c r="U15" s="449"/>
      <c r="V15" s="449"/>
      <c r="W15" s="449"/>
      <c r="X15" s="450"/>
      <c r="Y15" s="451"/>
      <c r="Z15" s="452"/>
      <c r="AA15" s="448"/>
      <c r="AB15" s="449"/>
      <c r="AC15" s="449"/>
      <c r="AD15" s="450"/>
      <c r="AE15" s="431"/>
      <c r="AF15" s="432"/>
      <c r="AG15" s="433"/>
      <c r="AH15" s="431"/>
      <c r="AI15" s="432"/>
      <c r="AJ15" s="433"/>
      <c r="AK15" s="434"/>
      <c r="AL15" s="435"/>
      <c r="AM15" s="435"/>
      <c r="AN15" s="436"/>
      <c r="AO15" s="437"/>
      <c r="AP15" s="438"/>
      <c r="AQ15" s="438"/>
      <c r="AR15" s="438"/>
      <c r="AS15" s="438"/>
      <c r="AT15" s="438"/>
      <c r="AU15" s="438"/>
      <c r="AV15" s="439"/>
      <c r="AW15" s="440" t="s">
        <v>623</v>
      </c>
      <c r="AX15" s="441"/>
      <c r="AY15" s="442"/>
      <c r="AZ15" s="443"/>
      <c r="BA15" s="444"/>
      <c r="BB15" s="444"/>
      <c r="BC15" s="444"/>
      <c r="BD15" s="444"/>
      <c r="BE15" s="444"/>
      <c r="BF15" s="444"/>
      <c r="BG15" s="444"/>
      <c r="BH15" s="444"/>
      <c r="BI15" s="444"/>
      <c r="BJ15" s="444"/>
      <c r="BK15" s="444"/>
      <c r="BL15" s="444"/>
      <c r="BM15" s="444"/>
      <c r="BN15" s="444"/>
      <c r="BO15" s="445"/>
    </row>
    <row r="16" spans="1:67" ht="35.1" customHeight="1" x14ac:dyDescent="0.25">
      <c r="A16" s="23">
        <f t="shared" si="0"/>
        <v>5</v>
      </c>
      <c r="B16" s="446"/>
      <c r="C16" s="446"/>
      <c r="D16" s="447"/>
      <c r="E16" s="447"/>
      <c r="F16" s="447"/>
      <c r="G16" s="447"/>
      <c r="H16" s="447"/>
      <c r="I16" s="434"/>
      <c r="J16" s="435"/>
      <c r="K16" s="435"/>
      <c r="L16" s="435"/>
      <c r="M16" s="435"/>
      <c r="N16" s="435"/>
      <c r="O16" s="435"/>
      <c r="P16" s="436"/>
      <c r="Q16" s="448"/>
      <c r="R16" s="449"/>
      <c r="S16" s="449"/>
      <c r="T16" s="449"/>
      <c r="U16" s="449"/>
      <c r="V16" s="449"/>
      <c r="W16" s="449"/>
      <c r="X16" s="450"/>
      <c r="Y16" s="451"/>
      <c r="Z16" s="452"/>
      <c r="AA16" s="448"/>
      <c r="AB16" s="449"/>
      <c r="AC16" s="449"/>
      <c r="AD16" s="450"/>
      <c r="AE16" s="431"/>
      <c r="AF16" s="432"/>
      <c r="AG16" s="433"/>
      <c r="AH16" s="431"/>
      <c r="AI16" s="432"/>
      <c r="AJ16" s="433"/>
      <c r="AK16" s="434"/>
      <c r="AL16" s="435"/>
      <c r="AM16" s="435"/>
      <c r="AN16" s="436"/>
      <c r="AO16" s="437"/>
      <c r="AP16" s="438"/>
      <c r="AQ16" s="438"/>
      <c r="AR16" s="438"/>
      <c r="AS16" s="438"/>
      <c r="AT16" s="438"/>
      <c r="AU16" s="438"/>
      <c r="AV16" s="439"/>
      <c r="AW16" s="440" t="s">
        <v>623</v>
      </c>
      <c r="AX16" s="441"/>
      <c r="AY16" s="442"/>
      <c r="AZ16" s="443"/>
      <c r="BA16" s="444"/>
      <c r="BB16" s="444"/>
      <c r="BC16" s="444"/>
      <c r="BD16" s="444"/>
      <c r="BE16" s="444"/>
      <c r="BF16" s="444"/>
      <c r="BG16" s="444"/>
      <c r="BH16" s="444"/>
      <c r="BI16" s="444"/>
      <c r="BJ16" s="444"/>
      <c r="BK16" s="444"/>
      <c r="BL16" s="444"/>
      <c r="BM16" s="444"/>
      <c r="BN16" s="444"/>
      <c r="BO16" s="445"/>
    </row>
    <row r="17" spans="1:67" ht="35.1" customHeight="1" x14ac:dyDescent="0.25">
      <c r="A17" s="23">
        <f t="shared" si="0"/>
        <v>6</v>
      </c>
      <c r="B17" s="446"/>
      <c r="C17" s="446"/>
      <c r="D17" s="447"/>
      <c r="E17" s="447"/>
      <c r="F17" s="447"/>
      <c r="G17" s="447"/>
      <c r="H17" s="447"/>
      <c r="I17" s="434"/>
      <c r="J17" s="435"/>
      <c r="K17" s="435"/>
      <c r="L17" s="435"/>
      <c r="M17" s="435"/>
      <c r="N17" s="435"/>
      <c r="O17" s="435"/>
      <c r="P17" s="436"/>
      <c r="Q17" s="448"/>
      <c r="R17" s="449"/>
      <c r="S17" s="449"/>
      <c r="T17" s="449"/>
      <c r="U17" s="449"/>
      <c r="V17" s="449"/>
      <c r="W17" s="449"/>
      <c r="X17" s="450"/>
      <c r="Y17" s="451"/>
      <c r="Z17" s="452"/>
      <c r="AA17" s="448"/>
      <c r="AB17" s="449"/>
      <c r="AC17" s="449"/>
      <c r="AD17" s="450"/>
      <c r="AE17" s="431"/>
      <c r="AF17" s="432"/>
      <c r="AG17" s="433"/>
      <c r="AH17" s="431"/>
      <c r="AI17" s="432"/>
      <c r="AJ17" s="433"/>
      <c r="AK17" s="434"/>
      <c r="AL17" s="435"/>
      <c r="AM17" s="435"/>
      <c r="AN17" s="436"/>
      <c r="AO17" s="437"/>
      <c r="AP17" s="438"/>
      <c r="AQ17" s="438"/>
      <c r="AR17" s="438"/>
      <c r="AS17" s="438"/>
      <c r="AT17" s="438"/>
      <c r="AU17" s="438"/>
      <c r="AV17" s="439"/>
      <c r="AW17" s="440"/>
      <c r="AX17" s="441"/>
      <c r="AY17" s="442"/>
      <c r="AZ17" s="443"/>
      <c r="BA17" s="444"/>
      <c r="BB17" s="444"/>
      <c r="BC17" s="444"/>
      <c r="BD17" s="444"/>
      <c r="BE17" s="444"/>
      <c r="BF17" s="444"/>
      <c r="BG17" s="444"/>
      <c r="BH17" s="444"/>
      <c r="BI17" s="444"/>
      <c r="BJ17" s="444"/>
      <c r="BK17" s="444"/>
      <c r="BL17" s="444"/>
      <c r="BM17" s="444"/>
      <c r="BN17" s="444"/>
      <c r="BO17" s="445"/>
    </row>
    <row r="18" spans="1:67" ht="35.1" customHeight="1" x14ac:dyDescent="0.25">
      <c r="A18" s="23">
        <f t="shared" si="0"/>
        <v>7</v>
      </c>
      <c r="B18" s="446"/>
      <c r="C18" s="446"/>
      <c r="D18" s="447"/>
      <c r="E18" s="447"/>
      <c r="F18" s="447"/>
      <c r="G18" s="447"/>
      <c r="H18" s="447"/>
      <c r="I18" s="434"/>
      <c r="J18" s="435"/>
      <c r="K18" s="435"/>
      <c r="L18" s="435"/>
      <c r="M18" s="435"/>
      <c r="N18" s="435"/>
      <c r="O18" s="435"/>
      <c r="P18" s="436"/>
      <c r="Q18" s="448"/>
      <c r="R18" s="449"/>
      <c r="S18" s="449"/>
      <c r="T18" s="449"/>
      <c r="U18" s="449"/>
      <c r="V18" s="449"/>
      <c r="W18" s="449"/>
      <c r="X18" s="450"/>
      <c r="Y18" s="451"/>
      <c r="Z18" s="452"/>
      <c r="AA18" s="448"/>
      <c r="AB18" s="449"/>
      <c r="AC18" s="449"/>
      <c r="AD18" s="450"/>
      <c r="AE18" s="431"/>
      <c r="AF18" s="432"/>
      <c r="AG18" s="433"/>
      <c r="AH18" s="431"/>
      <c r="AI18" s="432"/>
      <c r="AJ18" s="433"/>
      <c r="AK18" s="434"/>
      <c r="AL18" s="435"/>
      <c r="AM18" s="435"/>
      <c r="AN18" s="436"/>
      <c r="AO18" s="437"/>
      <c r="AP18" s="438"/>
      <c r="AQ18" s="438"/>
      <c r="AR18" s="438"/>
      <c r="AS18" s="438"/>
      <c r="AT18" s="438"/>
      <c r="AU18" s="438"/>
      <c r="AV18" s="439"/>
      <c r="AW18" s="440"/>
      <c r="AX18" s="441"/>
      <c r="AY18" s="442"/>
      <c r="AZ18" s="443"/>
      <c r="BA18" s="444"/>
      <c r="BB18" s="444"/>
      <c r="BC18" s="444"/>
      <c r="BD18" s="444"/>
      <c r="BE18" s="444"/>
      <c r="BF18" s="444"/>
      <c r="BG18" s="444"/>
      <c r="BH18" s="444"/>
      <c r="BI18" s="444"/>
      <c r="BJ18" s="444"/>
      <c r="BK18" s="444"/>
      <c r="BL18" s="444"/>
      <c r="BM18" s="444"/>
      <c r="BN18" s="444"/>
      <c r="BO18" s="445"/>
    </row>
    <row r="19" spans="1:67" ht="35.1" customHeight="1" x14ac:dyDescent="0.25">
      <c r="A19" s="23">
        <f t="shared" si="0"/>
        <v>8</v>
      </c>
      <c r="B19" s="446"/>
      <c r="C19" s="446"/>
      <c r="D19" s="447"/>
      <c r="E19" s="447"/>
      <c r="F19" s="447"/>
      <c r="G19" s="447"/>
      <c r="H19" s="447"/>
      <c r="I19" s="434"/>
      <c r="J19" s="435"/>
      <c r="K19" s="435"/>
      <c r="L19" s="435"/>
      <c r="M19" s="435"/>
      <c r="N19" s="435"/>
      <c r="O19" s="435"/>
      <c r="P19" s="436"/>
      <c r="Q19" s="448"/>
      <c r="R19" s="449"/>
      <c r="S19" s="449"/>
      <c r="T19" s="449"/>
      <c r="U19" s="449"/>
      <c r="V19" s="449"/>
      <c r="W19" s="449"/>
      <c r="X19" s="450"/>
      <c r="Y19" s="451"/>
      <c r="Z19" s="452"/>
      <c r="AA19" s="448"/>
      <c r="AB19" s="449"/>
      <c r="AC19" s="449"/>
      <c r="AD19" s="450"/>
      <c r="AE19" s="431"/>
      <c r="AF19" s="432"/>
      <c r="AG19" s="433"/>
      <c r="AH19" s="431"/>
      <c r="AI19" s="432"/>
      <c r="AJ19" s="433"/>
      <c r="AK19" s="434"/>
      <c r="AL19" s="435"/>
      <c r="AM19" s="435"/>
      <c r="AN19" s="436"/>
      <c r="AO19" s="437"/>
      <c r="AP19" s="438"/>
      <c r="AQ19" s="438"/>
      <c r="AR19" s="438"/>
      <c r="AS19" s="438"/>
      <c r="AT19" s="438"/>
      <c r="AU19" s="438"/>
      <c r="AV19" s="439"/>
      <c r="AW19" s="440"/>
      <c r="AX19" s="441"/>
      <c r="AY19" s="442"/>
      <c r="AZ19" s="443"/>
      <c r="BA19" s="444"/>
      <c r="BB19" s="444"/>
      <c r="BC19" s="444"/>
      <c r="BD19" s="444"/>
      <c r="BE19" s="444"/>
      <c r="BF19" s="444"/>
      <c r="BG19" s="444"/>
      <c r="BH19" s="444"/>
      <c r="BI19" s="444"/>
      <c r="BJ19" s="444"/>
      <c r="BK19" s="444"/>
      <c r="BL19" s="444"/>
      <c r="BM19" s="444"/>
      <c r="BN19" s="444"/>
      <c r="BO19" s="445"/>
    </row>
    <row r="20" spans="1:67" ht="35.1" customHeight="1" x14ac:dyDescent="0.25">
      <c r="A20" s="23">
        <f t="shared" si="0"/>
        <v>9</v>
      </c>
      <c r="B20" s="446"/>
      <c r="C20" s="446"/>
      <c r="D20" s="447"/>
      <c r="E20" s="447"/>
      <c r="F20" s="447"/>
      <c r="G20" s="447"/>
      <c r="H20" s="447"/>
      <c r="I20" s="434"/>
      <c r="J20" s="435"/>
      <c r="K20" s="435"/>
      <c r="L20" s="435"/>
      <c r="M20" s="435"/>
      <c r="N20" s="435"/>
      <c r="O20" s="435"/>
      <c r="P20" s="436"/>
      <c r="Q20" s="448"/>
      <c r="R20" s="449"/>
      <c r="S20" s="449"/>
      <c r="T20" s="449"/>
      <c r="U20" s="449"/>
      <c r="V20" s="449"/>
      <c r="W20" s="449"/>
      <c r="X20" s="450"/>
      <c r="Y20" s="451"/>
      <c r="Z20" s="452"/>
      <c r="AA20" s="448"/>
      <c r="AB20" s="449"/>
      <c r="AC20" s="449"/>
      <c r="AD20" s="450"/>
      <c r="AE20" s="431"/>
      <c r="AF20" s="432"/>
      <c r="AG20" s="433"/>
      <c r="AH20" s="431"/>
      <c r="AI20" s="432"/>
      <c r="AJ20" s="433"/>
      <c r="AK20" s="434"/>
      <c r="AL20" s="435"/>
      <c r="AM20" s="435"/>
      <c r="AN20" s="436"/>
      <c r="AO20" s="437"/>
      <c r="AP20" s="438"/>
      <c r="AQ20" s="438"/>
      <c r="AR20" s="438"/>
      <c r="AS20" s="438"/>
      <c r="AT20" s="438"/>
      <c r="AU20" s="438"/>
      <c r="AV20" s="439"/>
      <c r="AW20" s="440"/>
      <c r="AX20" s="441"/>
      <c r="AY20" s="442"/>
      <c r="AZ20" s="443"/>
      <c r="BA20" s="444"/>
      <c r="BB20" s="444"/>
      <c r="BC20" s="444"/>
      <c r="BD20" s="444"/>
      <c r="BE20" s="444"/>
      <c r="BF20" s="444"/>
      <c r="BG20" s="444"/>
      <c r="BH20" s="444"/>
      <c r="BI20" s="444"/>
      <c r="BJ20" s="444"/>
      <c r="BK20" s="444"/>
      <c r="BL20" s="444"/>
      <c r="BM20" s="444"/>
      <c r="BN20" s="444"/>
      <c r="BO20" s="445"/>
    </row>
    <row r="21" spans="1:67" ht="35.1" customHeight="1" x14ac:dyDescent="0.25">
      <c r="A21" s="22">
        <f>ROW(A10)</f>
        <v>10</v>
      </c>
      <c r="B21" s="446"/>
      <c r="C21" s="446"/>
      <c r="D21" s="447"/>
      <c r="E21" s="447"/>
      <c r="F21" s="447"/>
      <c r="G21" s="447"/>
      <c r="H21" s="447"/>
      <c r="I21" s="434"/>
      <c r="J21" s="435"/>
      <c r="K21" s="435"/>
      <c r="L21" s="435"/>
      <c r="M21" s="435"/>
      <c r="N21" s="435"/>
      <c r="O21" s="435"/>
      <c r="P21" s="436"/>
      <c r="Q21" s="448"/>
      <c r="R21" s="449"/>
      <c r="S21" s="449"/>
      <c r="T21" s="449"/>
      <c r="U21" s="449"/>
      <c r="V21" s="449"/>
      <c r="W21" s="449"/>
      <c r="X21" s="450"/>
      <c r="Y21" s="451"/>
      <c r="Z21" s="452"/>
      <c r="AA21" s="448"/>
      <c r="AB21" s="449"/>
      <c r="AC21" s="449"/>
      <c r="AD21" s="450"/>
      <c r="AE21" s="431"/>
      <c r="AF21" s="432"/>
      <c r="AG21" s="433"/>
      <c r="AH21" s="431"/>
      <c r="AI21" s="432"/>
      <c r="AJ21" s="433"/>
      <c r="AK21" s="434"/>
      <c r="AL21" s="435"/>
      <c r="AM21" s="435"/>
      <c r="AN21" s="436"/>
      <c r="AO21" s="437"/>
      <c r="AP21" s="438"/>
      <c r="AQ21" s="438"/>
      <c r="AR21" s="438"/>
      <c r="AS21" s="438"/>
      <c r="AT21" s="438"/>
      <c r="AU21" s="438"/>
      <c r="AV21" s="439"/>
      <c r="AW21" s="440"/>
      <c r="AX21" s="441"/>
      <c r="AY21" s="442"/>
      <c r="AZ21" s="443"/>
      <c r="BA21" s="444"/>
      <c r="BB21" s="444"/>
      <c r="BC21" s="444"/>
      <c r="BD21" s="444"/>
      <c r="BE21" s="444"/>
      <c r="BF21" s="444"/>
      <c r="BG21" s="444"/>
      <c r="BH21" s="444"/>
      <c r="BI21" s="444"/>
      <c r="BJ21" s="444"/>
      <c r="BK21" s="444"/>
      <c r="BL21" s="444"/>
      <c r="BM21" s="444"/>
      <c r="BN21" s="444"/>
      <c r="BO21" s="445"/>
    </row>
    <row r="22" spans="1:67" ht="35.1" customHeight="1" x14ac:dyDescent="0.25">
      <c r="A22" s="23">
        <f t="shared" si="0"/>
        <v>11</v>
      </c>
      <c r="B22" s="446"/>
      <c r="C22" s="446"/>
      <c r="D22" s="447"/>
      <c r="E22" s="447"/>
      <c r="F22" s="447"/>
      <c r="G22" s="447"/>
      <c r="H22" s="447"/>
      <c r="I22" s="434"/>
      <c r="J22" s="435"/>
      <c r="K22" s="435"/>
      <c r="L22" s="435"/>
      <c r="M22" s="435"/>
      <c r="N22" s="435"/>
      <c r="O22" s="435"/>
      <c r="P22" s="436"/>
      <c r="Q22" s="448"/>
      <c r="R22" s="449"/>
      <c r="S22" s="449"/>
      <c r="T22" s="449"/>
      <c r="U22" s="449"/>
      <c r="V22" s="449"/>
      <c r="W22" s="449"/>
      <c r="X22" s="450"/>
      <c r="Y22" s="451"/>
      <c r="Z22" s="452"/>
      <c r="AA22" s="448"/>
      <c r="AB22" s="449"/>
      <c r="AC22" s="449"/>
      <c r="AD22" s="450"/>
      <c r="AE22" s="431"/>
      <c r="AF22" s="432"/>
      <c r="AG22" s="433"/>
      <c r="AH22" s="431"/>
      <c r="AI22" s="432"/>
      <c r="AJ22" s="433"/>
      <c r="AK22" s="434"/>
      <c r="AL22" s="435"/>
      <c r="AM22" s="435"/>
      <c r="AN22" s="436"/>
      <c r="AO22" s="437"/>
      <c r="AP22" s="438"/>
      <c r="AQ22" s="438"/>
      <c r="AR22" s="438"/>
      <c r="AS22" s="438"/>
      <c r="AT22" s="438"/>
      <c r="AU22" s="438"/>
      <c r="AV22" s="439"/>
      <c r="AW22" s="440"/>
      <c r="AX22" s="441"/>
      <c r="AY22" s="442"/>
      <c r="AZ22" s="443"/>
      <c r="BA22" s="444"/>
      <c r="BB22" s="444"/>
      <c r="BC22" s="444"/>
      <c r="BD22" s="444"/>
      <c r="BE22" s="444"/>
      <c r="BF22" s="444"/>
      <c r="BG22" s="444"/>
      <c r="BH22" s="444"/>
      <c r="BI22" s="444"/>
      <c r="BJ22" s="444"/>
      <c r="BK22" s="444"/>
      <c r="BL22" s="444"/>
      <c r="BM22" s="444"/>
      <c r="BN22" s="444"/>
      <c r="BO22" s="445"/>
    </row>
    <row r="23" spans="1:67" ht="35.1" customHeight="1" x14ac:dyDescent="0.25">
      <c r="A23" s="23">
        <f t="shared" si="0"/>
        <v>12</v>
      </c>
      <c r="B23" s="446"/>
      <c r="C23" s="446"/>
      <c r="D23" s="447"/>
      <c r="E23" s="447"/>
      <c r="F23" s="447"/>
      <c r="G23" s="447"/>
      <c r="H23" s="447"/>
      <c r="I23" s="434"/>
      <c r="J23" s="435"/>
      <c r="K23" s="435"/>
      <c r="L23" s="435"/>
      <c r="M23" s="435"/>
      <c r="N23" s="435"/>
      <c r="O23" s="435"/>
      <c r="P23" s="436"/>
      <c r="Q23" s="448"/>
      <c r="R23" s="449"/>
      <c r="S23" s="449"/>
      <c r="T23" s="449"/>
      <c r="U23" s="449"/>
      <c r="V23" s="449"/>
      <c r="W23" s="449"/>
      <c r="X23" s="450"/>
      <c r="Y23" s="451"/>
      <c r="Z23" s="452"/>
      <c r="AA23" s="448"/>
      <c r="AB23" s="449"/>
      <c r="AC23" s="449"/>
      <c r="AD23" s="450"/>
      <c r="AE23" s="431"/>
      <c r="AF23" s="432"/>
      <c r="AG23" s="433"/>
      <c r="AH23" s="431"/>
      <c r="AI23" s="432"/>
      <c r="AJ23" s="433"/>
      <c r="AK23" s="434"/>
      <c r="AL23" s="435"/>
      <c r="AM23" s="435"/>
      <c r="AN23" s="436"/>
      <c r="AO23" s="437"/>
      <c r="AP23" s="438"/>
      <c r="AQ23" s="438"/>
      <c r="AR23" s="438"/>
      <c r="AS23" s="438"/>
      <c r="AT23" s="438"/>
      <c r="AU23" s="438"/>
      <c r="AV23" s="439"/>
      <c r="AW23" s="440"/>
      <c r="AX23" s="441"/>
      <c r="AY23" s="442"/>
      <c r="AZ23" s="443"/>
      <c r="BA23" s="444"/>
      <c r="BB23" s="444"/>
      <c r="BC23" s="444"/>
      <c r="BD23" s="444"/>
      <c r="BE23" s="444"/>
      <c r="BF23" s="444"/>
      <c r="BG23" s="444"/>
      <c r="BH23" s="444"/>
      <c r="BI23" s="444"/>
      <c r="BJ23" s="444"/>
      <c r="BK23" s="444"/>
      <c r="BL23" s="444"/>
      <c r="BM23" s="444"/>
      <c r="BN23" s="444"/>
      <c r="BO23" s="445"/>
    </row>
    <row r="24" spans="1:67" ht="35.1" customHeight="1" x14ac:dyDescent="0.25">
      <c r="A24" s="23">
        <f t="shared" si="0"/>
        <v>13</v>
      </c>
      <c r="B24" s="446"/>
      <c r="C24" s="446"/>
      <c r="D24" s="447"/>
      <c r="E24" s="447"/>
      <c r="F24" s="447"/>
      <c r="G24" s="447"/>
      <c r="H24" s="447"/>
      <c r="I24" s="434"/>
      <c r="J24" s="435"/>
      <c r="K24" s="435"/>
      <c r="L24" s="435"/>
      <c r="M24" s="435"/>
      <c r="N24" s="435"/>
      <c r="O24" s="435"/>
      <c r="P24" s="436"/>
      <c r="Q24" s="448"/>
      <c r="R24" s="449"/>
      <c r="S24" s="449"/>
      <c r="T24" s="449"/>
      <c r="U24" s="449"/>
      <c r="V24" s="449"/>
      <c r="W24" s="449"/>
      <c r="X24" s="450"/>
      <c r="Y24" s="451"/>
      <c r="Z24" s="452"/>
      <c r="AA24" s="448"/>
      <c r="AB24" s="449"/>
      <c r="AC24" s="449"/>
      <c r="AD24" s="450"/>
      <c r="AE24" s="431"/>
      <c r="AF24" s="432"/>
      <c r="AG24" s="433"/>
      <c r="AH24" s="431"/>
      <c r="AI24" s="432"/>
      <c r="AJ24" s="433"/>
      <c r="AK24" s="434"/>
      <c r="AL24" s="435"/>
      <c r="AM24" s="435"/>
      <c r="AN24" s="436"/>
      <c r="AO24" s="437"/>
      <c r="AP24" s="438"/>
      <c r="AQ24" s="438"/>
      <c r="AR24" s="438"/>
      <c r="AS24" s="438"/>
      <c r="AT24" s="438"/>
      <c r="AU24" s="438"/>
      <c r="AV24" s="439"/>
      <c r="AW24" s="440"/>
      <c r="AX24" s="441"/>
      <c r="AY24" s="442"/>
      <c r="AZ24" s="443"/>
      <c r="BA24" s="444"/>
      <c r="BB24" s="444"/>
      <c r="BC24" s="444"/>
      <c r="BD24" s="444"/>
      <c r="BE24" s="444"/>
      <c r="BF24" s="444"/>
      <c r="BG24" s="444"/>
      <c r="BH24" s="444"/>
      <c r="BI24" s="444"/>
      <c r="BJ24" s="444"/>
      <c r="BK24" s="444"/>
      <c r="BL24" s="444"/>
      <c r="BM24" s="444"/>
      <c r="BN24" s="444"/>
      <c r="BO24" s="445"/>
    </row>
    <row r="25" spans="1:67" ht="35.1" customHeight="1" x14ac:dyDescent="0.25">
      <c r="A25" s="23">
        <f t="shared" si="0"/>
        <v>14</v>
      </c>
      <c r="B25" s="446"/>
      <c r="C25" s="446"/>
      <c r="D25" s="447"/>
      <c r="E25" s="447"/>
      <c r="F25" s="447"/>
      <c r="G25" s="447"/>
      <c r="H25" s="447"/>
      <c r="I25" s="434"/>
      <c r="J25" s="435"/>
      <c r="K25" s="435"/>
      <c r="L25" s="435"/>
      <c r="M25" s="435"/>
      <c r="N25" s="435"/>
      <c r="O25" s="435"/>
      <c r="P25" s="436"/>
      <c r="Q25" s="448"/>
      <c r="R25" s="449"/>
      <c r="S25" s="449"/>
      <c r="T25" s="449"/>
      <c r="U25" s="449"/>
      <c r="V25" s="449"/>
      <c r="W25" s="449"/>
      <c r="X25" s="450"/>
      <c r="Y25" s="451"/>
      <c r="Z25" s="452"/>
      <c r="AA25" s="448"/>
      <c r="AB25" s="449"/>
      <c r="AC25" s="449"/>
      <c r="AD25" s="450"/>
      <c r="AE25" s="431"/>
      <c r="AF25" s="432"/>
      <c r="AG25" s="433"/>
      <c r="AH25" s="431"/>
      <c r="AI25" s="432"/>
      <c r="AJ25" s="433"/>
      <c r="AK25" s="434"/>
      <c r="AL25" s="435"/>
      <c r="AM25" s="435"/>
      <c r="AN25" s="436"/>
      <c r="AO25" s="437"/>
      <c r="AP25" s="438"/>
      <c r="AQ25" s="438"/>
      <c r="AR25" s="438"/>
      <c r="AS25" s="438"/>
      <c r="AT25" s="438"/>
      <c r="AU25" s="438"/>
      <c r="AV25" s="439"/>
      <c r="AW25" s="440"/>
      <c r="AX25" s="441"/>
      <c r="AY25" s="442"/>
      <c r="AZ25" s="443"/>
      <c r="BA25" s="444"/>
      <c r="BB25" s="444"/>
      <c r="BC25" s="444"/>
      <c r="BD25" s="444"/>
      <c r="BE25" s="444"/>
      <c r="BF25" s="444"/>
      <c r="BG25" s="444"/>
      <c r="BH25" s="444"/>
      <c r="BI25" s="444"/>
      <c r="BJ25" s="444"/>
      <c r="BK25" s="444"/>
      <c r="BL25" s="444"/>
      <c r="BM25" s="444"/>
      <c r="BN25" s="444"/>
      <c r="BO25" s="445"/>
    </row>
    <row r="26" spans="1:67" ht="35.1" customHeight="1" x14ac:dyDescent="0.25">
      <c r="A26" s="23">
        <f t="shared" si="0"/>
        <v>15</v>
      </c>
      <c r="B26" s="446"/>
      <c r="C26" s="446"/>
      <c r="D26" s="447"/>
      <c r="E26" s="447"/>
      <c r="F26" s="447"/>
      <c r="G26" s="447"/>
      <c r="H26" s="447"/>
      <c r="I26" s="434"/>
      <c r="J26" s="435"/>
      <c r="K26" s="435"/>
      <c r="L26" s="435"/>
      <c r="M26" s="435"/>
      <c r="N26" s="435"/>
      <c r="O26" s="435"/>
      <c r="P26" s="436"/>
      <c r="Q26" s="448"/>
      <c r="R26" s="449"/>
      <c r="S26" s="449"/>
      <c r="T26" s="449"/>
      <c r="U26" s="449"/>
      <c r="V26" s="449"/>
      <c r="W26" s="449"/>
      <c r="X26" s="450"/>
      <c r="Y26" s="451"/>
      <c r="Z26" s="452"/>
      <c r="AA26" s="448"/>
      <c r="AB26" s="449"/>
      <c r="AC26" s="449"/>
      <c r="AD26" s="450"/>
      <c r="AE26" s="431"/>
      <c r="AF26" s="432"/>
      <c r="AG26" s="433"/>
      <c r="AH26" s="431"/>
      <c r="AI26" s="432"/>
      <c r="AJ26" s="433"/>
      <c r="AK26" s="434"/>
      <c r="AL26" s="435"/>
      <c r="AM26" s="435"/>
      <c r="AN26" s="436"/>
      <c r="AO26" s="437"/>
      <c r="AP26" s="438"/>
      <c r="AQ26" s="438"/>
      <c r="AR26" s="438"/>
      <c r="AS26" s="438"/>
      <c r="AT26" s="438"/>
      <c r="AU26" s="438"/>
      <c r="AV26" s="439"/>
      <c r="AW26" s="440"/>
      <c r="AX26" s="441"/>
      <c r="AY26" s="442"/>
      <c r="AZ26" s="443"/>
      <c r="BA26" s="444"/>
      <c r="BB26" s="444"/>
      <c r="BC26" s="444"/>
      <c r="BD26" s="444"/>
      <c r="BE26" s="444"/>
      <c r="BF26" s="444"/>
      <c r="BG26" s="444"/>
      <c r="BH26" s="444"/>
      <c r="BI26" s="444"/>
      <c r="BJ26" s="444"/>
      <c r="BK26" s="444"/>
      <c r="BL26" s="444"/>
      <c r="BM26" s="444"/>
      <c r="BN26" s="444"/>
      <c r="BO26" s="445"/>
    </row>
    <row r="27" spans="1:67" ht="35.1" customHeight="1" x14ac:dyDescent="0.25">
      <c r="A27" s="23">
        <f t="shared" si="0"/>
        <v>16</v>
      </c>
      <c r="B27" s="446"/>
      <c r="C27" s="446"/>
      <c r="D27" s="447"/>
      <c r="E27" s="447"/>
      <c r="F27" s="447"/>
      <c r="G27" s="447"/>
      <c r="H27" s="447"/>
      <c r="I27" s="434"/>
      <c r="J27" s="435"/>
      <c r="K27" s="435"/>
      <c r="L27" s="435"/>
      <c r="M27" s="435"/>
      <c r="N27" s="435"/>
      <c r="O27" s="435"/>
      <c r="P27" s="436"/>
      <c r="Q27" s="448"/>
      <c r="R27" s="449"/>
      <c r="S27" s="449"/>
      <c r="T27" s="449"/>
      <c r="U27" s="449"/>
      <c r="V27" s="449"/>
      <c r="W27" s="449"/>
      <c r="X27" s="450"/>
      <c r="Y27" s="451"/>
      <c r="Z27" s="452"/>
      <c r="AA27" s="448"/>
      <c r="AB27" s="449"/>
      <c r="AC27" s="449"/>
      <c r="AD27" s="450"/>
      <c r="AE27" s="431"/>
      <c r="AF27" s="432"/>
      <c r="AG27" s="433"/>
      <c r="AH27" s="431"/>
      <c r="AI27" s="432"/>
      <c r="AJ27" s="433"/>
      <c r="AK27" s="434"/>
      <c r="AL27" s="435"/>
      <c r="AM27" s="435"/>
      <c r="AN27" s="436"/>
      <c r="AO27" s="437"/>
      <c r="AP27" s="438"/>
      <c r="AQ27" s="438"/>
      <c r="AR27" s="438"/>
      <c r="AS27" s="438"/>
      <c r="AT27" s="438"/>
      <c r="AU27" s="438"/>
      <c r="AV27" s="439"/>
      <c r="AW27" s="440"/>
      <c r="AX27" s="441"/>
      <c r="AY27" s="442"/>
      <c r="AZ27" s="443"/>
      <c r="BA27" s="444"/>
      <c r="BB27" s="444"/>
      <c r="BC27" s="444"/>
      <c r="BD27" s="444"/>
      <c r="BE27" s="444"/>
      <c r="BF27" s="444"/>
      <c r="BG27" s="444"/>
      <c r="BH27" s="444"/>
      <c r="BI27" s="444"/>
      <c r="BJ27" s="444"/>
      <c r="BK27" s="444"/>
      <c r="BL27" s="444"/>
      <c r="BM27" s="444"/>
      <c r="BN27" s="444"/>
      <c r="BO27" s="445"/>
    </row>
    <row r="28" spans="1:67" ht="35.1" customHeight="1" x14ac:dyDescent="0.25">
      <c r="A28" s="23">
        <f t="shared" si="0"/>
        <v>17</v>
      </c>
      <c r="B28" s="446"/>
      <c r="C28" s="446"/>
      <c r="D28" s="447"/>
      <c r="E28" s="447"/>
      <c r="F28" s="447"/>
      <c r="G28" s="447"/>
      <c r="H28" s="447"/>
      <c r="I28" s="434"/>
      <c r="J28" s="435"/>
      <c r="K28" s="435"/>
      <c r="L28" s="435"/>
      <c r="M28" s="435"/>
      <c r="N28" s="435"/>
      <c r="O28" s="435"/>
      <c r="P28" s="436"/>
      <c r="Q28" s="448"/>
      <c r="R28" s="449"/>
      <c r="S28" s="449"/>
      <c r="T28" s="449"/>
      <c r="U28" s="449"/>
      <c r="V28" s="449"/>
      <c r="W28" s="449"/>
      <c r="X28" s="450"/>
      <c r="Y28" s="451"/>
      <c r="Z28" s="452"/>
      <c r="AA28" s="448"/>
      <c r="AB28" s="449"/>
      <c r="AC28" s="449"/>
      <c r="AD28" s="450"/>
      <c r="AE28" s="431"/>
      <c r="AF28" s="432"/>
      <c r="AG28" s="433"/>
      <c r="AH28" s="431"/>
      <c r="AI28" s="432"/>
      <c r="AJ28" s="433"/>
      <c r="AK28" s="434"/>
      <c r="AL28" s="435"/>
      <c r="AM28" s="435"/>
      <c r="AN28" s="436"/>
      <c r="AO28" s="437"/>
      <c r="AP28" s="438"/>
      <c r="AQ28" s="438"/>
      <c r="AR28" s="438"/>
      <c r="AS28" s="438"/>
      <c r="AT28" s="438"/>
      <c r="AU28" s="438"/>
      <c r="AV28" s="439"/>
      <c r="AW28" s="440"/>
      <c r="AX28" s="441"/>
      <c r="AY28" s="442"/>
      <c r="AZ28" s="443"/>
      <c r="BA28" s="444"/>
      <c r="BB28" s="444"/>
      <c r="BC28" s="444"/>
      <c r="BD28" s="444"/>
      <c r="BE28" s="444"/>
      <c r="BF28" s="444"/>
      <c r="BG28" s="444"/>
      <c r="BH28" s="444"/>
      <c r="BI28" s="444"/>
      <c r="BJ28" s="444"/>
      <c r="BK28" s="444"/>
      <c r="BL28" s="444"/>
      <c r="BM28" s="444"/>
      <c r="BN28" s="444"/>
      <c r="BO28" s="445"/>
    </row>
    <row r="29" spans="1:67" ht="35.1" customHeight="1" x14ac:dyDescent="0.25">
      <c r="A29" s="23">
        <f t="shared" si="0"/>
        <v>18</v>
      </c>
      <c r="B29" s="446"/>
      <c r="C29" s="446"/>
      <c r="D29" s="447"/>
      <c r="E29" s="447"/>
      <c r="F29" s="447"/>
      <c r="G29" s="447"/>
      <c r="H29" s="447"/>
      <c r="I29" s="434"/>
      <c r="J29" s="435"/>
      <c r="K29" s="435"/>
      <c r="L29" s="435"/>
      <c r="M29" s="435"/>
      <c r="N29" s="435"/>
      <c r="O29" s="435"/>
      <c r="P29" s="436"/>
      <c r="Q29" s="448"/>
      <c r="R29" s="449"/>
      <c r="S29" s="449"/>
      <c r="T29" s="449"/>
      <c r="U29" s="449"/>
      <c r="V29" s="449"/>
      <c r="W29" s="449"/>
      <c r="X29" s="450"/>
      <c r="Y29" s="451"/>
      <c r="Z29" s="452"/>
      <c r="AA29" s="448"/>
      <c r="AB29" s="449"/>
      <c r="AC29" s="449"/>
      <c r="AD29" s="450"/>
      <c r="AE29" s="431"/>
      <c r="AF29" s="432"/>
      <c r="AG29" s="433"/>
      <c r="AH29" s="431"/>
      <c r="AI29" s="432"/>
      <c r="AJ29" s="433"/>
      <c r="AK29" s="434"/>
      <c r="AL29" s="435"/>
      <c r="AM29" s="435"/>
      <c r="AN29" s="436"/>
      <c r="AO29" s="437"/>
      <c r="AP29" s="438"/>
      <c r="AQ29" s="438"/>
      <c r="AR29" s="438"/>
      <c r="AS29" s="438"/>
      <c r="AT29" s="438"/>
      <c r="AU29" s="438"/>
      <c r="AV29" s="439"/>
      <c r="AW29" s="440"/>
      <c r="AX29" s="441"/>
      <c r="AY29" s="442"/>
      <c r="AZ29" s="443"/>
      <c r="BA29" s="444"/>
      <c r="BB29" s="444"/>
      <c r="BC29" s="444"/>
      <c r="BD29" s="444"/>
      <c r="BE29" s="444"/>
      <c r="BF29" s="444"/>
      <c r="BG29" s="444"/>
      <c r="BH29" s="444"/>
      <c r="BI29" s="444"/>
      <c r="BJ29" s="444"/>
      <c r="BK29" s="444"/>
      <c r="BL29" s="444"/>
      <c r="BM29" s="444"/>
      <c r="BN29" s="444"/>
      <c r="BO29" s="445"/>
    </row>
    <row r="30" spans="1:67" ht="35.1" customHeight="1" x14ac:dyDescent="0.25">
      <c r="A30" s="23">
        <f t="shared" si="0"/>
        <v>19</v>
      </c>
      <c r="B30" s="446"/>
      <c r="C30" s="446"/>
      <c r="D30" s="447"/>
      <c r="E30" s="447"/>
      <c r="F30" s="447"/>
      <c r="G30" s="447"/>
      <c r="H30" s="447"/>
      <c r="I30" s="434"/>
      <c r="J30" s="435"/>
      <c r="K30" s="435"/>
      <c r="L30" s="435"/>
      <c r="M30" s="435"/>
      <c r="N30" s="435"/>
      <c r="O30" s="435"/>
      <c r="P30" s="436"/>
      <c r="Q30" s="448"/>
      <c r="R30" s="449"/>
      <c r="S30" s="449"/>
      <c r="T30" s="449"/>
      <c r="U30" s="449"/>
      <c r="V30" s="449"/>
      <c r="W30" s="449"/>
      <c r="X30" s="450"/>
      <c r="Y30" s="451"/>
      <c r="Z30" s="452"/>
      <c r="AA30" s="448"/>
      <c r="AB30" s="449"/>
      <c r="AC30" s="449"/>
      <c r="AD30" s="450"/>
      <c r="AE30" s="431"/>
      <c r="AF30" s="432"/>
      <c r="AG30" s="433"/>
      <c r="AH30" s="431"/>
      <c r="AI30" s="432"/>
      <c r="AJ30" s="433"/>
      <c r="AK30" s="434"/>
      <c r="AL30" s="435"/>
      <c r="AM30" s="435"/>
      <c r="AN30" s="436"/>
      <c r="AO30" s="437"/>
      <c r="AP30" s="438"/>
      <c r="AQ30" s="438"/>
      <c r="AR30" s="438"/>
      <c r="AS30" s="438"/>
      <c r="AT30" s="438"/>
      <c r="AU30" s="438"/>
      <c r="AV30" s="439"/>
      <c r="AW30" s="440"/>
      <c r="AX30" s="441"/>
      <c r="AY30" s="442"/>
      <c r="AZ30" s="443"/>
      <c r="BA30" s="444"/>
      <c r="BB30" s="444"/>
      <c r="BC30" s="444"/>
      <c r="BD30" s="444"/>
      <c r="BE30" s="444"/>
      <c r="BF30" s="444"/>
      <c r="BG30" s="444"/>
      <c r="BH30" s="444"/>
      <c r="BI30" s="444"/>
      <c r="BJ30" s="444"/>
      <c r="BK30" s="444"/>
      <c r="BL30" s="444"/>
      <c r="BM30" s="444"/>
      <c r="BN30" s="444"/>
      <c r="BO30" s="445"/>
    </row>
    <row r="31" spans="1:67" ht="35.1" customHeight="1" x14ac:dyDescent="0.25">
      <c r="A31" s="22">
        <f>ROW(A20)</f>
        <v>20</v>
      </c>
      <c r="B31" s="446"/>
      <c r="C31" s="446"/>
      <c r="D31" s="447"/>
      <c r="E31" s="447"/>
      <c r="F31" s="447"/>
      <c r="G31" s="447"/>
      <c r="H31" s="447"/>
      <c r="I31" s="434"/>
      <c r="J31" s="435"/>
      <c r="K31" s="435"/>
      <c r="L31" s="435"/>
      <c r="M31" s="435"/>
      <c r="N31" s="435"/>
      <c r="O31" s="435"/>
      <c r="P31" s="436"/>
      <c r="Q31" s="448"/>
      <c r="R31" s="449"/>
      <c r="S31" s="449"/>
      <c r="T31" s="449"/>
      <c r="U31" s="449"/>
      <c r="V31" s="449"/>
      <c r="W31" s="449"/>
      <c r="X31" s="450"/>
      <c r="Y31" s="451"/>
      <c r="Z31" s="452"/>
      <c r="AA31" s="448"/>
      <c r="AB31" s="449"/>
      <c r="AC31" s="449"/>
      <c r="AD31" s="450"/>
      <c r="AE31" s="431"/>
      <c r="AF31" s="432"/>
      <c r="AG31" s="433"/>
      <c r="AH31" s="431"/>
      <c r="AI31" s="432"/>
      <c r="AJ31" s="433"/>
      <c r="AK31" s="434"/>
      <c r="AL31" s="435"/>
      <c r="AM31" s="435"/>
      <c r="AN31" s="436"/>
      <c r="AO31" s="437"/>
      <c r="AP31" s="438"/>
      <c r="AQ31" s="438"/>
      <c r="AR31" s="438"/>
      <c r="AS31" s="438"/>
      <c r="AT31" s="438"/>
      <c r="AU31" s="438"/>
      <c r="AV31" s="439"/>
      <c r="AW31" s="440"/>
      <c r="AX31" s="441"/>
      <c r="AY31" s="442"/>
      <c r="AZ31" s="443"/>
      <c r="BA31" s="444"/>
      <c r="BB31" s="444"/>
      <c r="BC31" s="444"/>
      <c r="BD31" s="444"/>
      <c r="BE31" s="444"/>
      <c r="BF31" s="444"/>
      <c r="BG31" s="444"/>
      <c r="BH31" s="444"/>
      <c r="BI31" s="444"/>
      <c r="BJ31" s="444"/>
      <c r="BK31" s="444"/>
      <c r="BL31" s="444"/>
      <c r="BM31" s="444"/>
      <c r="BN31" s="444"/>
      <c r="BO31" s="445"/>
    </row>
    <row r="32" spans="1:67" ht="35.1" customHeight="1" x14ac:dyDescent="0.25">
      <c r="A32" s="23">
        <f t="shared" si="0"/>
        <v>21</v>
      </c>
      <c r="B32" s="446"/>
      <c r="C32" s="446"/>
      <c r="D32" s="447"/>
      <c r="E32" s="447"/>
      <c r="F32" s="447"/>
      <c r="G32" s="447"/>
      <c r="H32" s="447"/>
      <c r="I32" s="434"/>
      <c r="J32" s="435"/>
      <c r="K32" s="435"/>
      <c r="L32" s="435"/>
      <c r="M32" s="435"/>
      <c r="N32" s="435"/>
      <c r="O32" s="435"/>
      <c r="P32" s="436"/>
      <c r="Q32" s="448"/>
      <c r="R32" s="449"/>
      <c r="S32" s="449"/>
      <c r="T32" s="449"/>
      <c r="U32" s="449"/>
      <c r="V32" s="449"/>
      <c r="W32" s="449"/>
      <c r="X32" s="450"/>
      <c r="Y32" s="451"/>
      <c r="Z32" s="452"/>
      <c r="AA32" s="448"/>
      <c r="AB32" s="449"/>
      <c r="AC32" s="449"/>
      <c r="AD32" s="450"/>
      <c r="AE32" s="431"/>
      <c r="AF32" s="432"/>
      <c r="AG32" s="433"/>
      <c r="AH32" s="431"/>
      <c r="AI32" s="432"/>
      <c r="AJ32" s="433"/>
      <c r="AK32" s="434"/>
      <c r="AL32" s="435"/>
      <c r="AM32" s="435"/>
      <c r="AN32" s="436"/>
      <c r="AO32" s="437"/>
      <c r="AP32" s="438"/>
      <c r="AQ32" s="438"/>
      <c r="AR32" s="438"/>
      <c r="AS32" s="438"/>
      <c r="AT32" s="438"/>
      <c r="AU32" s="438"/>
      <c r="AV32" s="439"/>
      <c r="AW32" s="440"/>
      <c r="AX32" s="441"/>
      <c r="AY32" s="442"/>
      <c r="AZ32" s="443"/>
      <c r="BA32" s="444"/>
      <c r="BB32" s="444"/>
      <c r="BC32" s="444"/>
      <c r="BD32" s="444"/>
      <c r="BE32" s="444"/>
      <c r="BF32" s="444"/>
      <c r="BG32" s="444"/>
      <c r="BH32" s="444"/>
      <c r="BI32" s="444"/>
      <c r="BJ32" s="444"/>
      <c r="BK32" s="444"/>
      <c r="BL32" s="444"/>
      <c r="BM32" s="444"/>
      <c r="BN32" s="444"/>
      <c r="BO32" s="445"/>
    </row>
    <row r="33" spans="1:67" ht="35.1" customHeight="1" x14ac:dyDescent="0.25">
      <c r="A33" s="23">
        <f t="shared" si="0"/>
        <v>22</v>
      </c>
      <c r="B33" s="446"/>
      <c r="C33" s="446"/>
      <c r="D33" s="447"/>
      <c r="E33" s="447"/>
      <c r="F33" s="447"/>
      <c r="G33" s="447"/>
      <c r="H33" s="447"/>
      <c r="I33" s="434"/>
      <c r="J33" s="435"/>
      <c r="K33" s="435"/>
      <c r="L33" s="435"/>
      <c r="M33" s="435"/>
      <c r="N33" s="435"/>
      <c r="O33" s="435"/>
      <c r="P33" s="436"/>
      <c r="Q33" s="448"/>
      <c r="R33" s="449"/>
      <c r="S33" s="449"/>
      <c r="T33" s="449"/>
      <c r="U33" s="449"/>
      <c r="V33" s="449"/>
      <c r="W33" s="449"/>
      <c r="X33" s="450"/>
      <c r="Y33" s="451"/>
      <c r="Z33" s="452"/>
      <c r="AA33" s="448"/>
      <c r="AB33" s="449"/>
      <c r="AC33" s="449"/>
      <c r="AD33" s="450"/>
      <c r="AE33" s="431"/>
      <c r="AF33" s="432"/>
      <c r="AG33" s="433"/>
      <c r="AH33" s="431"/>
      <c r="AI33" s="432"/>
      <c r="AJ33" s="433"/>
      <c r="AK33" s="434"/>
      <c r="AL33" s="435"/>
      <c r="AM33" s="435"/>
      <c r="AN33" s="436"/>
      <c r="AO33" s="437"/>
      <c r="AP33" s="438"/>
      <c r="AQ33" s="438"/>
      <c r="AR33" s="438"/>
      <c r="AS33" s="438"/>
      <c r="AT33" s="438"/>
      <c r="AU33" s="438"/>
      <c r="AV33" s="439"/>
      <c r="AW33" s="440"/>
      <c r="AX33" s="441"/>
      <c r="AY33" s="442"/>
      <c r="AZ33" s="443"/>
      <c r="BA33" s="444"/>
      <c r="BB33" s="444"/>
      <c r="BC33" s="444"/>
      <c r="BD33" s="444"/>
      <c r="BE33" s="444"/>
      <c r="BF33" s="444"/>
      <c r="BG33" s="444"/>
      <c r="BH33" s="444"/>
      <c r="BI33" s="444"/>
      <c r="BJ33" s="444"/>
      <c r="BK33" s="444"/>
      <c r="BL33" s="444"/>
      <c r="BM33" s="444"/>
      <c r="BN33" s="444"/>
      <c r="BO33" s="445"/>
    </row>
    <row r="34" spans="1:67" ht="35.1" customHeight="1" x14ac:dyDescent="0.25">
      <c r="A34" s="23">
        <f t="shared" si="0"/>
        <v>23</v>
      </c>
      <c r="B34" s="446"/>
      <c r="C34" s="446"/>
      <c r="D34" s="447"/>
      <c r="E34" s="447"/>
      <c r="F34" s="447"/>
      <c r="G34" s="447"/>
      <c r="H34" s="447"/>
      <c r="I34" s="434"/>
      <c r="J34" s="435"/>
      <c r="K34" s="435"/>
      <c r="L34" s="435"/>
      <c r="M34" s="435"/>
      <c r="N34" s="435"/>
      <c r="O34" s="435"/>
      <c r="P34" s="436"/>
      <c r="Q34" s="448"/>
      <c r="R34" s="449"/>
      <c r="S34" s="449"/>
      <c r="T34" s="449"/>
      <c r="U34" s="449"/>
      <c r="V34" s="449"/>
      <c r="W34" s="449"/>
      <c r="X34" s="450"/>
      <c r="Y34" s="451"/>
      <c r="Z34" s="452"/>
      <c r="AA34" s="448"/>
      <c r="AB34" s="449"/>
      <c r="AC34" s="449"/>
      <c r="AD34" s="450"/>
      <c r="AE34" s="431"/>
      <c r="AF34" s="432"/>
      <c r="AG34" s="433"/>
      <c r="AH34" s="431"/>
      <c r="AI34" s="432"/>
      <c r="AJ34" s="433"/>
      <c r="AK34" s="434"/>
      <c r="AL34" s="435"/>
      <c r="AM34" s="435"/>
      <c r="AN34" s="436"/>
      <c r="AO34" s="437"/>
      <c r="AP34" s="438"/>
      <c r="AQ34" s="438"/>
      <c r="AR34" s="438"/>
      <c r="AS34" s="438"/>
      <c r="AT34" s="438"/>
      <c r="AU34" s="438"/>
      <c r="AV34" s="439"/>
      <c r="AW34" s="440"/>
      <c r="AX34" s="441"/>
      <c r="AY34" s="442"/>
      <c r="AZ34" s="443"/>
      <c r="BA34" s="444"/>
      <c r="BB34" s="444"/>
      <c r="BC34" s="444"/>
      <c r="BD34" s="444"/>
      <c r="BE34" s="444"/>
      <c r="BF34" s="444"/>
      <c r="BG34" s="444"/>
      <c r="BH34" s="444"/>
      <c r="BI34" s="444"/>
      <c r="BJ34" s="444"/>
      <c r="BK34" s="444"/>
      <c r="BL34" s="444"/>
      <c r="BM34" s="444"/>
      <c r="BN34" s="444"/>
      <c r="BO34" s="445"/>
    </row>
    <row r="35" spans="1:67" ht="35.1" customHeight="1" x14ac:dyDescent="0.25">
      <c r="A35" s="23">
        <f t="shared" si="0"/>
        <v>24</v>
      </c>
      <c r="B35" s="446"/>
      <c r="C35" s="446"/>
      <c r="D35" s="447"/>
      <c r="E35" s="447"/>
      <c r="F35" s="447"/>
      <c r="G35" s="447"/>
      <c r="H35" s="447"/>
      <c r="I35" s="434"/>
      <c r="J35" s="435"/>
      <c r="K35" s="435"/>
      <c r="L35" s="435"/>
      <c r="M35" s="435"/>
      <c r="N35" s="435"/>
      <c r="O35" s="435"/>
      <c r="P35" s="436"/>
      <c r="Q35" s="448"/>
      <c r="R35" s="449"/>
      <c r="S35" s="449"/>
      <c r="T35" s="449"/>
      <c r="U35" s="449"/>
      <c r="V35" s="449"/>
      <c r="W35" s="449"/>
      <c r="X35" s="450"/>
      <c r="Y35" s="451"/>
      <c r="Z35" s="452"/>
      <c r="AA35" s="448"/>
      <c r="AB35" s="449"/>
      <c r="AC35" s="449"/>
      <c r="AD35" s="450"/>
      <c r="AE35" s="431"/>
      <c r="AF35" s="432"/>
      <c r="AG35" s="433"/>
      <c r="AH35" s="431"/>
      <c r="AI35" s="432"/>
      <c r="AJ35" s="433"/>
      <c r="AK35" s="434"/>
      <c r="AL35" s="435"/>
      <c r="AM35" s="435"/>
      <c r="AN35" s="436"/>
      <c r="AO35" s="437"/>
      <c r="AP35" s="438"/>
      <c r="AQ35" s="438"/>
      <c r="AR35" s="438"/>
      <c r="AS35" s="438"/>
      <c r="AT35" s="438"/>
      <c r="AU35" s="438"/>
      <c r="AV35" s="439"/>
      <c r="AW35" s="440"/>
      <c r="AX35" s="441"/>
      <c r="AY35" s="442"/>
      <c r="AZ35" s="443"/>
      <c r="BA35" s="444"/>
      <c r="BB35" s="444"/>
      <c r="BC35" s="444"/>
      <c r="BD35" s="444"/>
      <c r="BE35" s="444"/>
      <c r="BF35" s="444"/>
      <c r="BG35" s="444"/>
      <c r="BH35" s="444"/>
      <c r="BI35" s="444"/>
      <c r="BJ35" s="444"/>
      <c r="BK35" s="444"/>
      <c r="BL35" s="444"/>
      <c r="BM35" s="444"/>
      <c r="BN35" s="444"/>
      <c r="BO35" s="445"/>
    </row>
    <row r="36" spans="1:67" ht="35.1" customHeight="1" x14ac:dyDescent="0.25">
      <c r="A36" s="23">
        <f t="shared" si="0"/>
        <v>25</v>
      </c>
      <c r="B36" s="446"/>
      <c r="C36" s="446"/>
      <c r="D36" s="447"/>
      <c r="E36" s="447"/>
      <c r="F36" s="447"/>
      <c r="G36" s="447"/>
      <c r="H36" s="447"/>
      <c r="I36" s="434"/>
      <c r="J36" s="435"/>
      <c r="K36" s="435"/>
      <c r="L36" s="435"/>
      <c r="M36" s="435"/>
      <c r="N36" s="435"/>
      <c r="O36" s="435"/>
      <c r="P36" s="436"/>
      <c r="Q36" s="448"/>
      <c r="R36" s="449"/>
      <c r="S36" s="449"/>
      <c r="T36" s="449"/>
      <c r="U36" s="449"/>
      <c r="V36" s="449"/>
      <c r="W36" s="449"/>
      <c r="X36" s="450"/>
      <c r="Y36" s="451"/>
      <c r="Z36" s="452"/>
      <c r="AA36" s="448"/>
      <c r="AB36" s="449"/>
      <c r="AC36" s="449"/>
      <c r="AD36" s="450"/>
      <c r="AE36" s="431"/>
      <c r="AF36" s="432"/>
      <c r="AG36" s="433"/>
      <c r="AH36" s="431"/>
      <c r="AI36" s="432"/>
      <c r="AJ36" s="433"/>
      <c r="AK36" s="434"/>
      <c r="AL36" s="435"/>
      <c r="AM36" s="435"/>
      <c r="AN36" s="436"/>
      <c r="AO36" s="437"/>
      <c r="AP36" s="438"/>
      <c r="AQ36" s="438"/>
      <c r="AR36" s="438"/>
      <c r="AS36" s="438"/>
      <c r="AT36" s="438"/>
      <c r="AU36" s="438"/>
      <c r="AV36" s="439"/>
      <c r="AW36" s="440"/>
      <c r="AX36" s="441"/>
      <c r="AY36" s="442"/>
      <c r="AZ36" s="443"/>
      <c r="BA36" s="444"/>
      <c r="BB36" s="444"/>
      <c r="BC36" s="444"/>
      <c r="BD36" s="444"/>
      <c r="BE36" s="444"/>
      <c r="BF36" s="444"/>
      <c r="BG36" s="444"/>
      <c r="BH36" s="444"/>
      <c r="BI36" s="444"/>
      <c r="BJ36" s="444"/>
      <c r="BK36" s="444"/>
      <c r="BL36" s="444"/>
      <c r="BM36" s="444"/>
      <c r="BN36" s="444"/>
      <c r="BO36" s="445"/>
    </row>
    <row r="37" spans="1:67" ht="35.1" customHeight="1" x14ac:dyDescent="0.25">
      <c r="A37" s="23">
        <f t="shared" si="0"/>
        <v>26</v>
      </c>
      <c r="B37" s="446"/>
      <c r="C37" s="446"/>
      <c r="D37" s="447"/>
      <c r="E37" s="447"/>
      <c r="F37" s="447"/>
      <c r="G37" s="447"/>
      <c r="H37" s="447"/>
      <c r="I37" s="434"/>
      <c r="J37" s="435"/>
      <c r="K37" s="435"/>
      <c r="L37" s="435"/>
      <c r="M37" s="435"/>
      <c r="N37" s="435"/>
      <c r="O37" s="435"/>
      <c r="P37" s="436"/>
      <c r="Q37" s="448"/>
      <c r="R37" s="449"/>
      <c r="S37" s="449"/>
      <c r="T37" s="449"/>
      <c r="U37" s="449"/>
      <c r="V37" s="449"/>
      <c r="W37" s="449"/>
      <c r="X37" s="450"/>
      <c r="Y37" s="451"/>
      <c r="Z37" s="452"/>
      <c r="AA37" s="448"/>
      <c r="AB37" s="449"/>
      <c r="AC37" s="449"/>
      <c r="AD37" s="450"/>
      <c r="AE37" s="431"/>
      <c r="AF37" s="432"/>
      <c r="AG37" s="433"/>
      <c r="AH37" s="431"/>
      <c r="AI37" s="432"/>
      <c r="AJ37" s="433"/>
      <c r="AK37" s="434"/>
      <c r="AL37" s="435"/>
      <c r="AM37" s="435"/>
      <c r="AN37" s="436"/>
      <c r="AO37" s="437"/>
      <c r="AP37" s="438"/>
      <c r="AQ37" s="438"/>
      <c r="AR37" s="438"/>
      <c r="AS37" s="438"/>
      <c r="AT37" s="438"/>
      <c r="AU37" s="438"/>
      <c r="AV37" s="439"/>
      <c r="AW37" s="440"/>
      <c r="AX37" s="441"/>
      <c r="AY37" s="442"/>
      <c r="AZ37" s="443"/>
      <c r="BA37" s="444"/>
      <c r="BB37" s="444"/>
      <c r="BC37" s="444"/>
      <c r="BD37" s="444"/>
      <c r="BE37" s="444"/>
      <c r="BF37" s="444"/>
      <c r="BG37" s="444"/>
      <c r="BH37" s="444"/>
      <c r="BI37" s="444"/>
      <c r="BJ37" s="444"/>
      <c r="BK37" s="444"/>
      <c r="BL37" s="444"/>
      <c r="BM37" s="444"/>
      <c r="BN37" s="444"/>
      <c r="BO37" s="445"/>
    </row>
    <row r="38" spans="1:67" ht="35.1" customHeight="1" x14ac:dyDescent="0.25">
      <c r="A38" s="23">
        <f t="shared" si="0"/>
        <v>27</v>
      </c>
      <c r="B38" s="446"/>
      <c r="C38" s="446"/>
      <c r="D38" s="447"/>
      <c r="E38" s="447"/>
      <c r="F38" s="447"/>
      <c r="G38" s="447"/>
      <c r="H38" s="447"/>
      <c r="I38" s="434"/>
      <c r="J38" s="435"/>
      <c r="K38" s="435"/>
      <c r="L38" s="435"/>
      <c r="M38" s="435"/>
      <c r="N38" s="435"/>
      <c r="O38" s="435"/>
      <c r="P38" s="436"/>
      <c r="Q38" s="448"/>
      <c r="R38" s="449"/>
      <c r="S38" s="449"/>
      <c r="T38" s="449"/>
      <c r="U38" s="449"/>
      <c r="V38" s="449"/>
      <c r="W38" s="449"/>
      <c r="X38" s="450"/>
      <c r="Y38" s="451"/>
      <c r="Z38" s="452"/>
      <c r="AA38" s="448"/>
      <c r="AB38" s="449"/>
      <c r="AC38" s="449"/>
      <c r="AD38" s="450"/>
      <c r="AE38" s="431"/>
      <c r="AF38" s="432"/>
      <c r="AG38" s="433"/>
      <c r="AH38" s="431"/>
      <c r="AI38" s="432"/>
      <c r="AJ38" s="433"/>
      <c r="AK38" s="434"/>
      <c r="AL38" s="435"/>
      <c r="AM38" s="435"/>
      <c r="AN38" s="436"/>
      <c r="AO38" s="437"/>
      <c r="AP38" s="438"/>
      <c r="AQ38" s="438"/>
      <c r="AR38" s="438"/>
      <c r="AS38" s="438"/>
      <c r="AT38" s="438"/>
      <c r="AU38" s="438"/>
      <c r="AV38" s="439"/>
      <c r="AW38" s="440"/>
      <c r="AX38" s="441"/>
      <c r="AY38" s="442"/>
      <c r="AZ38" s="443"/>
      <c r="BA38" s="444"/>
      <c r="BB38" s="444"/>
      <c r="BC38" s="444"/>
      <c r="BD38" s="444"/>
      <c r="BE38" s="444"/>
      <c r="BF38" s="444"/>
      <c r="BG38" s="444"/>
      <c r="BH38" s="444"/>
      <c r="BI38" s="444"/>
      <c r="BJ38" s="444"/>
      <c r="BK38" s="444"/>
      <c r="BL38" s="444"/>
      <c r="BM38" s="444"/>
      <c r="BN38" s="444"/>
      <c r="BO38" s="445"/>
    </row>
    <row r="39" spans="1:67" ht="35.1" customHeight="1" x14ac:dyDescent="0.25">
      <c r="A39" s="23">
        <f t="shared" si="0"/>
        <v>28</v>
      </c>
      <c r="B39" s="446"/>
      <c r="C39" s="446"/>
      <c r="D39" s="447"/>
      <c r="E39" s="447"/>
      <c r="F39" s="447"/>
      <c r="G39" s="447"/>
      <c r="H39" s="447"/>
      <c r="I39" s="434"/>
      <c r="J39" s="435"/>
      <c r="K39" s="435"/>
      <c r="L39" s="435"/>
      <c r="M39" s="435"/>
      <c r="N39" s="435"/>
      <c r="O39" s="435"/>
      <c r="P39" s="436"/>
      <c r="Q39" s="448"/>
      <c r="R39" s="449"/>
      <c r="S39" s="449"/>
      <c r="T39" s="449"/>
      <c r="U39" s="449"/>
      <c r="V39" s="449"/>
      <c r="W39" s="449"/>
      <c r="X39" s="450"/>
      <c r="Y39" s="451"/>
      <c r="Z39" s="452"/>
      <c r="AA39" s="448"/>
      <c r="AB39" s="449"/>
      <c r="AC39" s="449"/>
      <c r="AD39" s="450"/>
      <c r="AE39" s="431"/>
      <c r="AF39" s="432"/>
      <c r="AG39" s="433"/>
      <c r="AH39" s="431"/>
      <c r="AI39" s="432"/>
      <c r="AJ39" s="433"/>
      <c r="AK39" s="434"/>
      <c r="AL39" s="435"/>
      <c r="AM39" s="435"/>
      <c r="AN39" s="436"/>
      <c r="AO39" s="437"/>
      <c r="AP39" s="438"/>
      <c r="AQ39" s="438"/>
      <c r="AR39" s="438"/>
      <c r="AS39" s="438"/>
      <c r="AT39" s="438"/>
      <c r="AU39" s="438"/>
      <c r="AV39" s="439"/>
      <c r="AW39" s="440"/>
      <c r="AX39" s="441"/>
      <c r="AY39" s="442"/>
      <c r="AZ39" s="443"/>
      <c r="BA39" s="444"/>
      <c r="BB39" s="444"/>
      <c r="BC39" s="444"/>
      <c r="BD39" s="444"/>
      <c r="BE39" s="444"/>
      <c r="BF39" s="444"/>
      <c r="BG39" s="444"/>
      <c r="BH39" s="444"/>
      <c r="BI39" s="444"/>
      <c r="BJ39" s="444"/>
      <c r="BK39" s="444"/>
      <c r="BL39" s="444"/>
      <c r="BM39" s="444"/>
      <c r="BN39" s="444"/>
      <c r="BO39" s="445"/>
    </row>
    <row r="40" spans="1:67" ht="35.1" customHeight="1" x14ac:dyDescent="0.25">
      <c r="A40" s="23">
        <f t="shared" si="0"/>
        <v>29</v>
      </c>
      <c r="B40" s="446"/>
      <c r="C40" s="446"/>
      <c r="D40" s="447"/>
      <c r="E40" s="447"/>
      <c r="F40" s="447"/>
      <c r="G40" s="447"/>
      <c r="H40" s="447"/>
      <c r="I40" s="434"/>
      <c r="J40" s="435"/>
      <c r="K40" s="435"/>
      <c r="L40" s="435"/>
      <c r="M40" s="435"/>
      <c r="N40" s="435"/>
      <c r="O40" s="435"/>
      <c r="P40" s="436"/>
      <c r="Q40" s="448"/>
      <c r="R40" s="449"/>
      <c r="S40" s="449"/>
      <c r="T40" s="449"/>
      <c r="U40" s="449"/>
      <c r="V40" s="449"/>
      <c r="W40" s="449"/>
      <c r="X40" s="450"/>
      <c r="Y40" s="451"/>
      <c r="Z40" s="452"/>
      <c r="AA40" s="448"/>
      <c r="AB40" s="449"/>
      <c r="AC40" s="449"/>
      <c r="AD40" s="450"/>
      <c r="AE40" s="431"/>
      <c r="AF40" s="432"/>
      <c r="AG40" s="433"/>
      <c r="AH40" s="431"/>
      <c r="AI40" s="432"/>
      <c r="AJ40" s="433"/>
      <c r="AK40" s="434"/>
      <c r="AL40" s="435"/>
      <c r="AM40" s="435"/>
      <c r="AN40" s="436"/>
      <c r="AO40" s="437"/>
      <c r="AP40" s="438"/>
      <c r="AQ40" s="438"/>
      <c r="AR40" s="438"/>
      <c r="AS40" s="438"/>
      <c r="AT40" s="438"/>
      <c r="AU40" s="438"/>
      <c r="AV40" s="439"/>
      <c r="AW40" s="440"/>
      <c r="AX40" s="441"/>
      <c r="AY40" s="442"/>
      <c r="AZ40" s="443"/>
      <c r="BA40" s="444"/>
      <c r="BB40" s="444"/>
      <c r="BC40" s="444"/>
      <c r="BD40" s="444"/>
      <c r="BE40" s="444"/>
      <c r="BF40" s="444"/>
      <c r="BG40" s="444"/>
      <c r="BH40" s="444"/>
      <c r="BI40" s="444"/>
      <c r="BJ40" s="444"/>
      <c r="BK40" s="444"/>
      <c r="BL40" s="444"/>
      <c r="BM40" s="444"/>
      <c r="BN40" s="444"/>
      <c r="BO40" s="445"/>
    </row>
    <row r="41" spans="1:67" ht="35.1" customHeight="1" x14ac:dyDescent="0.25">
      <c r="A41" s="22">
        <f>ROW(A30)</f>
        <v>30</v>
      </c>
      <c r="B41" s="446"/>
      <c r="C41" s="446"/>
      <c r="D41" s="447"/>
      <c r="E41" s="447"/>
      <c r="F41" s="447"/>
      <c r="G41" s="447"/>
      <c r="H41" s="447"/>
      <c r="I41" s="434"/>
      <c r="J41" s="435"/>
      <c r="K41" s="435"/>
      <c r="L41" s="435"/>
      <c r="M41" s="435"/>
      <c r="N41" s="435"/>
      <c r="O41" s="435"/>
      <c r="P41" s="436"/>
      <c r="Q41" s="448"/>
      <c r="R41" s="449"/>
      <c r="S41" s="449"/>
      <c r="T41" s="449"/>
      <c r="U41" s="449"/>
      <c r="V41" s="449"/>
      <c r="W41" s="449"/>
      <c r="X41" s="450"/>
      <c r="Y41" s="451"/>
      <c r="Z41" s="452"/>
      <c r="AA41" s="448"/>
      <c r="AB41" s="449"/>
      <c r="AC41" s="449"/>
      <c r="AD41" s="450"/>
      <c r="AE41" s="431"/>
      <c r="AF41" s="432"/>
      <c r="AG41" s="433"/>
      <c r="AH41" s="431"/>
      <c r="AI41" s="432"/>
      <c r="AJ41" s="433"/>
      <c r="AK41" s="434"/>
      <c r="AL41" s="435"/>
      <c r="AM41" s="435"/>
      <c r="AN41" s="436"/>
      <c r="AO41" s="437"/>
      <c r="AP41" s="438"/>
      <c r="AQ41" s="438"/>
      <c r="AR41" s="438"/>
      <c r="AS41" s="438"/>
      <c r="AT41" s="438"/>
      <c r="AU41" s="438"/>
      <c r="AV41" s="439"/>
      <c r="AW41" s="440"/>
      <c r="AX41" s="441"/>
      <c r="AY41" s="442"/>
      <c r="AZ41" s="443"/>
      <c r="BA41" s="444"/>
      <c r="BB41" s="444"/>
      <c r="BC41" s="444"/>
      <c r="BD41" s="444"/>
      <c r="BE41" s="444"/>
      <c r="BF41" s="444"/>
      <c r="BG41" s="444"/>
      <c r="BH41" s="444"/>
      <c r="BI41" s="444"/>
      <c r="BJ41" s="444"/>
      <c r="BK41" s="444"/>
      <c r="BL41" s="444"/>
      <c r="BM41" s="444"/>
      <c r="BN41" s="444"/>
      <c r="BO41" s="445"/>
    </row>
    <row r="42" spans="1:67" ht="35.1" customHeight="1" x14ac:dyDescent="0.25">
      <c r="A42" s="23">
        <f t="shared" si="0"/>
        <v>31</v>
      </c>
      <c r="B42" s="446"/>
      <c r="C42" s="446"/>
      <c r="D42" s="447"/>
      <c r="E42" s="447"/>
      <c r="F42" s="447"/>
      <c r="G42" s="447"/>
      <c r="H42" s="447"/>
      <c r="I42" s="434"/>
      <c r="J42" s="435"/>
      <c r="K42" s="435"/>
      <c r="L42" s="435"/>
      <c r="M42" s="435"/>
      <c r="N42" s="435"/>
      <c r="O42" s="435"/>
      <c r="P42" s="436"/>
      <c r="Q42" s="448"/>
      <c r="R42" s="449"/>
      <c r="S42" s="449"/>
      <c r="T42" s="449"/>
      <c r="U42" s="449"/>
      <c r="V42" s="449"/>
      <c r="W42" s="449"/>
      <c r="X42" s="450"/>
      <c r="Y42" s="451"/>
      <c r="Z42" s="452"/>
      <c r="AA42" s="448"/>
      <c r="AB42" s="449"/>
      <c r="AC42" s="449"/>
      <c r="AD42" s="450"/>
      <c r="AE42" s="431"/>
      <c r="AF42" s="432"/>
      <c r="AG42" s="433"/>
      <c r="AH42" s="431"/>
      <c r="AI42" s="432"/>
      <c r="AJ42" s="433"/>
      <c r="AK42" s="434"/>
      <c r="AL42" s="435"/>
      <c r="AM42" s="435"/>
      <c r="AN42" s="436"/>
      <c r="AO42" s="437"/>
      <c r="AP42" s="438"/>
      <c r="AQ42" s="438"/>
      <c r="AR42" s="438"/>
      <c r="AS42" s="438"/>
      <c r="AT42" s="438"/>
      <c r="AU42" s="438"/>
      <c r="AV42" s="439"/>
      <c r="AW42" s="440"/>
      <c r="AX42" s="441"/>
      <c r="AY42" s="442"/>
      <c r="AZ42" s="443"/>
      <c r="BA42" s="444"/>
      <c r="BB42" s="444"/>
      <c r="BC42" s="444"/>
      <c r="BD42" s="444"/>
      <c r="BE42" s="444"/>
      <c r="BF42" s="444"/>
      <c r="BG42" s="444"/>
      <c r="BH42" s="444"/>
      <c r="BI42" s="444"/>
      <c r="BJ42" s="444"/>
      <c r="BK42" s="444"/>
      <c r="BL42" s="444"/>
      <c r="BM42" s="444"/>
      <c r="BN42" s="444"/>
      <c r="BO42" s="445"/>
    </row>
    <row r="43" spans="1:67" ht="35.1" customHeight="1" x14ac:dyDescent="0.25">
      <c r="A43" s="23">
        <f t="shared" si="0"/>
        <v>32</v>
      </c>
      <c r="B43" s="446"/>
      <c r="C43" s="446"/>
      <c r="D43" s="447"/>
      <c r="E43" s="447"/>
      <c r="F43" s="447"/>
      <c r="G43" s="447"/>
      <c r="H43" s="447"/>
      <c r="I43" s="434"/>
      <c r="J43" s="435"/>
      <c r="K43" s="435"/>
      <c r="L43" s="435"/>
      <c r="M43" s="435"/>
      <c r="N43" s="435"/>
      <c r="O43" s="435"/>
      <c r="P43" s="436"/>
      <c r="Q43" s="448"/>
      <c r="R43" s="449"/>
      <c r="S43" s="449"/>
      <c r="T43" s="449"/>
      <c r="U43" s="449"/>
      <c r="V43" s="449"/>
      <c r="W43" s="449"/>
      <c r="X43" s="450"/>
      <c r="Y43" s="451"/>
      <c r="Z43" s="452"/>
      <c r="AA43" s="448"/>
      <c r="AB43" s="449"/>
      <c r="AC43" s="449"/>
      <c r="AD43" s="450"/>
      <c r="AE43" s="431"/>
      <c r="AF43" s="432"/>
      <c r="AG43" s="433"/>
      <c r="AH43" s="431"/>
      <c r="AI43" s="432"/>
      <c r="AJ43" s="433"/>
      <c r="AK43" s="434"/>
      <c r="AL43" s="435"/>
      <c r="AM43" s="435"/>
      <c r="AN43" s="436"/>
      <c r="AO43" s="437"/>
      <c r="AP43" s="438"/>
      <c r="AQ43" s="438"/>
      <c r="AR43" s="438"/>
      <c r="AS43" s="438"/>
      <c r="AT43" s="438"/>
      <c r="AU43" s="438"/>
      <c r="AV43" s="439"/>
      <c r="AW43" s="440"/>
      <c r="AX43" s="441"/>
      <c r="AY43" s="442"/>
      <c r="AZ43" s="443"/>
      <c r="BA43" s="444"/>
      <c r="BB43" s="444"/>
      <c r="BC43" s="444"/>
      <c r="BD43" s="444"/>
      <c r="BE43" s="444"/>
      <c r="BF43" s="444"/>
      <c r="BG43" s="444"/>
      <c r="BH43" s="444"/>
      <c r="BI43" s="444"/>
      <c r="BJ43" s="444"/>
      <c r="BK43" s="444"/>
      <c r="BL43" s="444"/>
      <c r="BM43" s="444"/>
      <c r="BN43" s="444"/>
      <c r="BO43" s="445"/>
    </row>
    <row r="44" spans="1:67" ht="35.1" customHeight="1" x14ac:dyDescent="0.25">
      <c r="A44" s="23">
        <f t="shared" si="0"/>
        <v>33</v>
      </c>
      <c r="B44" s="446"/>
      <c r="C44" s="446"/>
      <c r="D44" s="447"/>
      <c r="E44" s="447"/>
      <c r="F44" s="447"/>
      <c r="G44" s="447"/>
      <c r="H44" s="447"/>
      <c r="I44" s="434"/>
      <c r="J44" s="435"/>
      <c r="K44" s="435"/>
      <c r="L44" s="435"/>
      <c r="M44" s="435"/>
      <c r="N44" s="435"/>
      <c r="O44" s="435"/>
      <c r="P44" s="436"/>
      <c r="Q44" s="448"/>
      <c r="R44" s="449"/>
      <c r="S44" s="449"/>
      <c r="T44" s="449"/>
      <c r="U44" s="449"/>
      <c r="V44" s="449"/>
      <c r="W44" s="449"/>
      <c r="X44" s="450"/>
      <c r="Y44" s="451"/>
      <c r="Z44" s="452"/>
      <c r="AA44" s="448"/>
      <c r="AB44" s="449"/>
      <c r="AC44" s="449"/>
      <c r="AD44" s="450"/>
      <c r="AE44" s="431"/>
      <c r="AF44" s="432"/>
      <c r="AG44" s="433"/>
      <c r="AH44" s="431"/>
      <c r="AI44" s="432"/>
      <c r="AJ44" s="433"/>
      <c r="AK44" s="434"/>
      <c r="AL44" s="435"/>
      <c r="AM44" s="435"/>
      <c r="AN44" s="436"/>
      <c r="AO44" s="437"/>
      <c r="AP44" s="438"/>
      <c r="AQ44" s="438"/>
      <c r="AR44" s="438"/>
      <c r="AS44" s="438"/>
      <c r="AT44" s="438"/>
      <c r="AU44" s="438"/>
      <c r="AV44" s="439"/>
      <c r="AW44" s="440"/>
      <c r="AX44" s="441"/>
      <c r="AY44" s="442"/>
      <c r="AZ44" s="443"/>
      <c r="BA44" s="444"/>
      <c r="BB44" s="444"/>
      <c r="BC44" s="444"/>
      <c r="BD44" s="444"/>
      <c r="BE44" s="444"/>
      <c r="BF44" s="444"/>
      <c r="BG44" s="444"/>
      <c r="BH44" s="444"/>
      <c r="BI44" s="444"/>
      <c r="BJ44" s="444"/>
      <c r="BK44" s="444"/>
      <c r="BL44" s="444"/>
      <c r="BM44" s="444"/>
      <c r="BN44" s="444"/>
      <c r="BO44" s="445"/>
    </row>
    <row r="45" spans="1:67" ht="35.1" customHeight="1" x14ac:dyDescent="0.25">
      <c r="A45" s="23">
        <f t="shared" si="0"/>
        <v>34</v>
      </c>
      <c r="B45" s="446"/>
      <c r="C45" s="446"/>
      <c r="D45" s="447"/>
      <c r="E45" s="447"/>
      <c r="F45" s="447"/>
      <c r="G45" s="447"/>
      <c r="H45" s="447"/>
      <c r="I45" s="434"/>
      <c r="J45" s="435"/>
      <c r="K45" s="435"/>
      <c r="L45" s="435"/>
      <c r="M45" s="435"/>
      <c r="N45" s="435"/>
      <c r="O45" s="435"/>
      <c r="P45" s="436"/>
      <c r="Q45" s="448"/>
      <c r="R45" s="449"/>
      <c r="S45" s="449"/>
      <c r="T45" s="449"/>
      <c r="U45" s="449"/>
      <c r="V45" s="449"/>
      <c r="W45" s="449"/>
      <c r="X45" s="450"/>
      <c r="Y45" s="451"/>
      <c r="Z45" s="452"/>
      <c r="AA45" s="448"/>
      <c r="AB45" s="449"/>
      <c r="AC45" s="449"/>
      <c r="AD45" s="450"/>
      <c r="AE45" s="431"/>
      <c r="AF45" s="432"/>
      <c r="AG45" s="433"/>
      <c r="AH45" s="431"/>
      <c r="AI45" s="432"/>
      <c r="AJ45" s="433"/>
      <c r="AK45" s="434"/>
      <c r="AL45" s="435"/>
      <c r="AM45" s="435"/>
      <c r="AN45" s="436"/>
      <c r="AO45" s="437"/>
      <c r="AP45" s="438"/>
      <c r="AQ45" s="438"/>
      <c r="AR45" s="438"/>
      <c r="AS45" s="438"/>
      <c r="AT45" s="438"/>
      <c r="AU45" s="438"/>
      <c r="AV45" s="439"/>
      <c r="AW45" s="440"/>
      <c r="AX45" s="441"/>
      <c r="AY45" s="442"/>
      <c r="AZ45" s="443"/>
      <c r="BA45" s="444"/>
      <c r="BB45" s="444"/>
      <c r="BC45" s="444"/>
      <c r="BD45" s="444"/>
      <c r="BE45" s="444"/>
      <c r="BF45" s="444"/>
      <c r="BG45" s="444"/>
      <c r="BH45" s="444"/>
      <c r="BI45" s="444"/>
      <c r="BJ45" s="444"/>
      <c r="BK45" s="444"/>
      <c r="BL45" s="444"/>
      <c r="BM45" s="444"/>
      <c r="BN45" s="444"/>
      <c r="BO45" s="445"/>
    </row>
    <row r="46" spans="1:67" ht="35.1" customHeight="1" x14ac:dyDescent="0.25">
      <c r="A46" s="23">
        <f t="shared" si="0"/>
        <v>35</v>
      </c>
      <c r="B46" s="446"/>
      <c r="C46" s="446"/>
      <c r="D46" s="447"/>
      <c r="E46" s="447"/>
      <c r="F46" s="447"/>
      <c r="G46" s="447"/>
      <c r="H46" s="447"/>
      <c r="I46" s="434"/>
      <c r="J46" s="435"/>
      <c r="K46" s="435"/>
      <c r="L46" s="435"/>
      <c r="M46" s="435"/>
      <c r="N46" s="435"/>
      <c r="O46" s="435"/>
      <c r="P46" s="436"/>
      <c r="Q46" s="448"/>
      <c r="R46" s="449"/>
      <c r="S46" s="449"/>
      <c r="T46" s="449"/>
      <c r="U46" s="449"/>
      <c r="V46" s="449"/>
      <c r="W46" s="449"/>
      <c r="X46" s="450"/>
      <c r="Y46" s="451"/>
      <c r="Z46" s="452"/>
      <c r="AA46" s="448"/>
      <c r="AB46" s="449"/>
      <c r="AC46" s="449"/>
      <c r="AD46" s="450"/>
      <c r="AE46" s="431"/>
      <c r="AF46" s="432"/>
      <c r="AG46" s="433"/>
      <c r="AH46" s="431"/>
      <c r="AI46" s="432"/>
      <c r="AJ46" s="433"/>
      <c r="AK46" s="434"/>
      <c r="AL46" s="435"/>
      <c r="AM46" s="435"/>
      <c r="AN46" s="436"/>
      <c r="AO46" s="437"/>
      <c r="AP46" s="438"/>
      <c r="AQ46" s="438"/>
      <c r="AR46" s="438"/>
      <c r="AS46" s="438"/>
      <c r="AT46" s="438"/>
      <c r="AU46" s="438"/>
      <c r="AV46" s="439"/>
      <c r="AW46" s="440"/>
      <c r="AX46" s="441"/>
      <c r="AY46" s="442"/>
      <c r="AZ46" s="443"/>
      <c r="BA46" s="444"/>
      <c r="BB46" s="444"/>
      <c r="BC46" s="444"/>
      <c r="BD46" s="444"/>
      <c r="BE46" s="444"/>
      <c r="BF46" s="444"/>
      <c r="BG46" s="444"/>
      <c r="BH46" s="444"/>
      <c r="BI46" s="444"/>
      <c r="BJ46" s="444"/>
      <c r="BK46" s="444"/>
      <c r="BL46" s="444"/>
      <c r="BM46" s="444"/>
      <c r="BN46" s="444"/>
      <c r="BO46" s="445"/>
    </row>
    <row r="47" spans="1:67" ht="35.1" customHeight="1" x14ac:dyDescent="0.25">
      <c r="A47" s="23">
        <f t="shared" si="0"/>
        <v>36</v>
      </c>
      <c r="B47" s="446"/>
      <c r="C47" s="446"/>
      <c r="D47" s="447"/>
      <c r="E47" s="447"/>
      <c r="F47" s="447"/>
      <c r="G47" s="447"/>
      <c r="H47" s="447"/>
      <c r="I47" s="434"/>
      <c r="J47" s="435"/>
      <c r="K47" s="435"/>
      <c r="L47" s="435"/>
      <c r="M47" s="435"/>
      <c r="N47" s="435"/>
      <c r="O47" s="435"/>
      <c r="P47" s="436"/>
      <c r="Q47" s="448"/>
      <c r="R47" s="449"/>
      <c r="S47" s="449"/>
      <c r="T47" s="449"/>
      <c r="U47" s="449"/>
      <c r="V47" s="449"/>
      <c r="W47" s="449"/>
      <c r="X47" s="450"/>
      <c r="Y47" s="451"/>
      <c r="Z47" s="452"/>
      <c r="AA47" s="448"/>
      <c r="AB47" s="449"/>
      <c r="AC47" s="449"/>
      <c r="AD47" s="450"/>
      <c r="AE47" s="431"/>
      <c r="AF47" s="432"/>
      <c r="AG47" s="433"/>
      <c r="AH47" s="431"/>
      <c r="AI47" s="432"/>
      <c r="AJ47" s="433"/>
      <c r="AK47" s="434"/>
      <c r="AL47" s="435"/>
      <c r="AM47" s="435"/>
      <c r="AN47" s="436"/>
      <c r="AO47" s="437"/>
      <c r="AP47" s="438"/>
      <c r="AQ47" s="438"/>
      <c r="AR47" s="438"/>
      <c r="AS47" s="438"/>
      <c r="AT47" s="438"/>
      <c r="AU47" s="438"/>
      <c r="AV47" s="439"/>
      <c r="AW47" s="440"/>
      <c r="AX47" s="441"/>
      <c r="AY47" s="442"/>
      <c r="AZ47" s="443"/>
      <c r="BA47" s="444"/>
      <c r="BB47" s="444"/>
      <c r="BC47" s="444"/>
      <c r="BD47" s="444"/>
      <c r="BE47" s="444"/>
      <c r="BF47" s="444"/>
      <c r="BG47" s="444"/>
      <c r="BH47" s="444"/>
      <c r="BI47" s="444"/>
      <c r="BJ47" s="444"/>
      <c r="BK47" s="444"/>
      <c r="BL47" s="444"/>
      <c r="BM47" s="444"/>
      <c r="BN47" s="444"/>
      <c r="BO47" s="445"/>
    </row>
    <row r="48" spans="1:67" ht="35.1" customHeight="1" x14ac:dyDescent="0.25">
      <c r="A48" s="23">
        <f t="shared" si="0"/>
        <v>37</v>
      </c>
      <c r="B48" s="446"/>
      <c r="C48" s="446"/>
      <c r="D48" s="447"/>
      <c r="E48" s="447"/>
      <c r="F48" s="447"/>
      <c r="G48" s="447"/>
      <c r="H48" s="447"/>
      <c r="I48" s="434"/>
      <c r="J48" s="435"/>
      <c r="K48" s="435"/>
      <c r="L48" s="435"/>
      <c r="M48" s="435"/>
      <c r="N48" s="435"/>
      <c r="O48" s="435"/>
      <c r="P48" s="436"/>
      <c r="Q48" s="448"/>
      <c r="R48" s="449"/>
      <c r="S48" s="449"/>
      <c r="T48" s="449"/>
      <c r="U48" s="449"/>
      <c r="V48" s="449"/>
      <c r="W48" s="449"/>
      <c r="X48" s="450"/>
      <c r="Y48" s="451"/>
      <c r="Z48" s="452"/>
      <c r="AA48" s="448"/>
      <c r="AB48" s="449"/>
      <c r="AC48" s="449"/>
      <c r="AD48" s="450"/>
      <c r="AE48" s="431"/>
      <c r="AF48" s="432"/>
      <c r="AG48" s="433"/>
      <c r="AH48" s="431"/>
      <c r="AI48" s="432"/>
      <c r="AJ48" s="433"/>
      <c r="AK48" s="434"/>
      <c r="AL48" s="435"/>
      <c r="AM48" s="435"/>
      <c r="AN48" s="436"/>
      <c r="AO48" s="437"/>
      <c r="AP48" s="438"/>
      <c r="AQ48" s="438"/>
      <c r="AR48" s="438"/>
      <c r="AS48" s="438"/>
      <c r="AT48" s="438"/>
      <c r="AU48" s="438"/>
      <c r="AV48" s="439"/>
      <c r="AW48" s="440"/>
      <c r="AX48" s="441"/>
      <c r="AY48" s="442"/>
      <c r="AZ48" s="443"/>
      <c r="BA48" s="444"/>
      <c r="BB48" s="444"/>
      <c r="BC48" s="444"/>
      <c r="BD48" s="444"/>
      <c r="BE48" s="444"/>
      <c r="BF48" s="444"/>
      <c r="BG48" s="444"/>
      <c r="BH48" s="444"/>
      <c r="BI48" s="444"/>
      <c r="BJ48" s="444"/>
      <c r="BK48" s="444"/>
      <c r="BL48" s="444"/>
      <c r="BM48" s="444"/>
      <c r="BN48" s="444"/>
      <c r="BO48" s="445"/>
    </row>
    <row r="49" spans="1:67" ht="35.1" customHeight="1" x14ac:dyDescent="0.25">
      <c r="A49" s="23">
        <f t="shared" si="0"/>
        <v>38</v>
      </c>
      <c r="B49" s="446"/>
      <c r="C49" s="446"/>
      <c r="D49" s="447"/>
      <c r="E49" s="447"/>
      <c r="F49" s="447"/>
      <c r="G49" s="447"/>
      <c r="H49" s="447"/>
      <c r="I49" s="434"/>
      <c r="J49" s="435"/>
      <c r="K49" s="435"/>
      <c r="L49" s="435"/>
      <c r="M49" s="435"/>
      <c r="N49" s="435"/>
      <c r="O49" s="435"/>
      <c r="P49" s="436"/>
      <c r="Q49" s="448"/>
      <c r="R49" s="449"/>
      <c r="S49" s="449"/>
      <c r="T49" s="449"/>
      <c r="U49" s="449"/>
      <c r="V49" s="449"/>
      <c r="W49" s="449"/>
      <c r="X49" s="450"/>
      <c r="Y49" s="451"/>
      <c r="Z49" s="452"/>
      <c r="AA49" s="448"/>
      <c r="AB49" s="449"/>
      <c r="AC49" s="449"/>
      <c r="AD49" s="450"/>
      <c r="AE49" s="431"/>
      <c r="AF49" s="432"/>
      <c r="AG49" s="433"/>
      <c r="AH49" s="431"/>
      <c r="AI49" s="432"/>
      <c r="AJ49" s="433"/>
      <c r="AK49" s="434"/>
      <c r="AL49" s="435"/>
      <c r="AM49" s="435"/>
      <c r="AN49" s="436"/>
      <c r="AO49" s="437"/>
      <c r="AP49" s="438"/>
      <c r="AQ49" s="438"/>
      <c r="AR49" s="438"/>
      <c r="AS49" s="438"/>
      <c r="AT49" s="438"/>
      <c r="AU49" s="438"/>
      <c r="AV49" s="439"/>
      <c r="AW49" s="440"/>
      <c r="AX49" s="441"/>
      <c r="AY49" s="442"/>
      <c r="AZ49" s="443"/>
      <c r="BA49" s="444"/>
      <c r="BB49" s="444"/>
      <c r="BC49" s="444"/>
      <c r="BD49" s="444"/>
      <c r="BE49" s="444"/>
      <c r="BF49" s="444"/>
      <c r="BG49" s="444"/>
      <c r="BH49" s="444"/>
      <c r="BI49" s="444"/>
      <c r="BJ49" s="444"/>
      <c r="BK49" s="444"/>
      <c r="BL49" s="444"/>
      <c r="BM49" s="444"/>
      <c r="BN49" s="444"/>
      <c r="BO49" s="445"/>
    </row>
    <row r="50" spans="1:67" ht="35.1" customHeight="1" x14ac:dyDescent="0.25">
      <c r="A50" s="23">
        <f t="shared" si="0"/>
        <v>39</v>
      </c>
      <c r="B50" s="446"/>
      <c r="C50" s="446"/>
      <c r="D50" s="447"/>
      <c r="E50" s="447"/>
      <c r="F50" s="447"/>
      <c r="G50" s="447"/>
      <c r="H50" s="447"/>
      <c r="I50" s="434"/>
      <c r="J50" s="435"/>
      <c r="K50" s="435"/>
      <c r="L50" s="435"/>
      <c r="M50" s="435"/>
      <c r="N50" s="435"/>
      <c r="O50" s="435"/>
      <c r="P50" s="436"/>
      <c r="Q50" s="448"/>
      <c r="R50" s="449"/>
      <c r="S50" s="449"/>
      <c r="T50" s="449"/>
      <c r="U50" s="449"/>
      <c r="V50" s="449"/>
      <c r="W50" s="449"/>
      <c r="X50" s="450"/>
      <c r="Y50" s="451"/>
      <c r="Z50" s="452"/>
      <c r="AA50" s="448"/>
      <c r="AB50" s="449"/>
      <c r="AC50" s="449"/>
      <c r="AD50" s="450"/>
      <c r="AE50" s="431"/>
      <c r="AF50" s="432"/>
      <c r="AG50" s="433"/>
      <c r="AH50" s="431"/>
      <c r="AI50" s="432"/>
      <c r="AJ50" s="433"/>
      <c r="AK50" s="434"/>
      <c r="AL50" s="435"/>
      <c r="AM50" s="435"/>
      <c r="AN50" s="436"/>
      <c r="AO50" s="437"/>
      <c r="AP50" s="438"/>
      <c r="AQ50" s="438"/>
      <c r="AR50" s="438"/>
      <c r="AS50" s="438"/>
      <c r="AT50" s="438"/>
      <c r="AU50" s="438"/>
      <c r="AV50" s="439"/>
      <c r="AW50" s="440"/>
      <c r="AX50" s="441"/>
      <c r="AY50" s="442"/>
      <c r="AZ50" s="443"/>
      <c r="BA50" s="444"/>
      <c r="BB50" s="444"/>
      <c r="BC50" s="444"/>
      <c r="BD50" s="444"/>
      <c r="BE50" s="444"/>
      <c r="BF50" s="444"/>
      <c r="BG50" s="444"/>
      <c r="BH50" s="444"/>
      <c r="BI50" s="444"/>
      <c r="BJ50" s="444"/>
      <c r="BK50" s="444"/>
      <c r="BL50" s="444"/>
      <c r="BM50" s="444"/>
      <c r="BN50" s="444"/>
      <c r="BO50" s="445"/>
    </row>
    <row r="51" spans="1:67" ht="35.1" customHeight="1" x14ac:dyDescent="0.25">
      <c r="A51" s="22">
        <f>ROW(A40)</f>
        <v>40</v>
      </c>
      <c r="B51" s="446"/>
      <c r="C51" s="446"/>
      <c r="D51" s="447"/>
      <c r="E51" s="447"/>
      <c r="F51" s="447"/>
      <c r="G51" s="447"/>
      <c r="H51" s="447"/>
      <c r="I51" s="434"/>
      <c r="J51" s="435"/>
      <c r="K51" s="435"/>
      <c r="L51" s="435"/>
      <c r="M51" s="435"/>
      <c r="N51" s="435"/>
      <c r="O51" s="435"/>
      <c r="P51" s="436"/>
      <c r="Q51" s="448"/>
      <c r="R51" s="449"/>
      <c r="S51" s="449"/>
      <c r="T51" s="449"/>
      <c r="U51" s="449"/>
      <c r="V51" s="449"/>
      <c r="W51" s="449"/>
      <c r="X51" s="450"/>
      <c r="Y51" s="451"/>
      <c r="Z51" s="452"/>
      <c r="AA51" s="448"/>
      <c r="AB51" s="449"/>
      <c r="AC51" s="449"/>
      <c r="AD51" s="450"/>
      <c r="AE51" s="431"/>
      <c r="AF51" s="432"/>
      <c r="AG51" s="433"/>
      <c r="AH51" s="431"/>
      <c r="AI51" s="432"/>
      <c r="AJ51" s="433"/>
      <c r="AK51" s="434"/>
      <c r="AL51" s="435"/>
      <c r="AM51" s="435"/>
      <c r="AN51" s="436"/>
      <c r="AO51" s="437"/>
      <c r="AP51" s="438"/>
      <c r="AQ51" s="438"/>
      <c r="AR51" s="438"/>
      <c r="AS51" s="438"/>
      <c r="AT51" s="438"/>
      <c r="AU51" s="438"/>
      <c r="AV51" s="439"/>
      <c r="AW51" s="440"/>
      <c r="AX51" s="441"/>
      <c r="AY51" s="442"/>
      <c r="AZ51" s="443"/>
      <c r="BA51" s="444"/>
      <c r="BB51" s="444"/>
      <c r="BC51" s="444"/>
      <c r="BD51" s="444"/>
      <c r="BE51" s="444"/>
      <c r="BF51" s="444"/>
      <c r="BG51" s="444"/>
      <c r="BH51" s="444"/>
      <c r="BI51" s="444"/>
      <c r="BJ51" s="444"/>
      <c r="BK51" s="444"/>
      <c r="BL51" s="444"/>
      <c r="BM51" s="444"/>
      <c r="BN51" s="444"/>
      <c r="BO51" s="445"/>
    </row>
    <row r="52" spans="1:67" ht="35.1" customHeight="1" x14ac:dyDescent="0.25">
      <c r="A52" s="23">
        <f t="shared" si="0"/>
        <v>41</v>
      </c>
      <c r="B52" s="446"/>
      <c r="C52" s="446"/>
      <c r="D52" s="447"/>
      <c r="E52" s="447"/>
      <c r="F52" s="447"/>
      <c r="G52" s="447"/>
      <c r="H52" s="447"/>
      <c r="I52" s="434"/>
      <c r="J52" s="435"/>
      <c r="K52" s="435"/>
      <c r="L52" s="435"/>
      <c r="M52" s="435"/>
      <c r="N52" s="435"/>
      <c r="O52" s="435"/>
      <c r="P52" s="436"/>
      <c r="Q52" s="448"/>
      <c r="R52" s="449"/>
      <c r="S52" s="449"/>
      <c r="T52" s="449"/>
      <c r="U52" s="449"/>
      <c r="V52" s="449"/>
      <c r="W52" s="449"/>
      <c r="X52" s="450"/>
      <c r="Y52" s="451"/>
      <c r="Z52" s="452"/>
      <c r="AA52" s="448"/>
      <c r="AB52" s="449"/>
      <c r="AC52" s="449"/>
      <c r="AD52" s="450"/>
      <c r="AE52" s="431"/>
      <c r="AF52" s="432"/>
      <c r="AG52" s="433"/>
      <c r="AH52" s="431"/>
      <c r="AI52" s="432"/>
      <c r="AJ52" s="433"/>
      <c r="AK52" s="434"/>
      <c r="AL52" s="435"/>
      <c r="AM52" s="435"/>
      <c r="AN52" s="436"/>
      <c r="AO52" s="437"/>
      <c r="AP52" s="438"/>
      <c r="AQ52" s="438"/>
      <c r="AR52" s="438"/>
      <c r="AS52" s="438"/>
      <c r="AT52" s="438"/>
      <c r="AU52" s="438"/>
      <c r="AV52" s="439"/>
      <c r="AW52" s="440"/>
      <c r="AX52" s="441"/>
      <c r="AY52" s="442"/>
      <c r="AZ52" s="443"/>
      <c r="BA52" s="444"/>
      <c r="BB52" s="444"/>
      <c r="BC52" s="444"/>
      <c r="BD52" s="444"/>
      <c r="BE52" s="444"/>
      <c r="BF52" s="444"/>
      <c r="BG52" s="444"/>
      <c r="BH52" s="444"/>
      <c r="BI52" s="444"/>
      <c r="BJ52" s="444"/>
      <c r="BK52" s="444"/>
      <c r="BL52" s="444"/>
      <c r="BM52" s="444"/>
      <c r="BN52" s="444"/>
      <c r="BO52" s="445"/>
    </row>
    <row r="53" spans="1:67" ht="35.1" customHeight="1" x14ac:dyDescent="0.25">
      <c r="A53" s="23">
        <f t="shared" si="0"/>
        <v>42</v>
      </c>
      <c r="B53" s="446"/>
      <c r="C53" s="446"/>
      <c r="D53" s="447"/>
      <c r="E53" s="447"/>
      <c r="F53" s="447"/>
      <c r="G53" s="447"/>
      <c r="H53" s="447"/>
      <c r="I53" s="434"/>
      <c r="J53" s="435"/>
      <c r="K53" s="435"/>
      <c r="L53" s="435"/>
      <c r="M53" s="435"/>
      <c r="N53" s="435"/>
      <c r="O53" s="435"/>
      <c r="P53" s="436"/>
      <c r="Q53" s="448"/>
      <c r="R53" s="449"/>
      <c r="S53" s="449"/>
      <c r="T53" s="449"/>
      <c r="U53" s="449"/>
      <c r="V53" s="449"/>
      <c r="W53" s="449"/>
      <c r="X53" s="450"/>
      <c r="Y53" s="451"/>
      <c r="Z53" s="452"/>
      <c r="AA53" s="448"/>
      <c r="AB53" s="449"/>
      <c r="AC53" s="449"/>
      <c r="AD53" s="450"/>
      <c r="AE53" s="431"/>
      <c r="AF53" s="432"/>
      <c r="AG53" s="433"/>
      <c r="AH53" s="431"/>
      <c r="AI53" s="432"/>
      <c r="AJ53" s="433"/>
      <c r="AK53" s="434"/>
      <c r="AL53" s="435"/>
      <c r="AM53" s="435"/>
      <c r="AN53" s="436"/>
      <c r="AO53" s="437"/>
      <c r="AP53" s="438"/>
      <c r="AQ53" s="438"/>
      <c r="AR53" s="438"/>
      <c r="AS53" s="438"/>
      <c r="AT53" s="438"/>
      <c r="AU53" s="438"/>
      <c r="AV53" s="439"/>
      <c r="AW53" s="440"/>
      <c r="AX53" s="441"/>
      <c r="AY53" s="442"/>
      <c r="AZ53" s="443"/>
      <c r="BA53" s="444"/>
      <c r="BB53" s="444"/>
      <c r="BC53" s="444"/>
      <c r="BD53" s="444"/>
      <c r="BE53" s="444"/>
      <c r="BF53" s="444"/>
      <c r="BG53" s="444"/>
      <c r="BH53" s="444"/>
      <c r="BI53" s="444"/>
      <c r="BJ53" s="444"/>
      <c r="BK53" s="444"/>
      <c r="BL53" s="444"/>
      <c r="BM53" s="444"/>
      <c r="BN53" s="444"/>
      <c r="BO53" s="445"/>
    </row>
    <row r="54" spans="1:67" ht="35.1" customHeight="1" x14ac:dyDescent="0.25">
      <c r="A54" s="23">
        <f t="shared" si="0"/>
        <v>43</v>
      </c>
      <c r="B54" s="446"/>
      <c r="C54" s="446"/>
      <c r="D54" s="447"/>
      <c r="E54" s="447"/>
      <c r="F54" s="447"/>
      <c r="G54" s="447"/>
      <c r="H54" s="447"/>
      <c r="I54" s="434"/>
      <c r="J54" s="435"/>
      <c r="K54" s="435"/>
      <c r="L54" s="435"/>
      <c r="M54" s="435"/>
      <c r="N54" s="435"/>
      <c r="O54" s="435"/>
      <c r="P54" s="436"/>
      <c r="Q54" s="448"/>
      <c r="R54" s="449"/>
      <c r="S54" s="449"/>
      <c r="T54" s="449"/>
      <c r="U54" s="449"/>
      <c r="V54" s="449"/>
      <c r="W54" s="449"/>
      <c r="X54" s="450"/>
      <c r="Y54" s="451"/>
      <c r="Z54" s="452"/>
      <c r="AA54" s="448"/>
      <c r="AB54" s="449"/>
      <c r="AC54" s="449"/>
      <c r="AD54" s="450"/>
      <c r="AE54" s="431"/>
      <c r="AF54" s="432"/>
      <c r="AG54" s="433"/>
      <c r="AH54" s="431"/>
      <c r="AI54" s="432"/>
      <c r="AJ54" s="433"/>
      <c r="AK54" s="434"/>
      <c r="AL54" s="435"/>
      <c r="AM54" s="435"/>
      <c r="AN54" s="436"/>
      <c r="AO54" s="437"/>
      <c r="AP54" s="438"/>
      <c r="AQ54" s="438"/>
      <c r="AR54" s="438"/>
      <c r="AS54" s="438"/>
      <c r="AT54" s="438"/>
      <c r="AU54" s="438"/>
      <c r="AV54" s="439"/>
      <c r="AW54" s="440"/>
      <c r="AX54" s="441"/>
      <c r="AY54" s="442"/>
      <c r="AZ54" s="443"/>
      <c r="BA54" s="444"/>
      <c r="BB54" s="444"/>
      <c r="BC54" s="444"/>
      <c r="BD54" s="444"/>
      <c r="BE54" s="444"/>
      <c r="BF54" s="444"/>
      <c r="BG54" s="444"/>
      <c r="BH54" s="444"/>
      <c r="BI54" s="444"/>
      <c r="BJ54" s="444"/>
      <c r="BK54" s="444"/>
      <c r="BL54" s="444"/>
      <c r="BM54" s="444"/>
      <c r="BN54" s="444"/>
      <c r="BO54" s="445"/>
    </row>
    <row r="55" spans="1:67" ht="35.1" customHeight="1" x14ac:dyDescent="0.25">
      <c r="A55" s="23">
        <f t="shared" si="0"/>
        <v>44</v>
      </c>
      <c r="B55" s="446"/>
      <c r="C55" s="446"/>
      <c r="D55" s="447"/>
      <c r="E55" s="447"/>
      <c r="F55" s="447"/>
      <c r="G55" s="447"/>
      <c r="H55" s="447"/>
      <c r="I55" s="434"/>
      <c r="J55" s="435"/>
      <c r="K55" s="435"/>
      <c r="L55" s="435"/>
      <c r="M55" s="435"/>
      <c r="N55" s="435"/>
      <c r="O55" s="435"/>
      <c r="P55" s="436"/>
      <c r="Q55" s="448"/>
      <c r="R55" s="449"/>
      <c r="S55" s="449"/>
      <c r="T55" s="449"/>
      <c r="U55" s="449"/>
      <c r="V55" s="449"/>
      <c r="W55" s="449"/>
      <c r="X55" s="450"/>
      <c r="Y55" s="451"/>
      <c r="Z55" s="452"/>
      <c r="AA55" s="448"/>
      <c r="AB55" s="449"/>
      <c r="AC55" s="449"/>
      <c r="AD55" s="450"/>
      <c r="AE55" s="431"/>
      <c r="AF55" s="432"/>
      <c r="AG55" s="433"/>
      <c r="AH55" s="431"/>
      <c r="AI55" s="432"/>
      <c r="AJ55" s="433"/>
      <c r="AK55" s="434"/>
      <c r="AL55" s="435"/>
      <c r="AM55" s="435"/>
      <c r="AN55" s="436"/>
      <c r="AO55" s="437"/>
      <c r="AP55" s="438"/>
      <c r="AQ55" s="438"/>
      <c r="AR55" s="438"/>
      <c r="AS55" s="438"/>
      <c r="AT55" s="438"/>
      <c r="AU55" s="438"/>
      <c r="AV55" s="439"/>
      <c r="AW55" s="440"/>
      <c r="AX55" s="441"/>
      <c r="AY55" s="442"/>
      <c r="AZ55" s="443"/>
      <c r="BA55" s="444"/>
      <c r="BB55" s="444"/>
      <c r="BC55" s="444"/>
      <c r="BD55" s="444"/>
      <c r="BE55" s="444"/>
      <c r="BF55" s="444"/>
      <c r="BG55" s="444"/>
      <c r="BH55" s="444"/>
      <c r="BI55" s="444"/>
      <c r="BJ55" s="444"/>
      <c r="BK55" s="444"/>
      <c r="BL55" s="444"/>
      <c r="BM55" s="444"/>
      <c r="BN55" s="444"/>
      <c r="BO55" s="445"/>
    </row>
    <row r="56" spans="1:67" ht="35.1" customHeight="1" x14ac:dyDescent="0.25">
      <c r="A56" s="23">
        <f t="shared" si="0"/>
        <v>45</v>
      </c>
      <c r="B56" s="446"/>
      <c r="C56" s="446"/>
      <c r="D56" s="447"/>
      <c r="E56" s="447"/>
      <c r="F56" s="447"/>
      <c r="G56" s="447"/>
      <c r="H56" s="447"/>
      <c r="I56" s="434"/>
      <c r="J56" s="435"/>
      <c r="K56" s="435"/>
      <c r="L56" s="435"/>
      <c r="M56" s="435"/>
      <c r="N56" s="435"/>
      <c r="O56" s="435"/>
      <c r="P56" s="436"/>
      <c r="Q56" s="448"/>
      <c r="R56" s="449"/>
      <c r="S56" s="449"/>
      <c r="T56" s="449"/>
      <c r="U56" s="449"/>
      <c r="V56" s="449"/>
      <c r="W56" s="449"/>
      <c r="X56" s="450"/>
      <c r="Y56" s="451"/>
      <c r="Z56" s="452"/>
      <c r="AA56" s="448"/>
      <c r="AB56" s="449"/>
      <c r="AC56" s="449"/>
      <c r="AD56" s="450"/>
      <c r="AE56" s="431"/>
      <c r="AF56" s="432"/>
      <c r="AG56" s="433"/>
      <c r="AH56" s="431"/>
      <c r="AI56" s="432"/>
      <c r="AJ56" s="433"/>
      <c r="AK56" s="434"/>
      <c r="AL56" s="435"/>
      <c r="AM56" s="435"/>
      <c r="AN56" s="436"/>
      <c r="AO56" s="437"/>
      <c r="AP56" s="438"/>
      <c r="AQ56" s="438"/>
      <c r="AR56" s="438"/>
      <c r="AS56" s="438"/>
      <c r="AT56" s="438"/>
      <c r="AU56" s="438"/>
      <c r="AV56" s="439"/>
      <c r="AW56" s="440"/>
      <c r="AX56" s="441"/>
      <c r="AY56" s="442"/>
      <c r="AZ56" s="443"/>
      <c r="BA56" s="444"/>
      <c r="BB56" s="444"/>
      <c r="BC56" s="444"/>
      <c r="BD56" s="444"/>
      <c r="BE56" s="444"/>
      <c r="BF56" s="444"/>
      <c r="BG56" s="444"/>
      <c r="BH56" s="444"/>
      <c r="BI56" s="444"/>
      <c r="BJ56" s="444"/>
      <c r="BK56" s="444"/>
      <c r="BL56" s="444"/>
      <c r="BM56" s="444"/>
      <c r="BN56" s="444"/>
      <c r="BO56" s="445"/>
    </row>
    <row r="57" spans="1:67" ht="35.1" customHeight="1" x14ac:dyDescent="0.25">
      <c r="A57" s="23">
        <f t="shared" si="0"/>
        <v>46</v>
      </c>
      <c r="B57" s="446"/>
      <c r="C57" s="446"/>
      <c r="D57" s="447"/>
      <c r="E57" s="447"/>
      <c r="F57" s="447"/>
      <c r="G57" s="447"/>
      <c r="H57" s="447"/>
      <c r="I57" s="434"/>
      <c r="J57" s="435"/>
      <c r="K57" s="435"/>
      <c r="L57" s="435"/>
      <c r="M57" s="435"/>
      <c r="N57" s="435"/>
      <c r="O57" s="435"/>
      <c r="P57" s="436"/>
      <c r="Q57" s="448"/>
      <c r="R57" s="449"/>
      <c r="S57" s="449"/>
      <c r="T57" s="449"/>
      <c r="U57" s="449"/>
      <c r="V57" s="449"/>
      <c r="W57" s="449"/>
      <c r="X57" s="450"/>
      <c r="Y57" s="451"/>
      <c r="Z57" s="452"/>
      <c r="AA57" s="448"/>
      <c r="AB57" s="449"/>
      <c r="AC57" s="449"/>
      <c r="AD57" s="450"/>
      <c r="AE57" s="431"/>
      <c r="AF57" s="432"/>
      <c r="AG57" s="433"/>
      <c r="AH57" s="431"/>
      <c r="AI57" s="432"/>
      <c r="AJ57" s="433"/>
      <c r="AK57" s="434"/>
      <c r="AL57" s="435"/>
      <c r="AM57" s="435"/>
      <c r="AN57" s="436"/>
      <c r="AO57" s="437"/>
      <c r="AP57" s="438"/>
      <c r="AQ57" s="438"/>
      <c r="AR57" s="438"/>
      <c r="AS57" s="438"/>
      <c r="AT57" s="438"/>
      <c r="AU57" s="438"/>
      <c r="AV57" s="439"/>
      <c r="AW57" s="440"/>
      <c r="AX57" s="441"/>
      <c r="AY57" s="442"/>
      <c r="AZ57" s="443"/>
      <c r="BA57" s="444"/>
      <c r="BB57" s="444"/>
      <c r="BC57" s="444"/>
      <c r="BD57" s="444"/>
      <c r="BE57" s="444"/>
      <c r="BF57" s="444"/>
      <c r="BG57" s="444"/>
      <c r="BH57" s="444"/>
      <c r="BI57" s="444"/>
      <c r="BJ57" s="444"/>
      <c r="BK57" s="444"/>
      <c r="BL57" s="444"/>
      <c r="BM57" s="444"/>
      <c r="BN57" s="444"/>
      <c r="BO57" s="445"/>
    </row>
    <row r="58" spans="1:67" ht="35.1" customHeight="1" x14ac:dyDescent="0.25">
      <c r="A58" s="23">
        <f t="shared" si="0"/>
        <v>47</v>
      </c>
      <c r="B58" s="446"/>
      <c r="C58" s="446"/>
      <c r="D58" s="447"/>
      <c r="E58" s="447"/>
      <c r="F58" s="447"/>
      <c r="G58" s="447"/>
      <c r="H58" s="447"/>
      <c r="I58" s="434"/>
      <c r="J58" s="435"/>
      <c r="K58" s="435"/>
      <c r="L58" s="435"/>
      <c r="M58" s="435"/>
      <c r="N58" s="435"/>
      <c r="O58" s="435"/>
      <c r="P58" s="436"/>
      <c r="Q58" s="448"/>
      <c r="R58" s="449"/>
      <c r="S58" s="449"/>
      <c r="T58" s="449"/>
      <c r="U58" s="449"/>
      <c r="V58" s="449"/>
      <c r="W58" s="449"/>
      <c r="X58" s="450"/>
      <c r="Y58" s="451"/>
      <c r="Z58" s="452"/>
      <c r="AA58" s="448"/>
      <c r="AB58" s="449"/>
      <c r="AC58" s="449"/>
      <c r="AD58" s="450"/>
      <c r="AE58" s="431"/>
      <c r="AF58" s="432"/>
      <c r="AG58" s="433"/>
      <c r="AH58" s="431"/>
      <c r="AI58" s="432"/>
      <c r="AJ58" s="433"/>
      <c r="AK58" s="434"/>
      <c r="AL58" s="435"/>
      <c r="AM58" s="435"/>
      <c r="AN58" s="436"/>
      <c r="AO58" s="437"/>
      <c r="AP58" s="438"/>
      <c r="AQ58" s="438"/>
      <c r="AR58" s="438"/>
      <c r="AS58" s="438"/>
      <c r="AT58" s="438"/>
      <c r="AU58" s="438"/>
      <c r="AV58" s="439"/>
      <c r="AW58" s="440"/>
      <c r="AX58" s="441"/>
      <c r="AY58" s="442"/>
      <c r="AZ58" s="443"/>
      <c r="BA58" s="444"/>
      <c r="BB58" s="444"/>
      <c r="BC58" s="444"/>
      <c r="BD58" s="444"/>
      <c r="BE58" s="444"/>
      <c r="BF58" s="444"/>
      <c r="BG58" s="444"/>
      <c r="BH58" s="444"/>
      <c r="BI58" s="444"/>
      <c r="BJ58" s="444"/>
      <c r="BK58" s="444"/>
      <c r="BL58" s="444"/>
      <c r="BM58" s="444"/>
      <c r="BN58" s="444"/>
      <c r="BO58" s="445"/>
    </row>
    <row r="59" spans="1:67" ht="35.1" customHeight="1" x14ac:dyDescent="0.25">
      <c r="A59" s="23">
        <f t="shared" si="0"/>
        <v>48</v>
      </c>
      <c r="B59" s="446"/>
      <c r="C59" s="446"/>
      <c r="D59" s="447"/>
      <c r="E59" s="447"/>
      <c r="F59" s="447"/>
      <c r="G59" s="447"/>
      <c r="H59" s="447"/>
      <c r="I59" s="434"/>
      <c r="J59" s="435"/>
      <c r="K59" s="435"/>
      <c r="L59" s="435"/>
      <c r="M59" s="435"/>
      <c r="N59" s="435"/>
      <c r="O59" s="435"/>
      <c r="P59" s="436"/>
      <c r="Q59" s="448"/>
      <c r="R59" s="449"/>
      <c r="S59" s="449"/>
      <c r="T59" s="449"/>
      <c r="U59" s="449"/>
      <c r="V59" s="449"/>
      <c r="W59" s="449"/>
      <c r="X59" s="450"/>
      <c r="Y59" s="451"/>
      <c r="Z59" s="452"/>
      <c r="AA59" s="448"/>
      <c r="AB59" s="449"/>
      <c r="AC59" s="449"/>
      <c r="AD59" s="450"/>
      <c r="AE59" s="431"/>
      <c r="AF59" s="432"/>
      <c r="AG59" s="433"/>
      <c r="AH59" s="431"/>
      <c r="AI59" s="432"/>
      <c r="AJ59" s="433"/>
      <c r="AK59" s="434"/>
      <c r="AL59" s="435"/>
      <c r="AM59" s="435"/>
      <c r="AN59" s="436"/>
      <c r="AO59" s="437"/>
      <c r="AP59" s="438"/>
      <c r="AQ59" s="438"/>
      <c r="AR59" s="438"/>
      <c r="AS59" s="438"/>
      <c r="AT59" s="438"/>
      <c r="AU59" s="438"/>
      <c r="AV59" s="439"/>
      <c r="AW59" s="440"/>
      <c r="AX59" s="441"/>
      <c r="AY59" s="442"/>
      <c r="AZ59" s="443"/>
      <c r="BA59" s="444"/>
      <c r="BB59" s="444"/>
      <c r="BC59" s="444"/>
      <c r="BD59" s="444"/>
      <c r="BE59" s="444"/>
      <c r="BF59" s="444"/>
      <c r="BG59" s="444"/>
      <c r="BH59" s="444"/>
      <c r="BI59" s="444"/>
      <c r="BJ59" s="444"/>
      <c r="BK59" s="444"/>
      <c r="BL59" s="444"/>
      <c r="BM59" s="444"/>
      <c r="BN59" s="444"/>
      <c r="BO59" s="445"/>
    </row>
    <row r="60" spans="1:67" ht="35.1" customHeight="1" x14ac:dyDescent="0.25">
      <c r="A60" s="23">
        <f t="shared" si="0"/>
        <v>49</v>
      </c>
      <c r="B60" s="446"/>
      <c r="C60" s="446"/>
      <c r="D60" s="447"/>
      <c r="E60" s="447"/>
      <c r="F60" s="447"/>
      <c r="G60" s="447"/>
      <c r="H60" s="447"/>
      <c r="I60" s="434"/>
      <c r="J60" s="435"/>
      <c r="K60" s="435"/>
      <c r="L60" s="435"/>
      <c r="M60" s="435"/>
      <c r="N60" s="435"/>
      <c r="O60" s="435"/>
      <c r="P60" s="436"/>
      <c r="Q60" s="448"/>
      <c r="R60" s="449"/>
      <c r="S60" s="449"/>
      <c r="T60" s="449"/>
      <c r="U60" s="449"/>
      <c r="V60" s="449"/>
      <c r="W60" s="449"/>
      <c r="X60" s="450"/>
      <c r="Y60" s="451"/>
      <c r="Z60" s="452"/>
      <c r="AA60" s="448"/>
      <c r="AB60" s="449"/>
      <c r="AC60" s="449"/>
      <c r="AD60" s="450"/>
      <c r="AE60" s="431"/>
      <c r="AF60" s="432"/>
      <c r="AG60" s="433"/>
      <c r="AH60" s="431"/>
      <c r="AI60" s="432"/>
      <c r="AJ60" s="433"/>
      <c r="AK60" s="434"/>
      <c r="AL60" s="435"/>
      <c r="AM60" s="435"/>
      <c r="AN60" s="436"/>
      <c r="AO60" s="437"/>
      <c r="AP60" s="438"/>
      <c r="AQ60" s="438"/>
      <c r="AR60" s="438"/>
      <c r="AS60" s="438"/>
      <c r="AT60" s="438"/>
      <c r="AU60" s="438"/>
      <c r="AV60" s="439"/>
      <c r="AW60" s="440"/>
      <c r="AX60" s="441"/>
      <c r="AY60" s="442"/>
      <c r="AZ60" s="443"/>
      <c r="BA60" s="444"/>
      <c r="BB60" s="444"/>
      <c r="BC60" s="444"/>
      <c r="BD60" s="444"/>
      <c r="BE60" s="444"/>
      <c r="BF60" s="444"/>
      <c r="BG60" s="444"/>
      <c r="BH60" s="444"/>
      <c r="BI60" s="444"/>
      <c r="BJ60" s="444"/>
      <c r="BK60" s="444"/>
      <c r="BL60" s="444"/>
      <c r="BM60" s="444"/>
      <c r="BN60" s="444"/>
      <c r="BO60" s="445"/>
    </row>
    <row r="61" spans="1:67" ht="35.1" customHeight="1" x14ac:dyDescent="0.25">
      <c r="A61" s="22">
        <f>ROW(A50)</f>
        <v>50</v>
      </c>
      <c r="B61" s="446"/>
      <c r="C61" s="446"/>
      <c r="D61" s="447"/>
      <c r="E61" s="447"/>
      <c r="F61" s="447"/>
      <c r="G61" s="447"/>
      <c r="H61" s="447"/>
      <c r="I61" s="434"/>
      <c r="J61" s="435"/>
      <c r="K61" s="435"/>
      <c r="L61" s="435"/>
      <c r="M61" s="435"/>
      <c r="N61" s="435"/>
      <c r="O61" s="435"/>
      <c r="P61" s="436"/>
      <c r="Q61" s="448"/>
      <c r="R61" s="449"/>
      <c r="S61" s="449"/>
      <c r="T61" s="449"/>
      <c r="U61" s="449"/>
      <c r="V61" s="449"/>
      <c r="W61" s="449"/>
      <c r="X61" s="450"/>
      <c r="Y61" s="451"/>
      <c r="Z61" s="452"/>
      <c r="AA61" s="448"/>
      <c r="AB61" s="449"/>
      <c r="AC61" s="449"/>
      <c r="AD61" s="450"/>
      <c r="AE61" s="431"/>
      <c r="AF61" s="432"/>
      <c r="AG61" s="433"/>
      <c r="AH61" s="431"/>
      <c r="AI61" s="432"/>
      <c r="AJ61" s="433"/>
      <c r="AK61" s="434"/>
      <c r="AL61" s="435"/>
      <c r="AM61" s="435"/>
      <c r="AN61" s="436"/>
      <c r="AO61" s="437"/>
      <c r="AP61" s="438"/>
      <c r="AQ61" s="438"/>
      <c r="AR61" s="438"/>
      <c r="AS61" s="438"/>
      <c r="AT61" s="438"/>
      <c r="AU61" s="438"/>
      <c r="AV61" s="439"/>
      <c r="AW61" s="440"/>
      <c r="AX61" s="441"/>
      <c r="AY61" s="442"/>
      <c r="AZ61" s="443"/>
      <c r="BA61" s="444"/>
      <c r="BB61" s="444"/>
      <c r="BC61" s="444"/>
      <c r="BD61" s="444"/>
      <c r="BE61" s="444"/>
      <c r="BF61" s="444"/>
      <c r="BG61" s="444"/>
      <c r="BH61" s="444"/>
      <c r="BI61" s="444"/>
      <c r="BJ61" s="444"/>
      <c r="BK61" s="444"/>
      <c r="BL61" s="444"/>
      <c r="BM61" s="444"/>
      <c r="BN61" s="444"/>
      <c r="BO61" s="445"/>
    </row>
    <row r="62" spans="1:67" ht="35.1" customHeight="1" x14ac:dyDescent="0.25">
      <c r="A62" s="23">
        <f t="shared" si="0"/>
        <v>51</v>
      </c>
      <c r="B62" s="446"/>
      <c r="C62" s="446"/>
      <c r="D62" s="447"/>
      <c r="E62" s="447"/>
      <c r="F62" s="447"/>
      <c r="G62" s="447"/>
      <c r="H62" s="447"/>
      <c r="I62" s="434"/>
      <c r="J62" s="435"/>
      <c r="K62" s="435"/>
      <c r="L62" s="435"/>
      <c r="M62" s="435"/>
      <c r="N62" s="435"/>
      <c r="O62" s="435"/>
      <c r="P62" s="436"/>
      <c r="Q62" s="448"/>
      <c r="R62" s="449"/>
      <c r="S62" s="449"/>
      <c r="T62" s="449"/>
      <c r="U62" s="449"/>
      <c r="V62" s="449"/>
      <c r="W62" s="449"/>
      <c r="X62" s="450"/>
      <c r="Y62" s="451"/>
      <c r="Z62" s="452"/>
      <c r="AA62" s="448"/>
      <c r="AB62" s="449"/>
      <c r="AC62" s="449"/>
      <c r="AD62" s="450"/>
      <c r="AE62" s="431"/>
      <c r="AF62" s="432"/>
      <c r="AG62" s="433"/>
      <c r="AH62" s="431"/>
      <c r="AI62" s="432"/>
      <c r="AJ62" s="433"/>
      <c r="AK62" s="434"/>
      <c r="AL62" s="435"/>
      <c r="AM62" s="435"/>
      <c r="AN62" s="436"/>
      <c r="AO62" s="437"/>
      <c r="AP62" s="438"/>
      <c r="AQ62" s="438"/>
      <c r="AR62" s="438"/>
      <c r="AS62" s="438"/>
      <c r="AT62" s="438"/>
      <c r="AU62" s="438"/>
      <c r="AV62" s="439"/>
      <c r="AW62" s="440"/>
      <c r="AX62" s="441"/>
      <c r="AY62" s="442"/>
      <c r="AZ62" s="443"/>
      <c r="BA62" s="444"/>
      <c r="BB62" s="444"/>
      <c r="BC62" s="444"/>
      <c r="BD62" s="444"/>
      <c r="BE62" s="444"/>
      <c r="BF62" s="444"/>
      <c r="BG62" s="444"/>
      <c r="BH62" s="444"/>
      <c r="BI62" s="444"/>
      <c r="BJ62" s="444"/>
      <c r="BK62" s="444"/>
      <c r="BL62" s="444"/>
      <c r="BM62" s="444"/>
      <c r="BN62" s="444"/>
      <c r="BO62" s="445"/>
    </row>
    <row r="63" spans="1:67" ht="35.1" customHeight="1" x14ac:dyDescent="0.25">
      <c r="A63" s="23">
        <f t="shared" si="0"/>
        <v>52</v>
      </c>
      <c r="B63" s="446"/>
      <c r="C63" s="446"/>
      <c r="D63" s="447"/>
      <c r="E63" s="447"/>
      <c r="F63" s="447"/>
      <c r="G63" s="447"/>
      <c r="H63" s="447"/>
      <c r="I63" s="434"/>
      <c r="J63" s="435"/>
      <c r="K63" s="435"/>
      <c r="L63" s="435"/>
      <c r="M63" s="435"/>
      <c r="N63" s="435"/>
      <c r="O63" s="435"/>
      <c r="P63" s="436"/>
      <c r="Q63" s="448"/>
      <c r="R63" s="449"/>
      <c r="S63" s="449"/>
      <c r="T63" s="449"/>
      <c r="U63" s="449"/>
      <c r="V63" s="449"/>
      <c r="W63" s="449"/>
      <c r="X63" s="450"/>
      <c r="Y63" s="451"/>
      <c r="Z63" s="452"/>
      <c r="AA63" s="448"/>
      <c r="AB63" s="449"/>
      <c r="AC63" s="449"/>
      <c r="AD63" s="450"/>
      <c r="AE63" s="431"/>
      <c r="AF63" s="432"/>
      <c r="AG63" s="433"/>
      <c r="AH63" s="431"/>
      <c r="AI63" s="432"/>
      <c r="AJ63" s="433"/>
      <c r="AK63" s="434"/>
      <c r="AL63" s="435"/>
      <c r="AM63" s="435"/>
      <c r="AN63" s="436"/>
      <c r="AO63" s="437"/>
      <c r="AP63" s="438"/>
      <c r="AQ63" s="438"/>
      <c r="AR63" s="438"/>
      <c r="AS63" s="438"/>
      <c r="AT63" s="438"/>
      <c r="AU63" s="438"/>
      <c r="AV63" s="439"/>
      <c r="AW63" s="440"/>
      <c r="AX63" s="441"/>
      <c r="AY63" s="442"/>
      <c r="AZ63" s="443"/>
      <c r="BA63" s="444"/>
      <c r="BB63" s="444"/>
      <c r="BC63" s="444"/>
      <c r="BD63" s="444"/>
      <c r="BE63" s="444"/>
      <c r="BF63" s="444"/>
      <c r="BG63" s="444"/>
      <c r="BH63" s="444"/>
      <c r="BI63" s="444"/>
      <c r="BJ63" s="444"/>
      <c r="BK63" s="444"/>
      <c r="BL63" s="444"/>
      <c r="BM63" s="444"/>
      <c r="BN63" s="444"/>
      <c r="BO63" s="445"/>
    </row>
    <row r="64" spans="1:67" ht="35.1" customHeight="1" x14ac:dyDescent="0.25">
      <c r="A64" s="23">
        <f t="shared" si="0"/>
        <v>53</v>
      </c>
      <c r="B64" s="446"/>
      <c r="C64" s="446"/>
      <c r="D64" s="447"/>
      <c r="E64" s="447"/>
      <c r="F64" s="447"/>
      <c r="G64" s="447"/>
      <c r="H64" s="447"/>
      <c r="I64" s="434"/>
      <c r="J64" s="435"/>
      <c r="K64" s="435"/>
      <c r="L64" s="435"/>
      <c r="M64" s="435"/>
      <c r="N64" s="435"/>
      <c r="O64" s="435"/>
      <c r="P64" s="436"/>
      <c r="Q64" s="448"/>
      <c r="R64" s="449"/>
      <c r="S64" s="449"/>
      <c r="T64" s="449"/>
      <c r="U64" s="449"/>
      <c r="V64" s="449"/>
      <c r="W64" s="449"/>
      <c r="X64" s="450"/>
      <c r="Y64" s="451"/>
      <c r="Z64" s="452"/>
      <c r="AA64" s="448"/>
      <c r="AB64" s="449"/>
      <c r="AC64" s="449"/>
      <c r="AD64" s="450"/>
      <c r="AE64" s="431"/>
      <c r="AF64" s="432"/>
      <c r="AG64" s="433"/>
      <c r="AH64" s="431"/>
      <c r="AI64" s="432"/>
      <c r="AJ64" s="433"/>
      <c r="AK64" s="434"/>
      <c r="AL64" s="435"/>
      <c r="AM64" s="435"/>
      <c r="AN64" s="436"/>
      <c r="AO64" s="437"/>
      <c r="AP64" s="438"/>
      <c r="AQ64" s="438"/>
      <c r="AR64" s="438"/>
      <c r="AS64" s="438"/>
      <c r="AT64" s="438"/>
      <c r="AU64" s="438"/>
      <c r="AV64" s="439"/>
      <c r="AW64" s="440"/>
      <c r="AX64" s="441"/>
      <c r="AY64" s="442"/>
      <c r="AZ64" s="443"/>
      <c r="BA64" s="444"/>
      <c r="BB64" s="444"/>
      <c r="BC64" s="444"/>
      <c r="BD64" s="444"/>
      <c r="BE64" s="444"/>
      <c r="BF64" s="444"/>
      <c r="BG64" s="444"/>
      <c r="BH64" s="444"/>
      <c r="BI64" s="444"/>
      <c r="BJ64" s="444"/>
      <c r="BK64" s="444"/>
      <c r="BL64" s="444"/>
      <c r="BM64" s="444"/>
      <c r="BN64" s="444"/>
      <c r="BO64" s="445"/>
    </row>
    <row r="65" spans="1:67" ht="35.1" customHeight="1" x14ac:dyDescent="0.25">
      <c r="A65" s="23">
        <f t="shared" si="0"/>
        <v>54</v>
      </c>
      <c r="B65" s="446"/>
      <c r="C65" s="446"/>
      <c r="D65" s="447"/>
      <c r="E65" s="447"/>
      <c r="F65" s="447"/>
      <c r="G65" s="447"/>
      <c r="H65" s="447"/>
      <c r="I65" s="434"/>
      <c r="J65" s="435"/>
      <c r="K65" s="435"/>
      <c r="L65" s="435"/>
      <c r="M65" s="435"/>
      <c r="N65" s="435"/>
      <c r="O65" s="435"/>
      <c r="P65" s="436"/>
      <c r="Q65" s="448"/>
      <c r="R65" s="449"/>
      <c r="S65" s="449"/>
      <c r="T65" s="449"/>
      <c r="U65" s="449"/>
      <c r="V65" s="449"/>
      <c r="W65" s="449"/>
      <c r="X65" s="450"/>
      <c r="Y65" s="451"/>
      <c r="Z65" s="452"/>
      <c r="AA65" s="448"/>
      <c r="AB65" s="449"/>
      <c r="AC65" s="449"/>
      <c r="AD65" s="450"/>
      <c r="AE65" s="431"/>
      <c r="AF65" s="432"/>
      <c r="AG65" s="433"/>
      <c r="AH65" s="431"/>
      <c r="AI65" s="432"/>
      <c r="AJ65" s="433"/>
      <c r="AK65" s="434"/>
      <c r="AL65" s="435"/>
      <c r="AM65" s="435"/>
      <c r="AN65" s="436"/>
      <c r="AO65" s="437"/>
      <c r="AP65" s="438"/>
      <c r="AQ65" s="438"/>
      <c r="AR65" s="438"/>
      <c r="AS65" s="438"/>
      <c r="AT65" s="438"/>
      <c r="AU65" s="438"/>
      <c r="AV65" s="439"/>
      <c r="AW65" s="440"/>
      <c r="AX65" s="441"/>
      <c r="AY65" s="442"/>
      <c r="AZ65" s="443"/>
      <c r="BA65" s="444"/>
      <c r="BB65" s="444"/>
      <c r="BC65" s="444"/>
      <c r="BD65" s="444"/>
      <c r="BE65" s="444"/>
      <c r="BF65" s="444"/>
      <c r="BG65" s="444"/>
      <c r="BH65" s="444"/>
      <c r="BI65" s="444"/>
      <c r="BJ65" s="444"/>
      <c r="BK65" s="444"/>
      <c r="BL65" s="444"/>
      <c r="BM65" s="444"/>
      <c r="BN65" s="444"/>
      <c r="BO65" s="445"/>
    </row>
    <row r="66" spans="1:67" ht="35.1" customHeight="1" x14ac:dyDescent="0.25">
      <c r="A66" s="23">
        <f t="shared" si="0"/>
        <v>55</v>
      </c>
      <c r="B66" s="446"/>
      <c r="C66" s="446"/>
      <c r="D66" s="447"/>
      <c r="E66" s="447"/>
      <c r="F66" s="447"/>
      <c r="G66" s="447"/>
      <c r="H66" s="447"/>
      <c r="I66" s="434"/>
      <c r="J66" s="435"/>
      <c r="K66" s="435"/>
      <c r="L66" s="435"/>
      <c r="M66" s="435"/>
      <c r="N66" s="435"/>
      <c r="O66" s="435"/>
      <c r="P66" s="436"/>
      <c r="Q66" s="448"/>
      <c r="R66" s="449"/>
      <c r="S66" s="449"/>
      <c r="T66" s="449"/>
      <c r="U66" s="449"/>
      <c r="V66" s="449"/>
      <c r="W66" s="449"/>
      <c r="X66" s="450"/>
      <c r="Y66" s="451"/>
      <c r="Z66" s="452"/>
      <c r="AA66" s="448"/>
      <c r="AB66" s="449"/>
      <c r="AC66" s="449"/>
      <c r="AD66" s="450"/>
      <c r="AE66" s="431"/>
      <c r="AF66" s="432"/>
      <c r="AG66" s="433"/>
      <c r="AH66" s="431"/>
      <c r="AI66" s="432"/>
      <c r="AJ66" s="433"/>
      <c r="AK66" s="434"/>
      <c r="AL66" s="435"/>
      <c r="AM66" s="435"/>
      <c r="AN66" s="436"/>
      <c r="AO66" s="437"/>
      <c r="AP66" s="438"/>
      <c r="AQ66" s="438"/>
      <c r="AR66" s="438"/>
      <c r="AS66" s="438"/>
      <c r="AT66" s="438"/>
      <c r="AU66" s="438"/>
      <c r="AV66" s="439"/>
      <c r="AW66" s="440"/>
      <c r="AX66" s="441"/>
      <c r="AY66" s="442"/>
      <c r="AZ66" s="443"/>
      <c r="BA66" s="444"/>
      <c r="BB66" s="444"/>
      <c r="BC66" s="444"/>
      <c r="BD66" s="444"/>
      <c r="BE66" s="444"/>
      <c r="BF66" s="444"/>
      <c r="BG66" s="444"/>
      <c r="BH66" s="444"/>
      <c r="BI66" s="444"/>
      <c r="BJ66" s="444"/>
      <c r="BK66" s="444"/>
      <c r="BL66" s="444"/>
      <c r="BM66" s="444"/>
      <c r="BN66" s="444"/>
      <c r="BO66" s="445"/>
    </row>
    <row r="67" spans="1:67" ht="35.1" customHeight="1" x14ac:dyDescent="0.25">
      <c r="A67" s="23">
        <f t="shared" si="0"/>
        <v>56</v>
      </c>
      <c r="B67" s="446"/>
      <c r="C67" s="446"/>
      <c r="D67" s="447"/>
      <c r="E67" s="447"/>
      <c r="F67" s="447"/>
      <c r="G67" s="447"/>
      <c r="H67" s="447"/>
      <c r="I67" s="434"/>
      <c r="J67" s="435"/>
      <c r="K67" s="435"/>
      <c r="L67" s="435"/>
      <c r="M67" s="435"/>
      <c r="N67" s="435"/>
      <c r="O67" s="435"/>
      <c r="P67" s="436"/>
      <c r="Q67" s="448"/>
      <c r="R67" s="449"/>
      <c r="S67" s="449"/>
      <c r="T67" s="449"/>
      <c r="U67" s="449"/>
      <c r="V67" s="449"/>
      <c r="W67" s="449"/>
      <c r="X67" s="450"/>
      <c r="Y67" s="451"/>
      <c r="Z67" s="452"/>
      <c r="AA67" s="448"/>
      <c r="AB67" s="449"/>
      <c r="AC67" s="449"/>
      <c r="AD67" s="450"/>
      <c r="AE67" s="431"/>
      <c r="AF67" s="432"/>
      <c r="AG67" s="433"/>
      <c r="AH67" s="431"/>
      <c r="AI67" s="432"/>
      <c r="AJ67" s="433"/>
      <c r="AK67" s="434"/>
      <c r="AL67" s="435"/>
      <c r="AM67" s="435"/>
      <c r="AN67" s="436"/>
      <c r="AO67" s="437"/>
      <c r="AP67" s="438"/>
      <c r="AQ67" s="438"/>
      <c r="AR67" s="438"/>
      <c r="AS67" s="438"/>
      <c r="AT67" s="438"/>
      <c r="AU67" s="438"/>
      <c r="AV67" s="439"/>
      <c r="AW67" s="440"/>
      <c r="AX67" s="441"/>
      <c r="AY67" s="442"/>
      <c r="AZ67" s="443"/>
      <c r="BA67" s="444"/>
      <c r="BB67" s="444"/>
      <c r="BC67" s="444"/>
      <c r="BD67" s="444"/>
      <c r="BE67" s="444"/>
      <c r="BF67" s="444"/>
      <c r="BG67" s="444"/>
      <c r="BH67" s="444"/>
      <c r="BI67" s="444"/>
      <c r="BJ67" s="444"/>
      <c r="BK67" s="444"/>
      <c r="BL67" s="444"/>
      <c r="BM67" s="444"/>
      <c r="BN67" s="444"/>
      <c r="BO67" s="445"/>
    </row>
    <row r="68" spans="1:67" ht="35.1" customHeight="1" x14ac:dyDescent="0.25">
      <c r="A68" s="23">
        <f t="shared" si="0"/>
        <v>57</v>
      </c>
      <c r="B68" s="446"/>
      <c r="C68" s="446"/>
      <c r="D68" s="447"/>
      <c r="E68" s="447"/>
      <c r="F68" s="447"/>
      <c r="G68" s="447"/>
      <c r="H68" s="447"/>
      <c r="I68" s="434"/>
      <c r="J68" s="435"/>
      <c r="K68" s="435"/>
      <c r="L68" s="435"/>
      <c r="M68" s="435"/>
      <c r="N68" s="435"/>
      <c r="O68" s="435"/>
      <c r="P68" s="436"/>
      <c r="Q68" s="448"/>
      <c r="R68" s="449"/>
      <c r="S68" s="449"/>
      <c r="T68" s="449"/>
      <c r="U68" s="449"/>
      <c r="V68" s="449"/>
      <c r="W68" s="449"/>
      <c r="X68" s="450"/>
      <c r="Y68" s="451"/>
      <c r="Z68" s="452"/>
      <c r="AA68" s="448"/>
      <c r="AB68" s="449"/>
      <c r="AC68" s="449"/>
      <c r="AD68" s="450"/>
      <c r="AE68" s="431"/>
      <c r="AF68" s="432"/>
      <c r="AG68" s="433"/>
      <c r="AH68" s="431"/>
      <c r="AI68" s="432"/>
      <c r="AJ68" s="433"/>
      <c r="AK68" s="434"/>
      <c r="AL68" s="435"/>
      <c r="AM68" s="435"/>
      <c r="AN68" s="436"/>
      <c r="AO68" s="437"/>
      <c r="AP68" s="438"/>
      <c r="AQ68" s="438"/>
      <c r="AR68" s="438"/>
      <c r="AS68" s="438"/>
      <c r="AT68" s="438"/>
      <c r="AU68" s="438"/>
      <c r="AV68" s="439"/>
      <c r="AW68" s="440"/>
      <c r="AX68" s="441"/>
      <c r="AY68" s="442"/>
      <c r="AZ68" s="443"/>
      <c r="BA68" s="444"/>
      <c r="BB68" s="444"/>
      <c r="BC68" s="444"/>
      <c r="BD68" s="444"/>
      <c r="BE68" s="444"/>
      <c r="BF68" s="444"/>
      <c r="BG68" s="444"/>
      <c r="BH68" s="444"/>
      <c r="BI68" s="444"/>
      <c r="BJ68" s="444"/>
      <c r="BK68" s="444"/>
      <c r="BL68" s="444"/>
      <c r="BM68" s="444"/>
      <c r="BN68" s="444"/>
      <c r="BO68" s="445"/>
    </row>
    <row r="69" spans="1:67" ht="35.1" customHeight="1" x14ac:dyDescent="0.25">
      <c r="A69" s="23">
        <f t="shared" si="0"/>
        <v>58</v>
      </c>
      <c r="B69" s="446"/>
      <c r="C69" s="446"/>
      <c r="D69" s="447"/>
      <c r="E69" s="447"/>
      <c r="F69" s="447"/>
      <c r="G69" s="447"/>
      <c r="H69" s="447"/>
      <c r="I69" s="434"/>
      <c r="J69" s="435"/>
      <c r="K69" s="435"/>
      <c r="L69" s="435"/>
      <c r="M69" s="435"/>
      <c r="N69" s="435"/>
      <c r="O69" s="435"/>
      <c r="P69" s="436"/>
      <c r="Q69" s="448"/>
      <c r="R69" s="449"/>
      <c r="S69" s="449"/>
      <c r="T69" s="449"/>
      <c r="U69" s="449"/>
      <c r="V69" s="449"/>
      <c r="W69" s="449"/>
      <c r="X69" s="450"/>
      <c r="Y69" s="451"/>
      <c r="Z69" s="452"/>
      <c r="AA69" s="448"/>
      <c r="AB69" s="449"/>
      <c r="AC69" s="449"/>
      <c r="AD69" s="450"/>
      <c r="AE69" s="431"/>
      <c r="AF69" s="432"/>
      <c r="AG69" s="433"/>
      <c r="AH69" s="431"/>
      <c r="AI69" s="432"/>
      <c r="AJ69" s="433"/>
      <c r="AK69" s="434"/>
      <c r="AL69" s="435"/>
      <c r="AM69" s="435"/>
      <c r="AN69" s="436"/>
      <c r="AO69" s="437"/>
      <c r="AP69" s="438"/>
      <c r="AQ69" s="438"/>
      <c r="AR69" s="438"/>
      <c r="AS69" s="438"/>
      <c r="AT69" s="438"/>
      <c r="AU69" s="438"/>
      <c r="AV69" s="439"/>
      <c r="AW69" s="440"/>
      <c r="AX69" s="441"/>
      <c r="AY69" s="442"/>
      <c r="AZ69" s="443"/>
      <c r="BA69" s="444"/>
      <c r="BB69" s="444"/>
      <c r="BC69" s="444"/>
      <c r="BD69" s="444"/>
      <c r="BE69" s="444"/>
      <c r="BF69" s="444"/>
      <c r="BG69" s="444"/>
      <c r="BH69" s="444"/>
      <c r="BI69" s="444"/>
      <c r="BJ69" s="444"/>
      <c r="BK69" s="444"/>
      <c r="BL69" s="444"/>
      <c r="BM69" s="444"/>
      <c r="BN69" s="444"/>
      <c r="BO69" s="445"/>
    </row>
    <row r="70" spans="1:67" ht="35.1" customHeight="1" x14ac:dyDescent="0.25">
      <c r="A70" s="23">
        <f t="shared" si="0"/>
        <v>59</v>
      </c>
      <c r="B70" s="446"/>
      <c r="C70" s="446"/>
      <c r="D70" s="447"/>
      <c r="E70" s="447"/>
      <c r="F70" s="447"/>
      <c r="G70" s="447"/>
      <c r="H70" s="447"/>
      <c r="I70" s="434"/>
      <c r="J70" s="435"/>
      <c r="K70" s="435"/>
      <c r="L70" s="435"/>
      <c r="M70" s="435"/>
      <c r="N70" s="435"/>
      <c r="O70" s="435"/>
      <c r="P70" s="436"/>
      <c r="Q70" s="448"/>
      <c r="R70" s="449"/>
      <c r="S70" s="449"/>
      <c r="T70" s="449"/>
      <c r="U70" s="449"/>
      <c r="V70" s="449"/>
      <c r="W70" s="449"/>
      <c r="X70" s="450"/>
      <c r="Y70" s="451"/>
      <c r="Z70" s="452"/>
      <c r="AA70" s="448"/>
      <c r="AB70" s="449"/>
      <c r="AC70" s="449"/>
      <c r="AD70" s="450"/>
      <c r="AE70" s="431"/>
      <c r="AF70" s="432"/>
      <c r="AG70" s="433"/>
      <c r="AH70" s="431"/>
      <c r="AI70" s="432"/>
      <c r="AJ70" s="433"/>
      <c r="AK70" s="434"/>
      <c r="AL70" s="435"/>
      <c r="AM70" s="435"/>
      <c r="AN70" s="436"/>
      <c r="AO70" s="437"/>
      <c r="AP70" s="438"/>
      <c r="AQ70" s="438"/>
      <c r="AR70" s="438"/>
      <c r="AS70" s="438"/>
      <c r="AT70" s="438"/>
      <c r="AU70" s="438"/>
      <c r="AV70" s="439"/>
      <c r="AW70" s="440"/>
      <c r="AX70" s="441"/>
      <c r="AY70" s="442"/>
      <c r="AZ70" s="443"/>
      <c r="BA70" s="444"/>
      <c r="BB70" s="444"/>
      <c r="BC70" s="444"/>
      <c r="BD70" s="444"/>
      <c r="BE70" s="444"/>
      <c r="BF70" s="444"/>
      <c r="BG70" s="444"/>
      <c r="BH70" s="444"/>
      <c r="BI70" s="444"/>
      <c r="BJ70" s="444"/>
      <c r="BK70" s="444"/>
      <c r="BL70" s="444"/>
      <c r="BM70" s="444"/>
      <c r="BN70" s="444"/>
      <c r="BO70" s="445"/>
    </row>
    <row r="71" spans="1:67" ht="35.1" customHeight="1" x14ac:dyDescent="0.25">
      <c r="A71" s="22">
        <f>ROW(A60)</f>
        <v>60</v>
      </c>
      <c r="B71" s="446"/>
      <c r="C71" s="446"/>
      <c r="D71" s="447"/>
      <c r="E71" s="447"/>
      <c r="F71" s="447"/>
      <c r="G71" s="447"/>
      <c r="H71" s="447"/>
      <c r="I71" s="434"/>
      <c r="J71" s="435"/>
      <c r="K71" s="435"/>
      <c r="L71" s="435"/>
      <c r="M71" s="435"/>
      <c r="N71" s="435"/>
      <c r="O71" s="435"/>
      <c r="P71" s="436"/>
      <c r="Q71" s="448"/>
      <c r="R71" s="449"/>
      <c r="S71" s="449"/>
      <c r="T71" s="449"/>
      <c r="U71" s="449"/>
      <c r="V71" s="449"/>
      <c r="W71" s="449"/>
      <c r="X71" s="450"/>
      <c r="Y71" s="451"/>
      <c r="Z71" s="452"/>
      <c r="AA71" s="448"/>
      <c r="AB71" s="449"/>
      <c r="AC71" s="449"/>
      <c r="AD71" s="450"/>
      <c r="AE71" s="431"/>
      <c r="AF71" s="432"/>
      <c r="AG71" s="433"/>
      <c r="AH71" s="431"/>
      <c r="AI71" s="432"/>
      <c r="AJ71" s="433"/>
      <c r="AK71" s="434"/>
      <c r="AL71" s="435"/>
      <c r="AM71" s="435"/>
      <c r="AN71" s="436"/>
      <c r="AO71" s="437"/>
      <c r="AP71" s="438"/>
      <c r="AQ71" s="438"/>
      <c r="AR71" s="438"/>
      <c r="AS71" s="438"/>
      <c r="AT71" s="438"/>
      <c r="AU71" s="438"/>
      <c r="AV71" s="439"/>
      <c r="AW71" s="440"/>
      <c r="AX71" s="441"/>
      <c r="AY71" s="442"/>
      <c r="AZ71" s="443"/>
      <c r="BA71" s="444"/>
      <c r="BB71" s="444"/>
      <c r="BC71" s="444"/>
      <c r="BD71" s="444"/>
      <c r="BE71" s="444"/>
      <c r="BF71" s="444"/>
      <c r="BG71" s="444"/>
      <c r="BH71" s="444"/>
      <c r="BI71" s="444"/>
      <c r="BJ71" s="444"/>
      <c r="BK71" s="444"/>
      <c r="BL71" s="444"/>
      <c r="BM71" s="444"/>
      <c r="BN71" s="444"/>
      <c r="BO71" s="445"/>
    </row>
    <row r="72" spans="1:67" ht="35.1" customHeight="1" x14ac:dyDescent="0.25">
      <c r="A72" s="23">
        <f t="shared" si="0"/>
        <v>61</v>
      </c>
      <c r="B72" s="446"/>
      <c r="C72" s="446"/>
      <c r="D72" s="447"/>
      <c r="E72" s="447"/>
      <c r="F72" s="447"/>
      <c r="G72" s="447"/>
      <c r="H72" s="447"/>
      <c r="I72" s="434"/>
      <c r="J72" s="435"/>
      <c r="K72" s="435"/>
      <c r="L72" s="435"/>
      <c r="M72" s="435"/>
      <c r="N72" s="435"/>
      <c r="O72" s="435"/>
      <c r="P72" s="436"/>
      <c r="Q72" s="448"/>
      <c r="R72" s="449"/>
      <c r="S72" s="449"/>
      <c r="T72" s="449"/>
      <c r="U72" s="449"/>
      <c r="V72" s="449"/>
      <c r="W72" s="449"/>
      <c r="X72" s="450"/>
      <c r="Y72" s="451"/>
      <c r="Z72" s="452"/>
      <c r="AA72" s="448"/>
      <c r="AB72" s="449"/>
      <c r="AC72" s="449"/>
      <c r="AD72" s="450"/>
      <c r="AE72" s="431"/>
      <c r="AF72" s="432"/>
      <c r="AG72" s="433"/>
      <c r="AH72" s="431"/>
      <c r="AI72" s="432"/>
      <c r="AJ72" s="433"/>
      <c r="AK72" s="434"/>
      <c r="AL72" s="435"/>
      <c r="AM72" s="435"/>
      <c r="AN72" s="436"/>
      <c r="AO72" s="437"/>
      <c r="AP72" s="438"/>
      <c r="AQ72" s="438"/>
      <c r="AR72" s="438"/>
      <c r="AS72" s="438"/>
      <c r="AT72" s="438"/>
      <c r="AU72" s="438"/>
      <c r="AV72" s="439"/>
      <c r="AW72" s="440"/>
      <c r="AX72" s="441"/>
      <c r="AY72" s="442"/>
      <c r="AZ72" s="443"/>
      <c r="BA72" s="444"/>
      <c r="BB72" s="444"/>
      <c r="BC72" s="444"/>
      <c r="BD72" s="444"/>
      <c r="BE72" s="444"/>
      <c r="BF72" s="444"/>
      <c r="BG72" s="444"/>
      <c r="BH72" s="444"/>
      <c r="BI72" s="444"/>
      <c r="BJ72" s="444"/>
      <c r="BK72" s="444"/>
      <c r="BL72" s="444"/>
      <c r="BM72" s="444"/>
      <c r="BN72" s="444"/>
      <c r="BO72" s="445"/>
    </row>
    <row r="73" spans="1:67" ht="35.1" customHeight="1" x14ac:dyDescent="0.25">
      <c r="A73" s="23">
        <f t="shared" si="0"/>
        <v>62</v>
      </c>
      <c r="B73" s="446"/>
      <c r="C73" s="446"/>
      <c r="D73" s="447"/>
      <c r="E73" s="447"/>
      <c r="F73" s="447"/>
      <c r="G73" s="447"/>
      <c r="H73" s="447"/>
      <c r="I73" s="434"/>
      <c r="J73" s="435"/>
      <c r="K73" s="435"/>
      <c r="L73" s="435"/>
      <c r="M73" s="435"/>
      <c r="N73" s="435"/>
      <c r="O73" s="435"/>
      <c r="P73" s="436"/>
      <c r="Q73" s="448"/>
      <c r="R73" s="449"/>
      <c r="S73" s="449"/>
      <c r="T73" s="449"/>
      <c r="U73" s="449"/>
      <c r="V73" s="449"/>
      <c r="W73" s="449"/>
      <c r="X73" s="450"/>
      <c r="Y73" s="451"/>
      <c r="Z73" s="452"/>
      <c r="AA73" s="448"/>
      <c r="AB73" s="449"/>
      <c r="AC73" s="449"/>
      <c r="AD73" s="450"/>
      <c r="AE73" s="431"/>
      <c r="AF73" s="432"/>
      <c r="AG73" s="433"/>
      <c r="AH73" s="431"/>
      <c r="AI73" s="432"/>
      <c r="AJ73" s="433"/>
      <c r="AK73" s="434"/>
      <c r="AL73" s="435"/>
      <c r="AM73" s="435"/>
      <c r="AN73" s="436"/>
      <c r="AO73" s="437"/>
      <c r="AP73" s="438"/>
      <c r="AQ73" s="438"/>
      <c r="AR73" s="438"/>
      <c r="AS73" s="438"/>
      <c r="AT73" s="438"/>
      <c r="AU73" s="438"/>
      <c r="AV73" s="439"/>
      <c r="AW73" s="440"/>
      <c r="AX73" s="441"/>
      <c r="AY73" s="442"/>
      <c r="AZ73" s="443"/>
      <c r="BA73" s="444"/>
      <c r="BB73" s="444"/>
      <c r="BC73" s="444"/>
      <c r="BD73" s="444"/>
      <c r="BE73" s="444"/>
      <c r="BF73" s="444"/>
      <c r="BG73" s="444"/>
      <c r="BH73" s="444"/>
      <c r="BI73" s="444"/>
      <c r="BJ73" s="444"/>
      <c r="BK73" s="444"/>
      <c r="BL73" s="444"/>
      <c r="BM73" s="444"/>
      <c r="BN73" s="444"/>
      <c r="BO73" s="445"/>
    </row>
    <row r="74" spans="1:67" ht="35.1" customHeight="1" x14ac:dyDescent="0.25">
      <c r="A74" s="23">
        <f t="shared" si="0"/>
        <v>63</v>
      </c>
      <c r="B74" s="446"/>
      <c r="C74" s="446"/>
      <c r="D74" s="447"/>
      <c r="E74" s="447"/>
      <c r="F74" s="447"/>
      <c r="G74" s="447"/>
      <c r="H74" s="447"/>
      <c r="I74" s="434"/>
      <c r="J74" s="435"/>
      <c r="K74" s="435"/>
      <c r="L74" s="435"/>
      <c r="M74" s="435"/>
      <c r="N74" s="435"/>
      <c r="O74" s="435"/>
      <c r="P74" s="436"/>
      <c r="Q74" s="448"/>
      <c r="R74" s="449"/>
      <c r="S74" s="449"/>
      <c r="T74" s="449"/>
      <c r="U74" s="449"/>
      <c r="V74" s="449"/>
      <c r="W74" s="449"/>
      <c r="X74" s="450"/>
      <c r="Y74" s="451"/>
      <c r="Z74" s="452"/>
      <c r="AA74" s="448"/>
      <c r="AB74" s="449"/>
      <c r="AC74" s="449"/>
      <c r="AD74" s="450"/>
      <c r="AE74" s="431"/>
      <c r="AF74" s="432"/>
      <c r="AG74" s="433"/>
      <c r="AH74" s="431"/>
      <c r="AI74" s="432"/>
      <c r="AJ74" s="433"/>
      <c r="AK74" s="434"/>
      <c r="AL74" s="435"/>
      <c r="AM74" s="435"/>
      <c r="AN74" s="436"/>
      <c r="AO74" s="437"/>
      <c r="AP74" s="438"/>
      <c r="AQ74" s="438"/>
      <c r="AR74" s="438"/>
      <c r="AS74" s="438"/>
      <c r="AT74" s="438"/>
      <c r="AU74" s="438"/>
      <c r="AV74" s="439"/>
      <c r="AW74" s="440"/>
      <c r="AX74" s="441"/>
      <c r="AY74" s="442"/>
      <c r="AZ74" s="443"/>
      <c r="BA74" s="444"/>
      <c r="BB74" s="444"/>
      <c r="BC74" s="444"/>
      <c r="BD74" s="444"/>
      <c r="BE74" s="444"/>
      <c r="BF74" s="444"/>
      <c r="BG74" s="444"/>
      <c r="BH74" s="444"/>
      <c r="BI74" s="444"/>
      <c r="BJ74" s="444"/>
      <c r="BK74" s="444"/>
      <c r="BL74" s="444"/>
      <c r="BM74" s="444"/>
      <c r="BN74" s="444"/>
      <c r="BO74" s="445"/>
    </row>
    <row r="75" spans="1:67" ht="35.1" customHeight="1" x14ac:dyDescent="0.25">
      <c r="A75" s="23">
        <f t="shared" si="0"/>
        <v>64</v>
      </c>
      <c r="B75" s="446"/>
      <c r="C75" s="446"/>
      <c r="D75" s="447"/>
      <c r="E75" s="447"/>
      <c r="F75" s="447"/>
      <c r="G75" s="447"/>
      <c r="H75" s="447"/>
      <c r="I75" s="434"/>
      <c r="J75" s="435"/>
      <c r="K75" s="435"/>
      <c r="L75" s="435"/>
      <c r="M75" s="435"/>
      <c r="N75" s="435"/>
      <c r="O75" s="435"/>
      <c r="P75" s="436"/>
      <c r="Q75" s="448"/>
      <c r="R75" s="449"/>
      <c r="S75" s="449"/>
      <c r="T75" s="449"/>
      <c r="U75" s="449"/>
      <c r="V75" s="449"/>
      <c r="W75" s="449"/>
      <c r="X75" s="450"/>
      <c r="Y75" s="451"/>
      <c r="Z75" s="452"/>
      <c r="AA75" s="448"/>
      <c r="AB75" s="449"/>
      <c r="AC75" s="449"/>
      <c r="AD75" s="450"/>
      <c r="AE75" s="431"/>
      <c r="AF75" s="432"/>
      <c r="AG75" s="433"/>
      <c r="AH75" s="431"/>
      <c r="AI75" s="432"/>
      <c r="AJ75" s="433"/>
      <c r="AK75" s="434"/>
      <c r="AL75" s="435"/>
      <c r="AM75" s="435"/>
      <c r="AN75" s="436"/>
      <c r="AO75" s="437"/>
      <c r="AP75" s="438"/>
      <c r="AQ75" s="438"/>
      <c r="AR75" s="438"/>
      <c r="AS75" s="438"/>
      <c r="AT75" s="438"/>
      <c r="AU75" s="438"/>
      <c r="AV75" s="439"/>
      <c r="AW75" s="440"/>
      <c r="AX75" s="441"/>
      <c r="AY75" s="442"/>
      <c r="AZ75" s="443"/>
      <c r="BA75" s="444"/>
      <c r="BB75" s="444"/>
      <c r="BC75" s="444"/>
      <c r="BD75" s="444"/>
      <c r="BE75" s="444"/>
      <c r="BF75" s="444"/>
      <c r="BG75" s="444"/>
      <c r="BH75" s="444"/>
      <c r="BI75" s="444"/>
      <c r="BJ75" s="444"/>
      <c r="BK75" s="444"/>
      <c r="BL75" s="444"/>
      <c r="BM75" s="444"/>
      <c r="BN75" s="444"/>
      <c r="BO75" s="445"/>
    </row>
    <row r="76" spans="1:67" ht="35.1" customHeight="1" x14ac:dyDescent="0.25">
      <c r="A76" s="23">
        <f t="shared" ref="A76:A80" si="1">ROW(A65)</f>
        <v>65</v>
      </c>
      <c r="B76" s="446"/>
      <c r="C76" s="446"/>
      <c r="D76" s="447"/>
      <c r="E76" s="447"/>
      <c r="F76" s="447"/>
      <c r="G76" s="447"/>
      <c r="H76" s="447"/>
      <c r="I76" s="434"/>
      <c r="J76" s="435"/>
      <c r="K76" s="435"/>
      <c r="L76" s="435"/>
      <c r="M76" s="435"/>
      <c r="N76" s="435"/>
      <c r="O76" s="435"/>
      <c r="P76" s="436"/>
      <c r="Q76" s="448"/>
      <c r="R76" s="449"/>
      <c r="S76" s="449"/>
      <c r="T76" s="449"/>
      <c r="U76" s="449"/>
      <c r="V76" s="449"/>
      <c r="W76" s="449"/>
      <c r="X76" s="450"/>
      <c r="Y76" s="451"/>
      <c r="Z76" s="452"/>
      <c r="AA76" s="448"/>
      <c r="AB76" s="449"/>
      <c r="AC76" s="449"/>
      <c r="AD76" s="450"/>
      <c r="AE76" s="431"/>
      <c r="AF76" s="432"/>
      <c r="AG76" s="433"/>
      <c r="AH76" s="431"/>
      <c r="AI76" s="432"/>
      <c r="AJ76" s="433"/>
      <c r="AK76" s="434"/>
      <c r="AL76" s="435"/>
      <c r="AM76" s="435"/>
      <c r="AN76" s="436"/>
      <c r="AO76" s="437"/>
      <c r="AP76" s="438"/>
      <c r="AQ76" s="438"/>
      <c r="AR76" s="438"/>
      <c r="AS76" s="438"/>
      <c r="AT76" s="438"/>
      <c r="AU76" s="438"/>
      <c r="AV76" s="439"/>
      <c r="AW76" s="440"/>
      <c r="AX76" s="441"/>
      <c r="AY76" s="442"/>
      <c r="AZ76" s="443"/>
      <c r="BA76" s="444"/>
      <c r="BB76" s="444"/>
      <c r="BC76" s="444"/>
      <c r="BD76" s="444"/>
      <c r="BE76" s="444"/>
      <c r="BF76" s="444"/>
      <c r="BG76" s="444"/>
      <c r="BH76" s="444"/>
      <c r="BI76" s="444"/>
      <c r="BJ76" s="444"/>
      <c r="BK76" s="444"/>
      <c r="BL76" s="444"/>
      <c r="BM76" s="444"/>
      <c r="BN76" s="444"/>
      <c r="BO76" s="445"/>
    </row>
    <row r="77" spans="1:67" ht="35.1" customHeight="1" x14ac:dyDescent="0.25">
      <c r="A77" s="23">
        <f t="shared" si="1"/>
        <v>66</v>
      </c>
      <c r="B77" s="446"/>
      <c r="C77" s="446"/>
      <c r="D77" s="447"/>
      <c r="E77" s="447"/>
      <c r="F77" s="447"/>
      <c r="G77" s="447"/>
      <c r="H77" s="447"/>
      <c r="I77" s="434"/>
      <c r="J77" s="435"/>
      <c r="K77" s="435"/>
      <c r="L77" s="435"/>
      <c r="M77" s="435"/>
      <c r="N77" s="435"/>
      <c r="O77" s="435"/>
      <c r="P77" s="436"/>
      <c r="Q77" s="448"/>
      <c r="R77" s="449"/>
      <c r="S77" s="449"/>
      <c r="T77" s="449"/>
      <c r="U77" s="449"/>
      <c r="V77" s="449"/>
      <c r="W77" s="449"/>
      <c r="X77" s="450"/>
      <c r="Y77" s="451"/>
      <c r="Z77" s="452"/>
      <c r="AA77" s="448"/>
      <c r="AB77" s="449"/>
      <c r="AC77" s="449"/>
      <c r="AD77" s="450"/>
      <c r="AE77" s="431"/>
      <c r="AF77" s="432"/>
      <c r="AG77" s="433"/>
      <c r="AH77" s="431"/>
      <c r="AI77" s="432"/>
      <c r="AJ77" s="433"/>
      <c r="AK77" s="434"/>
      <c r="AL77" s="435"/>
      <c r="AM77" s="435"/>
      <c r="AN77" s="436"/>
      <c r="AO77" s="437"/>
      <c r="AP77" s="438"/>
      <c r="AQ77" s="438"/>
      <c r="AR77" s="438"/>
      <c r="AS77" s="438"/>
      <c r="AT77" s="438"/>
      <c r="AU77" s="438"/>
      <c r="AV77" s="439"/>
      <c r="AW77" s="440"/>
      <c r="AX77" s="441"/>
      <c r="AY77" s="442"/>
      <c r="AZ77" s="443"/>
      <c r="BA77" s="444"/>
      <c r="BB77" s="444"/>
      <c r="BC77" s="444"/>
      <c r="BD77" s="444"/>
      <c r="BE77" s="444"/>
      <c r="BF77" s="444"/>
      <c r="BG77" s="444"/>
      <c r="BH77" s="444"/>
      <c r="BI77" s="444"/>
      <c r="BJ77" s="444"/>
      <c r="BK77" s="444"/>
      <c r="BL77" s="444"/>
      <c r="BM77" s="444"/>
      <c r="BN77" s="444"/>
      <c r="BO77" s="445"/>
    </row>
    <row r="78" spans="1:67" ht="35.1" customHeight="1" x14ac:dyDescent="0.25">
      <c r="A78" s="23">
        <f t="shared" si="1"/>
        <v>67</v>
      </c>
      <c r="B78" s="446"/>
      <c r="C78" s="446"/>
      <c r="D78" s="447"/>
      <c r="E78" s="447"/>
      <c r="F78" s="447"/>
      <c r="G78" s="447"/>
      <c r="H78" s="447"/>
      <c r="I78" s="434"/>
      <c r="J78" s="435"/>
      <c r="K78" s="435"/>
      <c r="L78" s="435"/>
      <c r="M78" s="435"/>
      <c r="N78" s="435"/>
      <c r="O78" s="435"/>
      <c r="P78" s="436"/>
      <c r="Q78" s="448"/>
      <c r="R78" s="449"/>
      <c r="S78" s="449"/>
      <c r="T78" s="449"/>
      <c r="U78" s="449"/>
      <c r="V78" s="449"/>
      <c r="W78" s="449"/>
      <c r="X78" s="450"/>
      <c r="Y78" s="451"/>
      <c r="Z78" s="452"/>
      <c r="AA78" s="448"/>
      <c r="AB78" s="449"/>
      <c r="AC78" s="449"/>
      <c r="AD78" s="450"/>
      <c r="AE78" s="431"/>
      <c r="AF78" s="432"/>
      <c r="AG78" s="433"/>
      <c r="AH78" s="431"/>
      <c r="AI78" s="432"/>
      <c r="AJ78" s="433"/>
      <c r="AK78" s="434"/>
      <c r="AL78" s="435"/>
      <c r="AM78" s="435"/>
      <c r="AN78" s="436"/>
      <c r="AO78" s="437"/>
      <c r="AP78" s="438"/>
      <c r="AQ78" s="438"/>
      <c r="AR78" s="438"/>
      <c r="AS78" s="438"/>
      <c r="AT78" s="438"/>
      <c r="AU78" s="438"/>
      <c r="AV78" s="439"/>
      <c r="AW78" s="440"/>
      <c r="AX78" s="441"/>
      <c r="AY78" s="442"/>
      <c r="AZ78" s="443"/>
      <c r="BA78" s="444"/>
      <c r="BB78" s="444"/>
      <c r="BC78" s="444"/>
      <c r="BD78" s="444"/>
      <c r="BE78" s="444"/>
      <c r="BF78" s="444"/>
      <c r="BG78" s="444"/>
      <c r="BH78" s="444"/>
      <c r="BI78" s="444"/>
      <c r="BJ78" s="444"/>
      <c r="BK78" s="444"/>
      <c r="BL78" s="444"/>
      <c r="BM78" s="444"/>
      <c r="BN78" s="444"/>
      <c r="BO78" s="445"/>
    </row>
    <row r="79" spans="1:67" ht="35.1" customHeight="1" x14ac:dyDescent="0.25">
      <c r="A79" s="23">
        <f t="shared" si="1"/>
        <v>68</v>
      </c>
      <c r="B79" s="446"/>
      <c r="C79" s="446"/>
      <c r="D79" s="447"/>
      <c r="E79" s="447"/>
      <c r="F79" s="447"/>
      <c r="G79" s="447"/>
      <c r="H79" s="447"/>
      <c r="I79" s="434"/>
      <c r="J79" s="435"/>
      <c r="K79" s="435"/>
      <c r="L79" s="435"/>
      <c r="M79" s="435"/>
      <c r="N79" s="435"/>
      <c r="O79" s="435"/>
      <c r="P79" s="436"/>
      <c r="Q79" s="448"/>
      <c r="R79" s="449"/>
      <c r="S79" s="449"/>
      <c r="T79" s="449"/>
      <c r="U79" s="449"/>
      <c r="V79" s="449"/>
      <c r="W79" s="449"/>
      <c r="X79" s="450"/>
      <c r="Y79" s="451"/>
      <c r="Z79" s="452"/>
      <c r="AA79" s="448"/>
      <c r="AB79" s="449"/>
      <c r="AC79" s="449"/>
      <c r="AD79" s="450"/>
      <c r="AE79" s="431"/>
      <c r="AF79" s="432"/>
      <c r="AG79" s="433"/>
      <c r="AH79" s="431"/>
      <c r="AI79" s="432"/>
      <c r="AJ79" s="433"/>
      <c r="AK79" s="434"/>
      <c r="AL79" s="435"/>
      <c r="AM79" s="435"/>
      <c r="AN79" s="436"/>
      <c r="AO79" s="437"/>
      <c r="AP79" s="438"/>
      <c r="AQ79" s="438"/>
      <c r="AR79" s="438"/>
      <c r="AS79" s="438"/>
      <c r="AT79" s="438"/>
      <c r="AU79" s="438"/>
      <c r="AV79" s="439"/>
      <c r="AW79" s="440"/>
      <c r="AX79" s="441"/>
      <c r="AY79" s="442"/>
      <c r="AZ79" s="443"/>
      <c r="BA79" s="444"/>
      <c r="BB79" s="444"/>
      <c r="BC79" s="444"/>
      <c r="BD79" s="444"/>
      <c r="BE79" s="444"/>
      <c r="BF79" s="444"/>
      <c r="BG79" s="444"/>
      <c r="BH79" s="444"/>
      <c r="BI79" s="444"/>
      <c r="BJ79" s="444"/>
      <c r="BK79" s="444"/>
      <c r="BL79" s="444"/>
      <c r="BM79" s="444"/>
      <c r="BN79" s="444"/>
      <c r="BO79" s="445"/>
    </row>
    <row r="80" spans="1:67" ht="35.1" customHeight="1" x14ac:dyDescent="0.25">
      <c r="A80" s="23">
        <f t="shared" si="1"/>
        <v>69</v>
      </c>
      <c r="B80" s="446"/>
      <c r="C80" s="446"/>
      <c r="D80" s="447"/>
      <c r="E80" s="447"/>
      <c r="F80" s="447"/>
      <c r="G80" s="447"/>
      <c r="H80" s="447"/>
      <c r="I80" s="434"/>
      <c r="J80" s="435"/>
      <c r="K80" s="435"/>
      <c r="L80" s="435"/>
      <c r="M80" s="435"/>
      <c r="N80" s="435"/>
      <c r="O80" s="435"/>
      <c r="P80" s="436"/>
      <c r="Q80" s="448"/>
      <c r="R80" s="449"/>
      <c r="S80" s="449"/>
      <c r="T80" s="449"/>
      <c r="U80" s="449"/>
      <c r="V80" s="449"/>
      <c r="W80" s="449"/>
      <c r="X80" s="450"/>
      <c r="Y80" s="451"/>
      <c r="Z80" s="452"/>
      <c r="AA80" s="448"/>
      <c r="AB80" s="449"/>
      <c r="AC80" s="449"/>
      <c r="AD80" s="450"/>
      <c r="AE80" s="431"/>
      <c r="AF80" s="432"/>
      <c r="AG80" s="433"/>
      <c r="AH80" s="431"/>
      <c r="AI80" s="432"/>
      <c r="AJ80" s="433"/>
      <c r="AK80" s="434"/>
      <c r="AL80" s="435"/>
      <c r="AM80" s="435"/>
      <c r="AN80" s="436"/>
      <c r="AO80" s="437"/>
      <c r="AP80" s="438"/>
      <c r="AQ80" s="438"/>
      <c r="AR80" s="438"/>
      <c r="AS80" s="438"/>
      <c r="AT80" s="438"/>
      <c r="AU80" s="438"/>
      <c r="AV80" s="439"/>
      <c r="AW80" s="440"/>
      <c r="AX80" s="441"/>
      <c r="AY80" s="442"/>
      <c r="AZ80" s="443"/>
      <c r="BA80" s="444"/>
      <c r="BB80" s="444"/>
      <c r="BC80" s="444"/>
      <c r="BD80" s="444"/>
      <c r="BE80" s="444"/>
      <c r="BF80" s="444"/>
      <c r="BG80" s="444"/>
      <c r="BH80" s="444"/>
      <c r="BI80" s="444"/>
      <c r="BJ80" s="444"/>
      <c r="BK80" s="444"/>
      <c r="BL80" s="444"/>
      <c r="BM80" s="444"/>
      <c r="BN80" s="444"/>
      <c r="BO80" s="445"/>
    </row>
    <row r="81" spans="1:67" ht="35.1" customHeight="1" x14ac:dyDescent="0.25">
      <c r="A81" s="22">
        <f>ROW(A70)</f>
        <v>70</v>
      </c>
      <c r="B81" s="446"/>
      <c r="C81" s="446"/>
      <c r="D81" s="447"/>
      <c r="E81" s="447"/>
      <c r="F81" s="447"/>
      <c r="G81" s="447"/>
      <c r="H81" s="447"/>
      <c r="I81" s="434"/>
      <c r="J81" s="435"/>
      <c r="K81" s="435"/>
      <c r="L81" s="435"/>
      <c r="M81" s="435"/>
      <c r="N81" s="435"/>
      <c r="O81" s="435"/>
      <c r="P81" s="436"/>
      <c r="Q81" s="448"/>
      <c r="R81" s="449"/>
      <c r="S81" s="449"/>
      <c r="T81" s="449"/>
      <c r="U81" s="449"/>
      <c r="V81" s="449"/>
      <c r="W81" s="449"/>
      <c r="X81" s="450"/>
      <c r="Y81" s="451"/>
      <c r="Z81" s="452"/>
      <c r="AA81" s="448"/>
      <c r="AB81" s="449"/>
      <c r="AC81" s="449"/>
      <c r="AD81" s="450"/>
      <c r="AE81" s="431"/>
      <c r="AF81" s="432"/>
      <c r="AG81" s="433"/>
      <c r="AH81" s="431"/>
      <c r="AI81" s="432"/>
      <c r="AJ81" s="433"/>
      <c r="AK81" s="434"/>
      <c r="AL81" s="435"/>
      <c r="AM81" s="435"/>
      <c r="AN81" s="436"/>
      <c r="AO81" s="437"/>
      <c r="AP81" s="438"/>
      <c r="AQ81" s="438"/>
      <c r="AR81" s="438"/>
      <c r="AS81" s="438"/>
      <c r="AT81" s="438"/>
      <c r="AU81" s="438"/>
      <c r="AV81" s="439"/>
      <c r="AW81" s="440"/>
      <c r="AX81" s="441"/>
      <c r="AY81" s="442"/>
      <c r="AZ81" s="443"/>
      <c r="BA81" s="444"/>
      <c r="BB81" s="444"/>
      <c r="BC81" s="444"/>
      <c r="BD81" s="444"/>
      <c r="BE81" s="444"/>
      <c r="BF81" s="444"/>
      <c r="BG81" s="444"/>
      <c r="BH81" s="444"/>
      <c r="BI81" s="444"/>
      <c r="BJ81" s="444"/>
      <c r="BK81" s="444"/>
      <c r="BL81" s="444"/>
      <c r="BM81" s="444"/>
      <c r="BN81" s="444"/>
      <c r="BO81" s="445"/>
    </row>
    <row r="82" spans="1:67" ht="35.1" customHeight="1" x14ac:dyDescent="0.25">
      <c r="A82" s="23">
        <f t="shared" ref="A82:A90" si="2">ROW(A71)</f>
        <v>71</v>
      </c>
      <c r="B82" s="446"/>
      <c r="C82" s="446"/>
      <c r="D82" s="447"/>
      <c r="E82" s="447"/>
      <c r="F82" s="447"/>
      <c r="G82" s="447"/>
      <c r="H82" s="447"/>
      <c r="I82" s="434"/>
      <c r="J82" s="435"/>
      <c r="K82" s="435"/>
      <c r="L82" s="435"/>
      <c r="M82" s="435"/>
      <c r="N82" s="435"/>
      <c r="O82" s="435"/>
      <c r="P82" s="436"/>
      <c r="Q82" s="448"/>
      <c r="R82" s="449"/>
      <c r="S82" s="449"/>
      <c r="T82" s="449"/>
      <c r="U82" s="449"/>
      <c r="V82" s="449"/>
      <c r="W82" s="449"/>
      <c r="X82" s="450"/>
      <c r="Y82" s="451"/>
      <c r="Z82" s="452"/>
      <c r="AA82" s="448"/>
      <c r="AB82" s="449"/>
      <c r="AC82" s="449"/>
      <c r="AD82" s="450"/>
      <c r="AE82" s="431"/>
      <c r="AF82" s="432"/>
      <c r="AG82" s="433"/>
      <c r="AH82" s="431"/>
      <c r="AI82" s="432"/>
      <c r="AJ82" s="433"/>
      <c r="AK82" s="434"/>
      <c r="AL82" s="435"/>
      <c r="AM82" s="435"/>
      <c r="AN82" s="436"/>
      <c r="AO82" s="437"/>
      <c r="AP82" s="438"/>
      <c r="AQ82" s="438"/>
      <c r="AR82" s="438"/>
      <c r="AS82" s="438"/>
      <c r="AT82" s="438"/>
      <c r="AU82" s="438"/>
      <c r="AV82" s="439"/>
      <c r="AW82" s="440"/>
      <c r="AX82" s="441"/>
      <c r="AY82" s="442"/>
      <c r="AZ82" s="443"/>
      <c r="BA82" s="444"/>
      <c r="BB82" s="444"/>
      <c r="BC82" s="444"/>
      <c r="BD82" s="444"/>
      <c r="BE82" s="444"/>
      <c r="BF82" s="444"/>
      <c r="BG82" s="444"/>
      <c r="BH82" s="444"/>
      <c r="BI82" s="444"/>
      <c r="BJ82" s="444"/>
      <c r="BK82" s="444"/>
      <c r="BL82" s="444"/>
      <c r="BM82" s="444"/>
      <c r="BN82" s="444"/>
      <c r="BO82" s="445"/>
    </row>
    <row r="83" spans="1:67" ht="35.1" customHeight="1" x14ac:dyDescent="0.25">
      <c r="A83" s="23">
        <f t="shared" si="2"/>
        <v>72</v>
      </c>
      <c r="B83" s="446"/>
      <c r="C83" s="446"/>
      <c r="D83" s="447"/>
      <c r="E83" s="447"/>
      <c r="F83" s="447"/>
      <c r="G83" s="447"/>
      <c r="H83" s="447"/>
      <c r="I83" s="434"/>
      <c r="J83" s="435"/>
      <c r="K83" s="435"/>
      <c r="L83" s="435"/>
      <c r="M83" s="435"/>
      <c r="N83" s="435"/>
      <c r="O83" s="435"/>
      <c r="P83" s="436"/>
      <c r="Q83" s="448"/>
      <c r="R83" s="449"/>
      <c r="S83" s="449"/>
      <c r="T83" s="449"/>
      <c r="U83" s="449"/>
      <c r="V83" s="449"/>
      <c r="W83" s="449"/>
      <c r="X83" s="450"/>
      <c r="Y83" s="451"/>
      <c r="Z83" s="452"/>
      <c r="AA83" s="448"/>
      <c r="AB83" s="449"/>
      <c r="AC83" s="449"/>
      <c r="AD83" s="450"/>
      <c r="AE83" s="431"/>
      <c r="AF83" s="432"/>
      <c r="AG83" s="433"/>
      <c r="AH83" s="431"/>
      <c r="AI83" s="432"/>
      <c r="AJ83" s="433"/>
      <c r="AK83" s="434"/>
      <c r="AL83" s="435"/>
      <c r="AM83" s="435"/>
      <c r="AN83" s="436"/>
      <c r="AO83" s="437"/>
      <c r="AP83" s="438"/>
      <c r="AQ83" s="438"/>
      <c r="AR83" s="438"/>
      <c r="AS83" s="438"/>
      <c r="AT83" s="438"/>
      <c r="AU83" s="438"/>
      <c r="AV83" s="439"/>
      <c r="AW83" s="440"/>
      <c r="AX83" s="441"/>
      <c r="AY83" s="442"/>
      <c r="AZ83" s="443"/>
      <c r="BA83" s="444"/>
      <c r="BB83" s="444"/>
      <c r="BC83" s="444"/>
      <c r="BD83" s="444"/>
      <c r="BE83" s="444"/>
      <c r="BF83" s="444"/>
      <c r="BG83" s="444"/>
      <c r="BH83" s="444"/>
      <c r="BI83" s="444"/>
      <c r="BJ83" s="444"/>
      <c r="BK83" s="444"/>
      <c r="BL83" s="444"/>
      <c r="BM83" s="444"/>
      <c r="BN83" s="444"/>
      <c r="BO83" s="445"/>
    </row>
    <row r="84" spans="1:67" ht="35.1" customHeight="1" x14ac:dyDescent="0.25">
      <c r="A84" s="23">
        <f t="shared" si="2"/>
        <v>73</v>
      </c>
      <c r="B84" s="446"/>
      <c r="C84" s="446"/>
      <c r="D84" s="447"/>
      <c r="E84" s="447"/>
      <c r="F84" s="447"/>
      <c r="G84" s="447"/>
      <c r="H84" s="447"/>
      <c r="I84" s="434"/>
      <c r="J84" s="435"/>
      <c r="K84" s="435"/>
      <c r="L84" s="435"/>
      <c r="M84" s="435"/>
      <c r="N84" s="435"/>
      <c r="O84" s="435"/>
      <c r="P84" s="436"/>
      <c r="Q84" s="448"/>
      <c r="R84" s="449"/>
      <c r="S84" s="449"/>
      <c r="T84" s="449"/>
      <c r="U84" s="449"/>
      <c r="V84" s="449"/>
      <c r="W84" s="449"/>
      <c r="X84" s="450"/>
      <c r="Y84" s="451"/>
      <c r="Z84" s="452"/>
      <c r="AA84" s="448"/>
      <c r="AB84" s="449"/>
      <c r="AC84" s="449"/>
      <c r="AD84" s="450"/>
      <c r="AE84" s="431"/>
      <c r="AF84" s="432"/>
      <c r="AG84" s="433"/>
      <c r="AH84" s="431"/>
      <c r="AI84" s="432"/>
      <c r="AJ84" s="433"/>
      <c r="AK84" s="434"/>
      <c r="AL84" s="435"/>
      <c r="AM84" s="435"/>
      <c r="AN84" s="436"/>
      <c r="AO84" s="437"/>
      <c r="AP84" s="438"/>
      <c r="AQ84" s="438"/>
      <c r="AR84" s="438"/>
      <c r="AS84" s="438"/>
      <c r="AT84" s="438"/>
      <c r="AU84" s="438"/>
      <c r="AV84" s="439"/>
      <c r="AW84" s="440"/>
      <c r="AX84" s="441"/>
      <c r="AY84" s="442"/>
      <c r="AZ84" s="443"/>
      <c r="BA84" s="444"/>
      <c r="BB84" s="444"/>
      <c r="BC84" s="444"/>
      <c r="BD84" s="444"/>
      <c r="BE84" s="444"/>
      <c r="BF84" s="444"/>
      <c r="BG84" s="444"/>
      <c r="BH84" s="444"/>
      <c r="BI84" s="444"/>
      <c r="BJ84" s="444"/>
      <c r="BK84" s="444"/>
      <c r="BL84" s="444"/>
      <c r="BM84" s="444"/>
      <c r="BN84" s="444"/>
      <c r="BO84" s="445"/>
    </row>
    <row r="85" spans="1:67" ht="35.1" customHeight="1" x14ac:dyDescent="0.25">
      <c r="A85" s="23">
        <f t="shared" si="2"/>
        <v>74</v>
      </c>
      <c r="B85" s="446"/>
      <c r="C85" s="446"/>
      <c r="D85" s="447"/>
      <c r="E85" s="447"/>
      <c r="F85" s="447"/>
      <c r="G85" s="447"/>
      <c r="H85" s="447"/>
      <c r="I85" s="434"/>
      <c r="J85" s="435"/>
      <c r="K85" s="435"/>
      <c r="L85" s="435"/>
      <c r="M85" s="435"/>
      <c r="N85" s="435"/>
      <c r="O85" s="435"/>
      <c r="P85" s="436"/>
      <c r="Q85" s="448"/>
      <c r="R85" s="449"/>
      <c r="S85" s="449"/>
      <c r="T85" s="449"/>
      <c r="U85" s="449"/>
      <c r="V85" s="449"/>
      <c r="W85" s="449"/>
      <c r="X85" s="450"/>
      <c r="Y85" s="451"/>
      <c r="Z85" s="452"/>
      <c r="AA85" s="448"/>
      <c r="AB85" s="449"/>
      <c r="AC85" s="449"/>
      <c r="AD85" s="450"/>
      <c r="AE85" s="431"/>
      <c r="AF85" s="432"/>
      <c r="AG85" s="433"/>
      <c r="AH85" s="431"/>
      <c r="AI85" s="432"/>
      <c r="AJ85" s="433"/>
      <c r="AK85" s="434"/>
      <c r="AL85" s="435"/>
      <c r="AM85" s="435"/>
      <c r="AN85" s="436"/>
      <c r="AO85" s="437"/>
      <c r="AP85" s="438"/>
      <c r="AQ85" s="438"/>
      <c r="AR85" s="438"/>
      <c r="AS85" s="438"/>
      <c r="AT85" s="438"/>
      <c r="AU85" s="438"/>
      <c r="AV85" s="439"/>
      <c r="AW85" s="440"/>
      <c r="AX85" s="441"/>
      <c r="AY85" s="442"/>
      <c r="AZ85" s="443"/>
      <c r="BA85" s="444"/>
      <c r="BB85" s="444"/>
      <c r="BC85" s="444"/>
      <c r="BD85" s="444"/>
      <c r="BE85" s="444"/>
      <c r="BF85" s="444"/>
      <c r="BG85" s="444"/>
      <c r="BH85" s="444"/>
      <c r="BI85" s="444"/>
      <c r="BJ85" s="444"/>
      <c r="BK85" s="444"/>
      <c r="BL85" s="444"/>
      <c r="BM85" s="444"/>
      <c r="BN85" s="444"/>
      <c r="BO85" s="445"/>
    </row>
    <row r="86" spans="1:67" ht="35.1" customHeight="1" x14ac:dyDescent="0.25">
      <c r="A86" s="23">
        <f t="shared" si="2"/>
        <v>75</v>
      </c>
      <c r="B86" s="446"/>
      <c r="C86" s="446"/>
      <c r="D86" s="447"/>
      <c r="E86" s="447"/>
      <c r="F86" s="447"/>
      <c r="G86" s="447"/>
      <c r="H86" s="447"/>
      <c r="I86" s="434"/>
      <c r="J86" s="435"/>
      <c r="K86" s="435"/>
      <c r="L86" s="435"/>
      <c r="M86" s="435"/>
      <c r="N86" s="435"/>
      <c r="O86" s="435"/>
      <c r="P86" s="436"/>
      <c r="Q86" s="448"/>
      <c r="R86" s="449"/>
      <c r="S86" s="449"/>
      <c r="T86" s="449"/>
      <c r="U86" s="449"/>
      <c r="V86" s="449"/>
      <c r="W86" s="449"/>
      <c r="X86" s="450"/>
      <c r="Y86" s="451"/>
      <c r="Z86" s="452"/>
      <c r="AA86" s="448"/>
      <c r="AB86" s="449"/>
      <c r="AC86" s="449"/>
      <c r="AD86" s="450"/>
      <c r="AE86" s="431"/>
      <c r="AF86" s="432"/>
      <c r="AG86" s="433"/>
      <c r="AH86" s="431"/>
      <c r="AI86" s="432"/>
      <c r="AJ86" s="433"/>
      <c r="AK86" s="434"/>
      <c r="AL86" s="435"/>
      <c r="AM86" s="435"/>
      <c r="AN86" s="436"/>
      <c r="AO86" s="437"/>
      <c r="AP86" s="438"/>
      <c r="AQ86" s="438"/>
      <c r="AR86" s="438"/>
      <c r="AS86" s="438"/>
      <c r="AT86" s="438"/>
      <c r="AU86" s="438"/>
      <c r="AV86" s="439"/>
      <c r="AW86" s="440"/>
      <c r="AX86" s="441"/>
      <c r="AY86" s="442"/>
      <c r="AZ86" s="443"/>
      <c r="BA86" s="444"/>
      <c r="BB86" s="444"/>
      <c r="BC86" s="444"/>
      <c r="BD86" s="444"/>
      <c r="BE86" s="444"/>
      <c r="BF86" s="444"/>
      <c r="BG86" s="444"/>
      <c r="BH86" s="444"/>
      <c r="BI86" s="444"/>
      <c r="BJ86" s="444"/>
      <c r="BK86" s="444"/>
      <c r="BL86" s="444"/>
      <c r="BM86" s="444"/>
      <c r="BN86" s="444"/>
      <c r="BO86" s="445"/>
    </row>
    <row r="87" spans="1:67" ht="35.1" customHeight="1" x14ac:dyDescent="0.25">
      <c r="A87" s="23">
        <f t="shared" si="2"/>
        <v>76</v>
      </c>
      <c r="B87" s="446"/>
      <c r="C87" s="446"/>
      <c r="D87" s="447"/>
      <c r="E87" s="447"/>
      <c r="F87" s="447"/>
      <c r="G87" s="447"/>
      <c r="H87" s="447"/>
      <c r="I87" s="434"/>
      <c r="J87" s="435"/>
      <c r="K87" s="435"/>
      <c r="L87" s="435"/>
      <c r="M87" s="435"/>
      <c r="N87" s="435"/>
      <c r="O87" s="435"/>
      <c r="P87" s="436"/>
      <c r="Q87" s="448"/>
      <c r="R87" s="449"/>
      <c r="S87" s="449"/>
      <c r="T87" s="449"/>
      <c r="U87" s="449"/>
      <c r="V87" s="449"/>
      <c r="W87" s="449"/>
      <c r="X87" s="450"/>
      <c r="Y87" s="451"/>
      <c r="Z87" s="452"/>
      <c r="AA87" s="448"/>
      <c r="AB87" s="449"/>
      <c r="AC87" s="449"/>
      <c r="AD87" s="450"/>
      <c r="AE87" s="431"/>
      <c r="AF87" s="432"/>
      <c r="AG87" s="433"/>
      <c r="AH87" s="431"/>
      <c r="AI87" s="432"/>
      <c r="AJ87" s="433"/>
      <c r="AK87" s="434"/>
      <c r="AL87" s="435"/>
      <c r="AM87" s="435"/>
      <c r="AN87" s="436"/>
      <c r="AO87" s="437"/>
      <c r="AP87" s="438"/>
      <c r="AQ87" s="438"/>
      <c r="AR87" s="438"/>
      <c r="AS87" s="438"/>
      <c r="AT87" s="438"/>
      <c r="AU87" s="438"/>
      <c r="AV87" s="439"/>
      <c r="AW87" s="440"/>
      <c r="AX87" s="441"/>
      <c r="AY87" s="442"/>
      <c r="AZ87" s="443"/>
      <c r="BA87" s="444"/>
      <c r="BB87" s="444"/>
      <c r="BC87" s="444"/>
      <c r="BD87" s="444"/>
      <c r="BE87" s="444"/>
      <c r="BF87" s="444"/>
      <c r="BG87" s="444"/>
      <c r="BH87" s="444"/>
      <c r="BI87" s="444"/>
      <c r="BJ87" s="444"/>
      <c r="BK87" s="444"/>
      <c r="BL87" s="444"/>
      <c r="BM87" s="444"/>
      <c r="BN87" s="444"/>
      <c r="BO87" s="445"/>
    </row>
    <row r="88" spans="1:67" ht="35.1" customHeight="1" x14ac:dyDescent="0.25">
      <c r="A88" s="23">
        <f t="shared" si="2"/>
        <v>77</v>
      </c>
      <c r="B88" s="446"/>
      <c r="C88" s="446"/>
      <c r="D88" s="447"/>
      <c r="E88" s="447"/>
      <c r="F88" s="447"/>
      <c r="G88" s="447"/>
      <c r="H88" s="447"/>
      <c r="I88" s="434"/>
      <c r="J88" s="435"/>
      <c r="K88" s="435"/>
      <c r="L88" s="435"/>
      <c r="M88" s="435"/>
      <c r="N88" s="435"/>
      <c r="O88" s="435"/>
      <c r="P88" s="436"/>
      <c r="Q88" s="448"/>
      <c r="R88" s="449"/>
      <c r="S88" s="449"/>
      <c r="T88" s="449"/>
      <c r="U88" s="449"/>
      <c r="V88" s="449"/>
      <c r="W88" s="449"/>
      <c r="X88" s="450"/>
      <c r="Y88" s="451"/>
      <c r="Z88" s="452"/>
      <c r="AA88" s="448"/>
      <c r="AB88" s="449"/>
      <c r="AC88" s="449"/>
      <c r="AD88" s="450"/>
      <c r="AE88" s="431"/>
      <c r="AF88" s="432"/>
      <c r="AG88" s="433"/>
      <c r="AH88" s="431"/>
      <c r="AI88" s="432"/>
      <c r="AJ88" s="433"/>
      <c r="AK88" s="434"/>
      <c r="AL88" s="435"/>
      <c r="AM88" s="435"/>
      <c r="AN88" s="436"/>
      <c r="AO88" s="437"/>
      <c r="AP88" s="438"/>
      <c r="AQ88" s="438"/>
      <c r="AR88" s="438"/>
      <c r="AS88" s="438"/>
      <c r="AT88" s="438"/>
      <c r="AU88" s="438"/>
      <c r="AV88" s="439"/>
      <c r="AW88" s="440"/>
      <c r="AX88" s="441"/>
      <c r="AY88" s="442"/>
      <c r="AZ88" s="443"/>
      <c r="BA88" s="444"/>
      <c r="BB88" s="444"/>
      <c r="BC88" s="444"/>
      <c r="BD88" s="444"/>
      <c r="BE88" s="444"/>
      <c r="BF88" s="444"/>
      <c r="BG88" s="444"/>
      <c r="BH88" s="444"/>
      <c r="BI88" s="444"/>
      <c r="BJ88" s="444"/>
      <c r="BK88" s="444"/>
      <c r="BL88" s="444"/>
      <c r="BM88" s="444"/>
      <c r="BN88" s="444"/>
      <c r="BO88" s="445"/>
    </row>
    <row r="89" spans="1:67" ht="35.1" customHeight="1" x14ac:dyDescent="0.25">
      <c r="A89" s="23">
        <f t="shared" si="2"/>
        <v>78</v>
      </c>
      <c r="B89" s="446"/>
      <c r="C89" s="446"/>
      <c r="D89" s="447"/>
      <c r="E89" s="447"/>
      <c r="F89" s="447"/>
      <c r="G89" s="447"/>
      <c r="H89" s="447"/>
      <c r="I89" s="434"/>
      <c r="J89" s="435"/>
      <c r="K89" s="435"/>
      <c r="L89" s="435"/>
      <c r="M89" s="435"/>
      <c r="N89" s="435"/>
      <c r="O89" s="435"/>
      <c r="P89" s="436"/>
      <c r="Q89" s="448"/>
      <c r="R89" s="449"/>
      <c r="S89" s="449"/>
      <c r="T89" s="449"/>
      <c r="U89" s="449"/>
      <c r="V89" s="449"/>
      <c r="W89" s="449"/>
      <c r="X89" s="450"/>
      <c r="Y89" s="451"/>
      <c r="Z89" s="452"/>
      <c r="AA89" s="448"/>
      <c r="AB89" s="449"/>
      <c r="AC89" s="449"/>
      <c r="AD89" s="450"/>
      <c r="AE89" s="431"/>
      <c r="AF89" s="432"/>
      <c r="AG89" s="433"/>
      <c r="AH89" s="431"/>
      <c r="AI89" s="432"/>
      <c r="AJ89" s="433"/>
      <c r="AK89" s="434"/>
      <c r="AL89" s="435"/>
      <c r="AM89" s="435"/>
      <c r="AN89" s="436"/>
      <c r="AO89" s="437"/>
      <c r="AP89" s="438"/>
      <c r="AQ89" s="438"/>
      <c r="AR89" s="438"/>
      <c r="AS89" s="438"/>
      <c r="AT89" s="438"/>
      <c r="AU89" s="438"/>
      <c r="AV89" s="439"/>
      <c r="AW89" s="440"/>
      <c r="AX89" s="441"/>
      <c r="AY89" s="442"/>
      <c r="AZ89" s="443"/>
      <c r="BA89" s="444"/>
      <c r="BB89" s="444"/>
      <c r="BC89" s="444"/>
      <c r="BD89" s="444"/>
      <c r="BE89" s="444"/>
      <c r="BF89" s="444"/>
      <c r="BG89" s="444"/>
      <c r="BH89" s="444"/>
      <c r="BI89" s="444"/>
      <c r="BJ89" s="444"/>
      <c r="BK89" s="444"/>
      <c r="BL89" s="444"/>
      <c r="BM89" s="444"/>
      <c r="BN89" s="444"/>
      <c r="BO89" s="445"/>
    </row>
    <row r="90" spans="1:67" ht="35.1" customHeight="1" x14ac:dyDescent="0.25">
      <c r="A90" s="23">
        <f t="shared" si="2"/>
        <v>79</v>
      </c>
      <c r="B90" s="446"/>
      <c r="C90" s="446"/>
      <c r="D90" s="447"/>
      <c r="E90" s="447"/>
      <c r="F90" s="447"/>
      <c r="G90" s="447"/>
      <c r="H90" s="447"/>
      <c r="I90" s="434"/>
      <c r="J90" s="435"/>
      <c r="K90" s="435"/>
      <c r="L90" s="435"/>
      <c r="M90" s="435"/>
      <c r="N90" s="435"/>
      <c r="O90" s="435"/>
      <c r="P90" s="436"/>
      <c r="Q90" s="448"/>
      <c r="R90" s="449"/>
      <c r="S90" s="449"/>
      <c r="T90" s="449"/>
      <c r="U90" s="449"/>
      <c r="V90" s="449"/>
      <c r="W90" s="449"/>
      <c r="X90" s="450"/>
      <c r="Y90" s="451"/>
      <c r="Z90" s="452"/>
      <c r="AA90" s="448"/>
      <c r="AB90" s="449"/>
      <c r="AC90" s="449"/>
      <c r="AD90" s="450"/>
      <c r="AE90" s="431"/>
      <c r="AF90" s="432"/>
      <c r="AG90" s="433"/>
      <c r="AH90" s="431"/>
      <c r="AI90" s="432"/>
      <c r="AJ90" s="433"/>
      <c r="AK90" s="434"/>
      <c r="AL90" s="435"/>
      <c r="AM90" s="435"/>
      <c r="AN90" s="436"/>
      <c r="AO90" s="437"/>
      <c r="AP90" s="438"/>
      <c r="AQ90" s="438"/>
      <c r="AR90" s="438"/>
      <c r="AS90" s="438"/>
      <c r="AT90" s="438"/>
      <c r="AU90" s="438"/>
      <c r="AV90" s="439"/>
      <c r="AW90" s="440"/>
      <c r="AX90" s="441"/>
      <c r="AY90" s="442"/>
      <c r="AZ90" s="443"/>
      <c r="BA90" s="444"/>
      <c r="BB90" s="444"/>
      <c r="BC90" s="444"/>
      <c r="BD90" s="444"/>
      <c r="BE90" s="444"/>
      <c r="BF90" s="444"/>
      <c r="BG90" s="444"/>
      <c r="BH90" s="444"/>
      <c r="BI90" s="444"/>
      <c r="BJ90" s="444"/>
      <c r="BK90" s="444"/>
      <c r="BL90" s="444"/>
      <c r="BM90" s="444"/>
      <c r="BN90" s="444"/>
      <c r="BO90" s="445"/>
    </row>
    <row r="91" spans="1:67" ht="35.1" customHeight="1" x14ac:dyDescent="0.25">
      <c r="A91" s="22">
        <f>ROW(A80)</f>
        <v>80</v>
      </c>
      <c r="B91" s="446"/>
      <c r="C91" s="446"/>
      <c r="D91" s="447"/>
      <c r="E91" s="447"/>
      <c r="F91" s="447"/>
      <c r="G91" s="447"/>
      <c r="H91" s="447"/>
      <c r="I91" s="434"/>
      <c r="J91" s="435"/>
      <c r="K91" s="435"/>
      <c r="L91" s="435"/>
      <c r="M91" s="435"/>
      <c r="N91" s="435"/>
      <c r="O91" s="435"/>
      <c r="P91" s="436"/>
      <c r="Q91" s="448"/>
      <c r="R91" s="449"/>
      <c r="S91" s="449"/>
      <c r="T91" s="449"/>
      <c r="U91" s="449"/>
      <c r="V91" s="449"/>
      <c r="W91" s="449"/>
      <c r="X91" s="450"/>
      <c r="Y91" s="451"/>
      <c r="Z91" s="452"/>
      <c r="AA91" s="448"/>
      <c r="AB91" s="449"/>
      <c r="AC91" s="449"/>
      <c r="AD91" s="450"/>
      <c r="AE91" s="431"/>
      <c r="AF91" s="432"/>
      <c r="AG91" s="433"/>
      <c r="AH91" s="431"/>
      <c r="AI91" s="432"/>
      <c r="AJ91" s="433"/>
      <c r="AK91" s="434"/>
      <c r="AL91" s="435"/>
      <c r="AM91" s="435"/>
      <c r="AN91" s="436"/>
      <c r="AO91" s="437"/>
      <c r="AP91" s="438"/>
      <c r="AQ91" s="438"/>
      <c r="AR91" s="438"/>
      <c r="AS91" s="438"/>
      <c r="AT91" s="438"/>
      <c r="AU91" s="438"/>
      <c r="AV91" s="439"/>
      <c r="AW91" s="440"/>
      <c r="AX91" s="441"/>
      <c r="AY91" s="442"/>
      <c r="AZ91" s="443"/>
      <c r="BA91" s="444"/>
      <c r="BB91" s="444"/>
      <c r="BC91" s="444"/>
      <c r="BD91" s="444"/>
      <c r="BE91" s="444"/>
      <c r="BF91" s="444"/>
      <c r="BG91" s="444"/>
      <c r="BH91" s="444"/>
      <c r="BI91" s="444"/>
      <c r="BJ91" s="444"/>
      <c r="BK91" s="444"/>
      <c r="BL91" s="444"/>
      <c r="BM91" s="444"/>
      <c r="BN91" s="444"/>
      <c r="BO91" s="445"/>
    </row>
    <row r="92" spans="1:67" ht="35.1" customHeight="1" x14ac:dyDescent="0.25">
      <c r="A92" s="23">
        <f t="shared" ref="A92:A100" si="3">ROW(A81)</f>
        <v>81</v>
      </c>
      <c r="B92" s="446"/>
      <c r="C92" s="446"/>
      <c r="D92" s="447"/>
      <c r="E92" s="447"/>
      <c r="F92" s="447"/>
      <c r="G92" s="447"/>
      <c r="H92" s="447"/>
      <c r="I92" s="434"/>
      <c r="J92" s="435"/>
      <c r="K92" s="435"/>
      <c r="L92" s="435"/>
      <c r="M92" s="435"/>
      <c r="N92" s="435"/>
      <c r="O92" s="435"/>
      <c r="P92" s="436"/>
      <c r="Q92" s="448"/>
      <c r="R92" s="449"/>
      <c r="S92" s="449"/>
      <c r="T92" s="449"/>
      <c r="U92" s="449"/>
      <c r="V92" s="449"/>
      <c r="W92" s="449"/>
      <c r="X92" s="450"/>
      <c r="Y92" s="451"/>
      <c r="Z92" s="452"/>
      <c r="AA92" s="448"/>
      <c r="AB92" s="449"/>
      <c r="AC92" s="449"/>
      <c r="AD92" s="450"/>
      <c r="AE92" s="431"/>
      <c r="AF92" s="432"/>
      <c r="AG92" s="433"/>
      <c r="AH92" s="431"/>
      <c r="AI92" s="432"/>
      <c r="AJ92" s="433"/>
      <c r="AK92" s="434"/>
      <c r="AL92" s="435"/>
      <c r="AM92" s="435"/>
      <c r="AN92" s="436"/>
      <c r="AO92" s="437"/>
      <c r="AP92" s="438"/>
      <c r="AQ92" s="438"/>
      <c r="AR92" s="438"/>
      <c r="AS92" s="438"/>
      <c r="AT92" s="438"/>
      <c r="AU92" s="438"/>
      <c r="AV92" s="439"/>
      <c r="AW92" s="440"/>
      <c r="AX92" s="441"/>
      <c r="AY92" s="442"/>
      <c r="AZ92" s="443"/>
      <c r="BA92" s="444"/>
      <c r="BB92" s="444"/>
      <c r="BC92" s="444"/>
      <c r="BD92" s="444"/>
      <c r="BE92" s="444"/>
      <c r="BF92" s="444"/>
      <c r="BG92" s="444"/>
      <c r="BH92" s="444"/>
      <c r="BI92" s="444"/>
      <c r="BJ92" s="444"/>
      <c r="BK92" s="444"/>
      <c r="BL92" s="444"/>
      <c r="BM92" s="444"/>
      <c r="BN92" s="444"/>
      <c r="BO92" s="445"/>
    </row>
    <row r="93" spans="1:67" ht="35.1" customHeight="1" x14ac:dyDescent="0.25">
      <c r="A93" s="23">
        <f t="shared" si="3"/>
        <v>82</v>
      </c>
      <c r="B93" s="446"/>
      <c r="C93" s="446"/>
      <c r="D93" s="447"/>
      <c r="E93" s="447"/>
      <c r="F93" s="447"/>
      <c r="G93" s="447"/>
      <c r="H93" s="447"/>
      <c r="I93" s="434"/>
      <c r="J93" s="435"/>
      <c r="K93" s="435"/>
      <c r="L93" s="435"/>
      <c r="M93" s="435"/>
      <c r="N93" s="435"/>
      <c r="O93" s="435"/>
      <c r="P93" s="436"/>
      <c r="Q93" s="448"/>
      <c r="R93" s="449"/>
      <c r="S93" s="449"/>
      <c r="T93" s="449"/>
      <c r="U93" s="449"/>
      <c r="V93" s="449"/>
      <c r="W93" s="449"/>
      <c r="X93" s="450"/>
      <c r="Y93" s="451"/>
      <c r="Z93" s="452"/>
      <c r="AA93" s="448"/>
      <c r="AB93" s="449"/>
      <c r="AC93" s="449"/>
      <c r="AD93" s="450"/>
      <c r="AE93" s="431"/>
      <c r="AF93" s="432"/>
      <c r="AG93" s="433"/>
      <c r="AH93" s="431"/>
      <c r="AI93" s="432"/>
      <c r="AJ93" s="433"/>
      <c r="AK93" s="434"/>
      <c r="AL93" s="435"/>
      <c r="AM93" s="435"/>
      <c r="AN93" s="436"/>
      <c r="AO93" s="437"/>
      <c r="AP93" s="438"/>
      <c r="AQ93" s="438"/>
      <c r="AR93" s="438"/>
      <c r="AS93" s="438"/>
      <c r="AT93" s="438"/>
      <c r="AU93" s="438"/>
      <c r="AV93" s="439"/>
      <c r="AW93" s="440"/>
      <c r="AX93" s="441"/>
      <c r="AY93" s="442"/>
      <c r="AZ93" s="443"/>
      <c r="BA93" s="444"/>
      <c r="BB93" s="444"/>
      <c r="BC93" s="444"/>
      <c r="BD93" s="444"/>
      <c r="BE93" s="444"/>
      <c r="BF93" s="444"/>
      <c r="BG93" s="444"/>
      <c r="BH93" s="444"/>
      <c r="BI93" s="444"/>
      <c r="BJ93" s="444"/>
      <c r="BK93" s="444"/>
      <c r="BL93" s="444"/>
      <c r="BM93" s="444"/>
      <c r="BN93" s="444"/>
      <c r="BO93" s="445"/>
    </row>
    <row r="94" spans="1:67" ht="35.1" customHeight="1" x14ac:dyDescent="0.25">
      <c r="A94" s="23">
        <f t="shared" si="3"/>
        <v>83</v>
      </c>
      <c r="B94" s="446"/>
      <c r="C94" s="446"/>
      <c r="D94" s="447"/>
      <c r="E94" s="447"/>
      <c r="F94" s="447"/>
      <c r="G94" s="447"/>
      <c r="H94" s="447"/>
      <c r="I94" s="434"/>
      <c r="J94" s="435"/>
      <c r="K94" s="435"/>
      <c r="L94" s="435"/>
      <c r="M94" s="435"/>
      <c r="N94" s="435"/>
      <c r="O94" s="435"/>
      <c r="P94" s="436"/>
      <c r="Q94" s="448"/>
      <c r="R94" s="449"/>
      <c r="S94" s="449"/>
      <c r="T94" s="449"/>
      <c r="U94" s="449"/>
      <c r="V94" s="449"/>
      <c r="W94" s="449"/>
      <c r="X94" s="450"/>
      <c r="Y94" s="451"/>
      <c r="Z94" s="452"/>
      <c r="AA94" s="448"/>
      <c r="AB94" s="449"/>
      <c r="AC94" s="449"/>
      <c r="AD94" s="450"/>
      <c r="AE94" s="431"/>
      <c r="AF94" s="432"/>
      <c r="AG94" s="433"/>
      <c r="AH94" s="431"/>
      <c r="AI94" s="432"/>
      <c r="AJ94" s="433"/>
      <c r="AK94" s="434"/>
      <c r="AL94" s="435"/>
      <c r="AM94" s="435"/>
      <c r="AN94" s="436"/>
      <c r="AO94" s="437"/>
      <c r="AP94" s="438"/>
      <c r="AQ94" s="438"/>
      <c r="AR94" s="438"/>
      <c r="AS94" s="438"/>
      <c r="AT94" s="438"/>
      <c r="AU94" s="438"/>
      <c r="AV94" s="439"/>
      <c r="AW94" s="440"/>
      <c r="AX94" s="441"/>
      <c r="AY94" s="442"/>
      <c r="AZ94" s="443"/>
      <c r="BA94" s="444"/>
      <c r="BB94" s="444"/>
      <c r="BC94" s="444"/>
      <c r="BD94" s="444"/>
      <c r="BE94" s="444"/>
      <c r="BF94" s="444"/>
      <c r="BG94" s="444"/>
      <c r="BH94" s="444"/>
      <c r="BI94" s="444"/>
      <c r="BJ94" s="444"/>
      <c r="BK94" s="444"/>
      <c r="BL94" s="444"/>
      <c r="BM94" s="444"/>
      <c r="BN94" s="444"/>
      <c r="BO94" s="445"/>
    </row>
    <row r="95" spans="1:67" ht="35.1" customHeight="1" x14ac:dyDescent="0.25">
      <c r="A95" s="23">
        <f t="shared" si="3"/>
        <v>84</v>
      </c>
      <c r="B95" s="446"/>
      <c r="C95" s="446"/>
      <c r="D95" s="447"/>
      <c r="E95" s="447"/>
      <c r="F95" s="447"/>
      <c r="G95" s="447"/>
      <c r="H95" s="447"/>
      <c r="I95" s="434"/>
      <c r="J95" s="435"/>
      <c r="K95" s="435"/>
      <c r="L95" s="435"/>
      <c r="M95" s="435"/>
      <c r="N95" s="435"/>
      <c r="O95" s="435"/>
      <c r="P95" s="436"/>
      <c r="Q95" s="448"/>
      <c r="R95" s="449"/>
      <c r="S95" s="449"/>
      <c r="T95" s="449"/>
      <c r="U95" s="449"/>
      <c r="V95" s="449"/>
      <c r="W95" s="449"/>
      <c r="X95" s="450"/>
      <c r="Y95" s="451"/>
      <c r="Z95" s="452"/>
      <c r="AA95" s="448"/>
      <c r="AB95" s="449"/>
      <c r="AC95" s="449"/>
      <c r="AD95" s="450"/>
      <c r="AE95" s="431"/>
      <c r="AF95" s="432"/>
      <c r="AG95" s="433"/>
      <c r="AH95" s="431"/>
      <c r="AI95" s="432"/>
      <c r="AJ95" s="433"/>
      <c r="AK95" s="434"/>
      <c r="AL95" s="435"/>
      <c r="AM95" s="435"/>
      <c r="AN95" s="436"/>
      <c r="AO95" s="437"/>
      <c r="AP95" s="438"/>
      <c r="AQ95" s="438"/>
      <c r="AR95" s="438"/>
      <c r="AS95" s="438"/>
      <c r="AT95" s="438"/>
      <c r="AU95" s="438"/>
      <c r="AV95" s="439"/>
      <c r="AW95" s="440"/>
      <c r="AX95" s="441"/>
      <c r="AY95" s="442"/>
      <c r="AZ95" s="443"/>
      <c r="BA95" s="444"/>
      <c r="BB95" s="444"/>
      <c r="BC95" s="444"/>
      <c r="BD95" s="444"/>
      <c r="BE95" s="444"/>
      <c r="BF95" s="444"/>
      <c r="BG95" s="444"/>
      <c r="BH95" s="444"/>
      <c r="BI95" s="444"/>
      <c r="BJ95" s="444"/>
      <c r="BK95" s="444"/>
      <c r="BL95" s="444"/>
      <c r="BM95" s="444"/>
      <c r="BN95" s="444"/>
      <c r="BO95" s="445"/>
    </row>
    <row r="96" spans="1:67" ht="35.1" customHeight="1" x14ac:dyDescent="0.25">
      <c r="A96" s="23">
        <f t="shared" si="3"/>
        <v>85</v>
      </c>
      <c r="B96" s="446"/>
      <c r="C96" s="446"/>
      <c r="D96" s="447"/>
      <c r="E96" s="447"/>
      <c r="F96" s="447"/>
      <c r="G96" s="447"/>
      <c r="H96" s="447"/>
      <c r="I96" s="434"/>
      <c r="J96" s="435"/>
      <c r="K96" s="435"/>
      <c r="L96" s="435"/>
      <c r="M96" s="435"/>
      <c r="N96" s="435"/>
      <c r="O96" s="435"/>
      <c r="P96" s="436"/>
      <c r="Q96" s="448"/>
      <c r="R96" s="449"/>
      <c r="S96" s="449"/>
      <c r="T96" s="449"/>
      <c r="U96" s="449"/>
      <c r="V96" s="449"/>
      <c r="W96" s="449"/>
      <c r="X96" s="450"/>
      <c r="Y96" s="451"/>
      <c r="Z96" s="452"/>
      <c r="AA96" s="448"/>
      <c r="AB96" s="449"/>
      <c r="AC96" s="449"/>
      <c r="AD96" s="450"/>
      <c r="AE96" s="431"/>
      <c r="AF96" s="432"/>
      <c r="AG96" s="433"/>
      <c r="AH96" s="431"/>
      <c r="AI96" s="432"/>
      <c r="AJ96" s="433"/>
      <c r="AK96" s="434"/>
      <c r="AL96" s="435"/>
      <c r="AM96" s="435"/>
      <c r="AN96" s="436"/>
      <c r="AO96" s="437"/>
      <c r="AP96" s="438"/>
      <c r="AQ96" s="438"/>
      <c r="AR96" s="438"/>
      <c r="AS96" s="438"/>
      <c r="AT96" s="438"/>
      <c r="AU96" s="438"/>
      <c r="AV96" s="439"/>
      <c r="AW96" s="440"/>
      <c r="AX96" s="441"/>
      <c r="AY96" s="442"/>
      <c r="AZ96" s="443"/>
      <c r="BA96" s="444"/>
      <c r="BB96" s="444"/>
      <c r="BC96" s="444"/>
      <c r="BD96" s="444"/>
      <c r="BE96" s="444"/>
      <c r="BF96" s="444"/>
      <c r="BG96" s="444"/>
      <c r="BH96" s="444"/>
      <c r="BI96" s="444"/>
      <c r="BJ96" s="444"/>
      <c r="BK96" s="444"/>
      <c r="BL96" s="444"/>
      <c r="BM96" s="444"/>
      <c r="BN96" s="444"/>
      <c r="BO96" s="445"/>
    </row>
    <row r="97" spans="1:67" ht="35.1" customHeight="1" x14ac:dyDescent="0.25">
      <c r="A97" s="23">
        <f t="shared" si="3"/>
        <v>86</v>
      </c>
      <c r="B97" s="446"/>
      <c r="C97" s="446"/>
      <c r="D97" s="447"/>
      <c r="E97" s="447"/>
      <c r="F97" s="447"/>
      <c r="G97" s="447"/>
      <c r="H97" s="447"/>
      <c r="I97" s="434"/>
      <c r="J97" s="435"/>
      <c r="K97" s="435"/>
      <c r="L97" s="435"/>
      <c r="M97" s="435"/>
      <c r="N97" s="435"/>
      <c r="O97" s="435"/>
      <c r="P97" s="436"/>
      <c r="Q97" s="448"/>
      <c r="R97" s="449"/>
      <c r="S97" s="449"/>
      <c r="T97" s="449"/>
      <c r="U97" s="449"/>
      <c r="V97" s="449"/>
      <c r="W97" s="449"/>
      <c r="X97" s="450"/>
      <c r="Y97" s="451"/>
      <c r="Z97" s="452"/>
      <c r="AA97" s="448"/>
      <c r="AB97" s="449"/>
      <c r="AC97" s="449"/>
      <c r="AD97" s="450"/>
      <c r="AE97" s="431"/>
      <c r="AF97" s="432"/>
      <c r="AG97" s="433"/>
      <c r="AH97" s="431"/>
      <c r="AI97" s="432"/>
      <c r="AJ97" s="433"/>
      <c r="AK97" s="434"/>
      <c r="AL97" s="435"/>
      <c r="AM97" s="435"/>
      <c r="AN97" s="436"/>
      <c r="AO97" s="437"/>
      <c r="AP97" s="438"/>
      <c r="AQ97" s="438"/>
      <c r="AR97" s="438"/>
      <c r="AS97" s="438"/>
      <c r="AT97" s="438"/>
      <c r="AU97" s="438"/>
      <c r="AV97" s="439"/>
      <c r="AW97" s="440"/>
      <c r="AX97" s="441"/>
      <c r="AY97" s="442"/>
      <c r="AZ97" s="443"/>
      <c r="BA97" s="444"/>
      <c r="BB97" s="444"/>
      <c r="BC97" s="444"/>
      <c r="BD97" s="444"/>
      <c r="BE97" s="444"/>
      <c r="BF97" s="444"/>
      <c r="BG97" s="444"/>
      <c r="BH97" s="444"/>
      <c r="BI97" s="444"/>
      <c r="BJ97" s="444"/>
      <c r="BK97" s="444"/>
      <c r="BL97" s="444"/>
      <c r="BM97" s="444"/>
      <c r="BN97" s="444"/>
      <c r="BO97" s="445"/>
    </row>
    <row r="98" spans="1:67" ht="35.1" customHeight="1" x14ac:dyDescent="0.25">
      <c r="A98" s="23">
        <f t="shared" si="3"/>
        <v>87</v>
      </c>
      <c r="B98" s="446"/>
      <c r="C98" s="446"/>
      <c r="D98" s="447"/>
      <c r="E98" s="447"/>
      <c r="F98" s="447"/>
      <c r="G98" s="447"/>
      <c r="H98" s="447"/>
      <c r="I98" s="434"/>
      <c r="J98" s="435"/>
      <c r="K98" s="435"/>
      <c r="L98" s="435"/>
      <c r="M98" s="435"/>
      <c r="N98" s="435"/>
      <c r="O98" s="435"/>
      <c r="P98" s="436"/>
      <c r="Q98" s="448"/>
      <c r="R98" s="449"/>
      <c r="S98" s="449"/>
      <c r="T98" s="449"/>
      <c r="U98" s="449"/>
      <c r="V98" s="449"/>
      <c r="W98" s="449"/>
      <c r="X98" s="450"/>
      <c r="Y98" s="451"/>
      <c r="Z98" s="452"/>
      <c r="AA98" s="448"/>
      <c r="AB98" s="449"/>
      <c r="AC98" s="449"/>
      <c r="AD98" s="450"/>
      <c r="AE98" s="431"/>
      <c r="AF98" s="432"/>
      <c r="AG98" s="433"/>
      <c r="AH98" s="431"/>
      <c r="AI98" s="432"/>
      <c r="AJ98" s="433"/>
      <c r="AK98" s="434"/>
      <c r="AL98" s="435"/>
      <c r="AM98" s="435"/>
      <c r="AN98" s="436"/>
      <c r="AO98" s="437"/>
      <c r="AP98" s="438"/>
      <c r="AQ98" s="438"/>
      <c r="AR98" s="438"/>
      <c r="AS98" s="438"/>
      <c r="AT98" s="438"/>
      <c r="AU98" s="438"/>
      <c r="AV98" s="439"/>
      <c r="AW98" s="440"/>
      <c r="AX98" s="441"/>
      <c r="AY98" s="442"/>
      <c r="AZ98" s="443"/>
      <c r="BA98" s="444"/>
      <c r="BB98" s="444"/>
      <c r="BC98" s="444"/>
      <c r="BD98" s="444"/>
      <c r="BE98" s="444"/>
      <c r="BF98" s="444"/>
      <c r="BG98" s="444"/>
      <c r="BH98" s="444"/>
      <c r="BI98" s="444"/>
      <c r="BJ98" s="444"/>
      <c r="BK98" s="444"/>
      <c r="BL98" s="444"/>
      <c r="BM98" s="444"/>
      <c r="BN98" s="444"/>
      <c r="BO98" s="445"/>
    </row>
    <row r="99" spans="1:67" ht="35.1" customHeight="1" x14ac:dyDescent="0.25">
      <c r="A99" s="23">
        <f t="shared" si="3"/>
        <v>88</v>
      </c>
      <c r="B99" s="446"/>
      <c r="C99" s="446"/>
      <c r="D99" s="447"/>
      <c r="E99" s="447"/>
      <c r="F99" s="447"/>
      <c r="G99" s="447"/>
      <c r="H99" s="447"/>
      <c r="I99" s="434"/>
      <c r="J99" s="435"/>
      <c r="K99" s="435"/>
      <c r="L99" s="435"/>
      <c r="M99" s="435"/>
      <c r="N99" s="435"/>
      <c r="O99" s="435"/>
      <c r="P99" s="436"/>
      <c r="Q99" s="448"/>
      <c r="R99" s="449"/>
      <c r="S99" s="449"/>
      <c r="T99" s="449"/>
      <c r="U99" s="449"/>
      <c r="V99" s="449"/>
      <c r="W99" s="449"/>
      <c r="X99" s="450"/>
      <c r="Y99" s="451"/>
      <c r="Z99" s="452"/>
      <c r="AA99" s="448"/>
      <c r="AB99" s="449"/>
      <c r="AC99" s="449"/>
      <c r="AD99" s="450"/>
      <c r="AE99" s="431"/>
      <c r="AF99" s="432"/>
      <c r="AG99" s="433"/>
      <c r="AH99" s="431"/>
      <c r="AI99" s="432"/>
      <c r="AJ99" s="433"/>
      <c r="AK99" s="434"/>
      <c r="AL99" s="435"/>
      <c r="AM99" s="435"/>
      <c r="AN99" s="436"/>
      <c r="AO99" s="437"/>
      <c r="AP99" s="438"/>
      <c r="AQ99" s="438"/>
      <c r="AR99" s="438"/>
      <c r="AS99" s="438"/>
      <c r="AT99" s="438"/>
      <c r="AU99" s="438"/>
      <c r="AV99" s="439"/>
      <c r="AW99" s="440"/>
      <c r="AX99" s="441"/>
      <c r="AY99" s="442"/>
      <c r="AZ99" s="443"/>
      <c r="BA99" s="444"/>
      <c r="BB99" s="444"/>
      <c r="BC99" s="444"/>
      <c r="BD99" s="444"/>
      <c r="BE99" s="444"/>
      <c r="BF99" s="444"/>
      <c r="BG99" s="444"/>
      <c r="BH99" s="444"/>
      <c r="BI99" s="444"/>
      <c r="BJ99" s="444"/>
      <c r="BK99" s="444"/>
      <c r="BL99" s="444"/>
      <c r="BM99" s="444"/>
      <c r="BN99" s="444"/>
      <c r="BO99" s="445"/>
    </row>
    <row r="100" spans="1:67" ht="35.1" customHeight="1" x14ac:dyDescent="0.25">
      <c r="A100" s="23">
        <f t="shared" si="3"/>
        <v>89</v>
      </c>
      <c r="B100" s="446"/>
      <c r="C100" s="446"/>
      <c r="D100" s="447"/>
      <c r="E100" s="447"/>
      <c r="F100" s="447"/>
      <c r="G100" s="447"/>
      <c r="H100" s="447"/>
      <c r="I100" s="434"/>
      <c r="J100" s="435"/>
      <c r="K100" s="435"/>
      <c r="L100" s="435"/>
      <c r="M100" s="435"/>
      <c r="N100" s="435"/>
      <c r="O100" s="435"/>
      <c r="P100" s="436"/>
      <c r="Q100" s="448"/>
      <c r="R100" s="449"/>
      <c r="S100" s="449"/>
      <c r="T100" s="449"/>
      <c r="U100" s="449"/>
      <c r="V100" s="449"/>
      <c r="W100" s="449"/>
      <c r="X100" s="450"/>
      <c r="Y100" s="451"/>
      <c r="Z100" s="452"/>
      <c r="AA100" s="448"/>
      <c r="AB100" s="449"/>
      <c r="AC100" s="449"/>
      <c r="AD100" s="450"/>
      <c r="AE100" s="431"/>
      <c r="AF100" s="432"/>
      <c r="AG100" s="433"/>
      <c r="AH100" s="431"/>
      <c r="AI100" s="432"/>
      <c r="AJ100" s="433"/>
      <c r="AK100" s="434"/>
      <c r="AL100" s="435"/>
      <c r="AM100" s="435"/>
      <c r="AN100" s="436"/>
      <c r="AO100" s="437"/>
      <c r="AP100" s="438"/>
      <c r="AQ100" s="438"/>
      <c r="AR100" s="438"/>
      <c r="AS100" s="438"/>
      <c r="AT100" s="438"/>
      <c r="AU100" s="438"/>
      <c r="AV100" s="439"/>
      <c r="AW100" s="440"/>
      <c r="AX100" s="441"/>
      <c r="AY100" s="442"/>
      <c r="AZ100" s="443"/>
      <c r="BA100" s="444"/>
      <c r="BB100" s="444"/>
      <c r="BC100" s="444"/>
      <c r="BD100" s="444"/>
      <c r="BE100" s="444"/>
      <c r="BF100" s="444"/>
      <c r="BG100" s="444"/>
      <c r="BH100" s="444"/>
      <c r="BI100" s="444"/>
      <c r="BJ100" s="444"/>
      <c r="BK100" s="444"/>
      <c r="BL100" s="444"/>
      <c r="BM100" s="444"/>
      <c r="BN100" s="444"/>
      <c r="BO100" s="445"/>
    </row>
    <row r="101" spans="1:67" ht="35.1" customHeight="1" x14ac:dyDescent="0.25">
      <c r="A101" s="22">
        <f>ROW(A90)</f>
        <v>90</v>
      </c>
      <c r="B101" s="446"/>
      <c r="C101" s="446"/>
      <c r="D101" s="447"/>
      <c r="E101" s="447"/>
      <c r="F101" s="447"/>
      <c r="G101" s="447"/>
      <c r="H101" s="447"/>
      <c r="I101" s="434"/>
      <c r="J101" s="435"/>
      <c r="K101" s="435"/>
      <c r="L101" s="435"/>
      <c r="M101" s="435"/>
      <c r="N101" s="435"/>
      <c r="O101" s="435"/>
      <c r="P101" s="436"/>
      <c r="Q101" s="448"/>
      <c r="R101" s="449"/>
      <c r="S101" s="449"/>
      <c r="T101" s="449"/>
      <c r="U101" s="449"/>
      <c r="V101" s="449"/>
      <c r="W101" s="449"/>
      <c r="X101" s="450"/>
      <c r="Y101" s="451"/>
      <c r="Z101" s="452"/>
      <c r="AA101" s="448"/>
      <c r="AB101" s="449"/>
      <c r="AC101" s="449"/>
      <c r="AD101" s="450"/>
      <c r="AE101" s="431"/>
      <c r="AF101" s="432"/>
      <c r="AG101" s="433"/>
      <c r="AH101" s="431"/>
      <c r="AI101" s="432"/>
      <c r="AJ101" s="433"/>
      <c r="AK101" s="434"/>
      <c r="AL101" s="435"/>
      <c r="AM101" s="435"/>
      <c r="AN101" s="436"/>
      <c r="AO101" s="437"/>
      <c r="AP101" s="438"/>
      <c r="AQ101" s="438"/>
      <c r="AR101" s="438"/>
      <c r="AS101" s="438"/>
      <c r="AT101" s="438"/>
      <c r="AU101" s="438"/>
      <c r="AV101" s="439"/>
      <c r="AW101" s="440"/>
      <c r="AX101" s="441"/>
      <c r="AY101" s="442"/>
      <c r="AZ101" s="443"/>
      <c r="BA101" s="444"/>
      <c r="BB101" s="444"/>
      <c r="BC101" s="444"/>
      <c r="BD101" s="444"/>
      <c r="BE101" s="444"/>
      <c r="BF101" s="444"/>
      <c r="BG101" s="444"/>
      <c r="BH101" s="444"/>
      <c r="BI101" s="444"/>
      <c r="BJ101" s="444"/>
      <c r="BK101" s="444"/>
      <c r="BL101" s="444"/>
      <c r="BM101" s="444"/>
      <c r="BN101" s="444"/>
      <c r="BO101" s="445"/>
    </row>
    <row r="102" spans="1:67" ht="35.1" customHeight="1" x14ac:dyDescent="0.25">
      <c r="A102" s="23">
        <f t="shared" ref="A102:A110" si="4">ROW(A91)</f>
        <v>91</v>
      </c>
      <c r="B102" s="446"/>
      <c r="C102" s="446"/>
      <c r="D102" s="447"/>
      <c r="E102" s="447"/>
      <c r="F102" s="447"/>
      <c r="G102" s="447"/>
      <c r="H102" s="447"/>
      <c r="I102" s="434"/>
      <c r="J102" s="435"/>
      <c r="K102" s="435"/>
      <c r="L102" s="435"/>
      <c r="M102" s="435"/>
      <c r="N102" s="435"/>
      <c r="O102" s="435"/>
      <c r="P102" s="436"/>
      <c r="Q102" s="448"/>
      <c r="R102" s="449"/>
      <c r="S102" s="449"/>
      <c r="T102" s="449"/>
      <c r="U102" s="449"/>
      <c r="V102" s="449"/>
      <c r="W102" s="449"/>
      <c r="X102" s="450"/>
      <c r="Y102" s="451"/>
      <c r="Z102" s="452"/>
      <c r="AA102" s="448"/>
      <c r="AB102" s="449"/>
      <c r="AC102" s="449"/>
      <c r="AD102" s="450"/>
      <c r="AE102" s="431"/>
      <c r="AF102" s="432"/>
      <c r="AG102" s="433"/>
      <c r="AH102" s="431"/>
      <c r="AI102" s="432"/>
      <c r="AJ102" s="433"/>
      <c r="AK102" s="434"/>
      <c r="AL102" s="435"/>
      <c r="AM102" s="435"/>
      <c r="AN102" s="436"/>
      <c r="AO102" s="437"/>
      <c r="AP102" s="438"/>
      <c r="AQ102" s="438"/>
      <c r="AR102" s="438"/>
      <c r="AS102" s="438"/>
      <c r="AT102" s="438"/>
      <c r="AU102" s="438"/>
      <c r="AV102" s="439"/>
      <c r="AW102" s="440"/>
      <c r="AX102" s="441"/>
      <c r="AY102" s="442"/>
      <c r="AZ102" s="443"/>
      <c r="BA102" s="444"/>
      <c r="BB102" s="444"/>
      <c r="BC102" s="444"/>
      <c r="BD102" s="444"/>
      <c r="BE102" s="444"/>
      <c r="BF102" s="444"/>
      <c r="BG102" s="444"/>
      <c r="BH102" s="444"/>
      <c r="BI102" s="444"/>
      <c r="BJ102" s="444"/>
      <c r="BK102" s="444"/>
      <c r="BL102" s="444"/>
      <c r="BM102" s="444"/>
      <c r="BN102" s="444"/>
      <c r="BO102" s="445"/>
    </row>
    <row r="103" spans="1:67" ht="35.1" customHeight="1" x14ac:dyDescent="0.25">
      <c r="A103" s="23">
        <f t="shared" si="4"/>
        <v>92</v>
      </c>
      <c r="B103" s="446"/>
      <c r="C103" s="446"/>
      <c r="D103" s="447"/>
      <c r="E103" s="447"/>
      <c r="F103" s="447"/>
      <c r="G103" s="447"/>
      <c r="H103" s="447"/>
      <c r="I103" s="434"/>
      <c r="J103" s="435"/>
      <c r="K103" s="435"/>
      <c r="L103" s="435"/>
      <c r="M103" s="435"/>
      <c r="N103" s="435"/>
      <c r="O103" s="435"/>
      <c r="P103" s="436"/>
      <c r="Q103" s="448"/>
      <c r="R103" s="449"/>
      <c r="S103" s="449"/>
      <c r="T103" s="449"/>
      <c r="U103" s="449"/>
      <c r="V103" s="449"/>
      <c r="W103" s="449"/>
      <c r="X103" s="450"/>
      <c r="Y103" s="451"/>
      <c r="Z103" s="452"/>
      <c r="AA103" s="448"/>
      <c r="AB103" s="449"/>
      <c r="AC103" s="449"/>
      <c r="AD103" s="450"/>
      <c r="AE103" s="431"/>
      <c r="AF103" s="432"/>
      <c r="AG103" s="433"/>
      <c r="AH103" s="431"/>
      <c r="AI103" s="432"/>
      <c r="AJ103" s="433"/>
      <c r="AK103" s="434"/>
      <c r="AL103" s="435"/>
      <c r="AM103" s="435"/>
      <c r="AN103" s="436"/>
      <c r="AO103" s="437"/>
      <c r="AP103" s="438"/>
      <c r="AQ103" s="438"/>
      <c r="AR103" s="438"/>
      <c r="AS103" s="438"/>
      <c r="AT103" s="438"/>
      <c r="AU103" s="438"/>
      <c r="AV103" s="439"/>
      <c r="AW103" s="440"/>
      <c r="AX103" s="441"/>
      <c r="AY103" s="442"/>
      <c r="AZ103" s="443"/>
      <c r="BA103" s="444"/>
      <c r="BB103" s="444"/>
      <c r="BC103" s="444"/>
      <c r="BD103" s="444"/>
      <c r="BE103" s="444"/>
      <c r="BF103" s="444"/>
      <c r="BG103" s="444"/>
      <c r="BH103" s="444"/>
      <c r="BI103" s="444"/>
      <c r="BJ103" s="444"/>
      <c r="BK103" s="444"/>
      <c r="BL103" s="444"/>
      <c r="BM103" s="444"/>
      <c r="BN103" s="444"/>
      <c r="BO103" s="445"/>
    </row>
    <row r="104" spans="1:67" ht="35.1" customHeight="1" x14ac:dyDescent="0.25">
      <c r="A104" s="23">
        <f t="shared" si="4"/>
        <v>93</v>
      </c>
      <c r="B104" s="446"/>
      <c r="C104" s="446"/>
      <c r="D104" s="447"/>
      <c r="E104" s="447"/>
      <c r="F104" s="447"/>
      <c r="G104" s="447"/>
      <c r="H104" s="447"/>
      <c r="I104" s="434"/>
      <c r="J104" s="435"/>
      <c r="K104" s="435"/>
      <c r="L104" s="435"/>
      <c r="M104" s="435"/>
      <c r="N104" s="435"/>
      <c r="O104" s="435"/>
      <c r="P104" s="436"/>
      <c r="Q104" s="448"/>
      <c r="R104" s="449"/>
      <c r="S104" s="449"/>
      <c r="T104" s="449"/>
      <c r="U104" s="449"/>
      <c r="V104" s="449"/>
      <c r="W104" s="449"/>
      <c r="X104" s="450"/>
      <c r="Y104" s="451"/>
      <c r="Z104" s="452"/>
      <c r="AA104" s="448"/>
      <c r="AB104" s="449"/>
      <c r="AC104" s="449"/>
      <c r="AD104" s="450"/>
      <c r="AE104" s="431"/>
      <c r="AF104" s="432"/>
      <c r="AG104" s="433"/>
      <c r="AH104" s="431"/>
      <c r="AI104" s="432"/>
      <c r="AJ104" s="433"/>
      <c r="AK104" s="434"/>
      <c r="AL104" s="435"/>
      <c r="AM104" s="435"/>
      <c r="AN104" s="436"/>
      <c r="AO104" s="437"/>
      <c r="AP104" s="438"/>
      <c r="AQ104" s="438"/>
      <c r="AR104" s="438"/>
      <c r="AS104" s="438"/>
      <c r="AT104" s="438"/>
      <c r="AU104" s="438"/>
      <c r="AV104" s="439"/>
      <c r="AW104" s="440"/>
      <c r="AX104" s="441"/>
      <c r="AY104" s="442"/>
      <c r="AZ104" s="443"/>
      <c r="BA104" s="444"/>
      <c r="BB104" s="444"/>
      <c r="BC104" s="444"/>
      <c r="BD104" s="444"/>
      <c r="BE104" s="444"/>
      <c r="BF104" s="444"/>
      <c r="BG104" s="444"/>
      <c r="BH104" s="444"/>
      <c r="BI104" s="444"/>
      <c r="BJ104" s="444"/>
      <c r="BK104" s="444"/>
      <c r="BL104" s="444"/>
      <c r="BM104" s="444"/>
      <c r="BN104" s="444"/>
      <c r="BO104" s="445"/>
    </row>
    <row r="105" spans="1:67" ht="35.1" customHeight="1" x14ac:dyDescent="0.25">
      <c r="A105" s="23">
        <f t="shared" si="4"/>
        <v>94</v>
      </c>
      <c r="B105" s="446"/>
      <c r="C105" s="446"/>
      <c r="D105" s="447"/>
      <c r="E105" s="447"/>
      <c r="F105" s="447"/>
      <c r="G105" s="447"/>
      <c r="H105" s="447"/>
      <c r="I105" s="434"/>
      <c r="J105" s="435"/>
      <c r="K105" s="435"/>
      <c r="L105" s="435"/>
      <c r="M105" s="435"/>
      <c r="N105" s="435"/>
      <c r="O105" s="435"/>
      <c r="P105" s="436"/>
      <c r="Q105" s="448"/>
      <c r="R105" s="449"/>
      <c r="S105" s="449"/>
      <c r="T105" s="449"/>
      <c r="U105" s="449"/>
      <c r="V105" s="449"/>
      <c r="W105" s="449"/>
      <c r="X105" s="450"/>
      <c r="Y105" s="451"/>
      <c r="Z105" s="452"/>
      <c r="AA105" s="448"/>
      <c r="AB105" s="449"/>
      <c r="AC105" s="449"/>
      <c r="AD105" s="450"/>
      <c r="AE105" s="431"/>
      <c r="AF105" s="432"/>
      <c r="AG105" s="433"/>
      <c r="AH105" s="431"/>
      <c r="AI105" s="432"/>
      <c r="AJ105" s="433"/>
      <c r="AK105" s="434"/>
      <c r="AL105" s="435"/>
      <c r="AM105" s="435"/>
      <c r="AN105" s="436"/>
      <c r="AO105" s="437"/>
      <c r="AP105" s="438"/>
      <c r="AQ105" s="438"/>
      <c r="AR105" s="438"/>
      <c r="AS105" s="438"/>
      <c r="AT105" s="438"/>
      <c r="AU105" s="438"/>
      <c r="AV105" s="439"/>
      <c r="AW105" s="440"/>
      <c r="AX105" s="441"/>
      <c r="AY105" s="442"/>
      <c r="AZ105" s="443"/>
      <c r="BA105" s="444"/>
      <c r="BB105" s="444"/>
      <c r="BC105" s="444"/>
      <c r="BD105" s="444"/>
      <c r="BE105" s="444"/>
      <c r="BF105" s="444"/>
      <c r="BG105" s="444"/>
      <c r="BH105" s="444"/>
      <c r="BI105" s="444"/>
      <c r="BJ105" s="444"/>
      <c r="BK105" s="444"/>
      <c r="BL105" s="444"/>
      <c r="BM105" s="444"/>
      <c r="BN105" s="444"/>
      <c r="BO105" s="445"/>
    </row>
    <row r="106" spans="1:67" ht="35.1" customHeight="1" x14ac:dyDescent="0.25">
      <c r="A106" s="23">
        <f t="shared" si="4"/>
        <v>95</v>
      </c>
      <c r="B106" s="446"/>
      <c r="C106" s="446"/>
      <c r="D106" s="447"/>
      <c r="E106" s="447"/>
      <c r="F106" s="447"/>
      <c r="G106" s="447"/>
      <c r="H106" s="447"/>
      <c r="I106" s="434"/>
      <c r="J106" s="435"/>
      <c r="K106" s="435"/>
      <c r="L106" s="435"/>
      <c r="M106" s="435"/>
      <c r="N106" s="435"/>
      <c r="O106" s="435"/>
      <c r="P106" s="436"/>
      <c r="Q106" s="448"/>
      <c r="R106" s="449"/>
      <c r="S106" s="449"/>
      <c r="T106" s="449"/>
      <c r="U106" s="449"/>
      <c r="V106" s="449"/>
      <c r="W106" s="449"/>
      <c r="X106" s="450"/>
      <c r="Y106" s="451"/>
      <c r="Z106" s="452"/>
      <c r="AA106" s="448"/>
      <c r="AB106" s="449"/>
      <c r="AC106" s="449"/>
      <c r="AD106" s="450"/>
      <c r="AE106" s="431"/>
      <c r="AF106" s="432"/>
      <c r="AG106" s="433"/>
      <c r="AH106" s="431"/>
      <c r="AI106" s="432"/>
      <c r="AJ106" s="433"/>
      <c r="AK106" s="434"/>
      <c r="AL106" s="435"/>
      <c r="AM106" s="435"/>
      <c r="AN106" s="436"/>
      <c r="AO106" s="437"/>
      <c r="AP106" s="438"/>
      <c r="AQ106" s="438"/>
      <c r="AR106" s="438"/>
      <c r="AS106" s="438"/>
      <c r="AT106" s="438"/>
      <c r="AU106" s="438"/>
      <c r="AV106" s="439"/>
      <c r="AW106" s="440"/>
      <c r="AX106" s="441"/>
      <c r="AY106" s="442"/>
      <c r="AZ106" s="443"/>
      <c r="BA106" s="444"/>
      <c r="BB106" s="444"/>
      <c r="BC106" s="444"/>
      <c r="BD106" s="444"/>
      <c r="BE106" s="444"/>
      <c r="BF106" s="444"/>
      <c r="BG106" s="444"/>
      <c r="BH106" s="444"/>
      <c r="BI106" s="444"/>
      <c r="BJ106" s="444"/>
      <c r="BK106" s="444"/>
      <c r="BL106" s="444"/>
      <c r="BM106" s="444"/>
      <c r="BN106" s="444"/>
      <c r="BO106" s="445"/>
    </row>
    <row r="107" spans="1:67" ht="35.1" customHeight="1" x14ac:dyDescent="0.25">
      <c r="A107" s="23">
        <f t="shared" si="4"/>
        <v>96</v>
      </c>
      <c r="B107" s="446"/>
      <c r="C107" s="446"/>
      <c r="D107" s="447"/>
      <c r="E107" s="447"/>
      <c r="F107" s="447"/>
      <c r="G107" s="447"/>
      <c r="H107" s="447"/>
      <c r="I107" s="434"/>
      <c r="J107" s="435"/>
      <c r="K107" s="435"/>
      <c r="L107" s="435"/>
      <c r="M107" s="435"/>
      <c r="N107" s="435"/>
      <c r="O107" s="435"/>
      <c r="P107" s="436"/>
      <c r="Q107" s="448"/>
      <c r="R107" s="449"/>
      <c r="S107" s="449"/>
      <c r="T107" s="449"/>
      <c r="U107" s="449"/>
      <c r="V107" s="449"/>
      <c r="W107" s="449"/>
      <c r="X107" s="450"/>
      <c r="Y107" s="451"/>
      <c r="Z107" s="452"/>
      <c r="AA107" s="448"/>
      <c r="AB107" s="449"/>
      <c r="AC107" s="449"/>
      <c r="AD107" s="450"/>
      <c r="AE107" s="431"/>
      <c r="AF107" s="432"/>
      <c r="AG107" s="433"/>
      <c r="AH107" s="431"/>
      <c r="AI107" s="432"/>
      <c r="AJ107" s="433"/>
      <c r="AK107" s="434"/>
      <c r="AL107" s="435"/>
      <c r="AM107" s="435"/>
      <c r="AN107" s="436"/>
      <c r="AO107" s="437"/>
      <c r="AP107" s="438"/>
      <c r="AQ107" s="438"/>
      <c r="AR107" s="438"/>
      <c r="AS107" s="438"/>
      <c r="AT107" s="438"/>
      <c r="AU107" s="438"/>
      <c r="AV107" s="439"/>
      <c r="AW107" s="440"/>
      <c r="AX107" s="441"/>
      <c r="AY107" s="442"/>
      <c r="AZ107" s="443"/>
      <c r="BA107" s="444"/>
      <c r="BB107" s="444"/>
      <c r="BC107" s="444"/>
      <c r="BD107" s="444"/>
      <c r="BE107" s="444"/>
      <c r="BF107" s="444"/>
      <c r="BG107" s="444"/>
      <c r="BH107" s="444"/>
      <c r="BI107" s="444"/>
      <c r="BJ107" s="444"/>
      <c r="BK107" s="444"/>
      <c r="BL107" s="444"/>
      <c r="BM107" s="444"/>
      <c r="BN107" s="444"/>
      <c r="BO107" s="445"/>
    </row>
    <row r="108" spans="1:67" ht="35.1" customHeight="1" x14ac:dyDescent="0.25">
      <c r="A108" s="23">
        <f t="shared" si="4"/>
        <v>97</v>
      </c>
      <c r="B108" s="446"/>
      <c r="C108" s="446"/>
      <c r="D108" s="447"/>
      <c r="E108" s="447"/>
      <c r="F108" s="447"/>
      <c r="G108" s="447"/>
      <c r="H108" s="447"/>
      <c r="I108" s="434"/>
      <c r="J108" s="435"/>
      <c r="K108" s="435"/>
      <c r="L108" s="435"/>
      <c r="M108" s="435"/>
      <c r="N108" s="435"/>
      <c r="O108" s="435"/>
      <c r="P108" s="436"/>
      <c r="Q108" s="448"/>
      <c r="R108" s="449"/>
      <c r="S108" s="449"/>
      <c r="T108" s="449"/>
      <c r="U108" s="449"/>
      <c r="V108" s="449"/>
      <c r="W108" s="449"/>
      <c r="X108" s="450"/>
      <c r="Y108" s="451"/>
      <c r="Z108" s="452"/>
      <c r="AA108" s="448"/>
      <c r="AB108" s="449"/>
      <c r="AC108" s="449"/>
      <c r="AD108" s="450"/>
      <c r="AE108" s="431"/>
      <c r="AF108" s="432"/>
      <c r="AG108" s="433"/>
      <c r="AH108" s="431"/>
      <c r="AI108" s="432"/>
      <c r="AJ108" s="433"/>
      <c r="AK108" s="434"/>
      <c r="AL108" s="435"/>
      <c r="AM108" s="435"/>
      <c r="AN108" s="436"/>
      <c r="AO108" s="437"/>
      <c r="AP108" s="438"/>
      <c r="AQ108" s="438"/>
      <c r="AR108" s="438"/>
      <c r="AS108" s="438"/>
      <c r="AT108" s="438"/>
      <c r="AU108" s="438"/>
      <c r="AV108" s="439"/>
      <c r="AW108" s="440"/>
      <c r="AX108" s="441"/>
      <c r="AY108" s="442"/>
      <c r="AZ108" s="443"/>
      <c r="BA108" s="444"/>
      <c r="BB108" s="444"/>
      <c r="BC108" s="444"/>
      <c r="BD108" s="444"/>
      <c r="BE108" s="444"/>
      <c r="BF108" s="444"/>
      <c r="BG108" s="444"/>
      <c r="BH108" s="444"/>
      <c r="BI108" s="444"/>
      <c r="BJ108" s="444"/>
      <c r="BK108" s="444"/>
      <c r="BL108" s="444"/>
      <c r="BM108" s="444"/>
      <c r="BN108" s="444"/>
      <c r="BO108" s="445"/>
    </row>
    <row r="109" spans="1:67" ht="35.1" customHeight="1" x14ac:dyDescent="0.25">
      <c r="A109" s="23">
        <f t="shared" si="4"/>
        <v>98</v>
      </c>
      <c r="B109" s="446"/>
      <c r="C109" s="446"/>
      <c r="D109" s="447"/>
      <c r="E109" s="447"/>
      <c r="F109" s="447"/>
      <c r="G109" s="447"/>
      <c r="H109" s="447"/>
      <c r="I109" s="434"/>
      <c r="J109" s="435"/>
      <c r="K109" s="435"/>
      <c r="L109" s="435"/>
      <c r="M109" s="435"/>
      <c r="N109" s="435"/>
      <c r="O109" s="435"/>
      <c r="P109" s="436"/>
      <c r="Q109" s="448"/>
      <c r="R109" s="449"/>
      <c r="S109" s="449"/>
      <c r="T109" s="449"/>
      <c r="U109" s="449"/>
      <c r="V109" s="449"/>
      <c r="W109" s="449"/>
      <c r="X109" s="450"/>
      <c r="Y109" s="451"/>
      <c r="Z109" s="452"/>
      <c r="AA109" s="448"/>
      <c r="AB109" s="449"/>
      <c r="AC109" s="449"/>
      <c r="AD109" s="450"/>
      <c r="AE109" s="431"/>
      <c r="AF109" s="432"/>
      <c r="AG109" s="433"/>
      <c r="AH109" s="431"/>
      <c r="AI109" s="432"/>
      <c r="AJ109" s="433"/>
      <c r="AK109" s="434"/>
      <c r="AL109" s="435"/>
      <c r="AM109" s="435"/>
      <c r="AN109" s="436"/>
      <c r="AO109" s="437"/>
      <c r="AP109" s="438"/>
      <c r="AQ109" s="438"/>
      <c r="AR109" s="438"/>
      <c r="AS109" s="438"/>
      <c r="AT109" s="438"/>
      <c r="AU109" s="438"/>
      <c r="AV109" s="439"/>
      <c r="AW109" s="440"/>
      <c r="AX109" s="441"/>
      <c r="AY109" s="442"/>
      <c r="AZ109" s="443"/>
      <c r="BA109" s="444"/>
      <c r="BB109" s="444"/>
      <c r="BC109" s="444"/>
      <c r="BD109" s="444"/>
      <c r="BE109" s="444"/>
      <c r="BF109" s="444"/>
      <c r="BG109" s="444"/>
      <c r="BH109" s="444"/>
      <c r="BI109" s="444"/>
      <c r="BJ109" s="444"/>
      <c r="BK109" s="444"/>
      <c r="BL109" s="444"/>
      <c r="BM109" s="444"/>
      <c r="BN109" s="444"/>
      <c r="BO109" s="445"/>
    </row>
    <row r="110" spans="1:67" ht="35.1" customHeight="1" x14ac:dyDescent="0.25">
      <c r="A110" s="23">
        <f t="shared" si="4"/>
        <v>99</v>
      </c>
      <c r="B110" s="446"/>
      <c r="C110" s="446"/>
      <c r="D110" s="447"/>
      <c r="E110" s="447"/>
      <c r="F110" s="447"/>
      <c r="G110" s="447"/>
      <c r="H110" s="447"/>
      <c r="I110" s="434"/>
      <c r="J110" s="435"/>
      <c r="K110" s="435"/>
      <c r="L110" s="435"/>
      <c r="M110" s="435"/>
      <c r="N110" s="435"/>
      <c r="O110" s="435"/>
      <c r="P110" s="436"/>
      <c r="Q110" s="448"/>
      <c r="R110" s="449"/>
      <c r="S110" s="449"/>
      <c r="T110" s="449"/>
      <c r="U110" s="449"/>
      <c r="V110" s="449"/>
      <c r="W110" s="449"/>
      <c r="X110" s="450"/>
      <c r="Y110" s="451"/>
      <c r="Z110" s="452"/>
      <c r="AA110" s="448"/>
      <c r="AB110" s="449"/>
      <c r="AC110" s="449"/>
      <c r="AD110" s="450"/>
      <c r="AE110" s="431"/>
      <c r="AF110" s="432"/>
      <c r="AG110" s="433"/>
      <c r="AH110" s="431"/>
      <c r="AI110" s="432"/>
      <c r="AJ110" s="433"/>
      <c r="AK110" s="434"/>
      <c r="AL110" s="435"/>
      <c r="AM110" s="435"/>
      <c r="AN110" s="436"/>
      <c r="AO110" s="437"/>
      <c r="AP110" s="438"/>
      <c r="AQ110" s="438"/>
      <c r="AR110" s="438"/>
      <c r="AS110" s="438"/>
      <c r="AT110" s="438"/>
      <c r="AU110" s="438"/>
      <c r="AV110" s="439"/>
      <c r="AW110" s="440"/>
      <c r="AX110" s="441"/>
      <c r="AY110" s="442"/>
      <c r="AZ110" s="443"/>
      <c r="BA110" s="444"/>
      <c r="BB110" s="444"/>
      <c r="BC110" s="444"/>
      <c r="BD110" s="444"/>
      <c r="BE110" s="444"/>
      <c r="BF110" s="444"/>
      <c r="BG110" s="444"/>
      <c r="BH110" s="444"/>
      <c r="BI110" s="444"/>
      <c r="BJ110" s="444"/>
      <c r="BK110" s="444"/>
      <c r="BL110" s="444"/>
      <c r="BM110" s="444"/>
      <c r="BN110" s="444"/>
      <c r="BO110" s="445"/>
    </row>
    <row r="111" spans="1:67" ht="35.1" customHeight="1" x14ac:dyDescent="0.25">
      <c r="A111" s="22">
        <f>ROW(A100)</f>
        <v>100</v>
      </c>
      <c r="B111" s="446"/>
      <c r="C111" s="446"/>
      <c r="D111" s="447"/>
      <c r="E111" s="447"/>
      <c r="F111" s="447"/>
      <c r="G111" s="447"/>
      <c r="H111" s="447"/>
      <c r="I111" s="434"/>
      <c r="J111" s="435"/>
      <c r="K111" s="435"/>
      <c r="L111" s="435"/>
      <c r="M111" s="435"/>
      <c r="N111" s="435"/>
      <c r="O111" s="435"/>
      <c r="P111" s="436"/>
      <c r="Q111" s="448"/>
      <c r="R111" s="449"/>
      <c r="S111" s="449"/>
      <c r="T111" s="449"/>
      <c r="U111" s="449"/>
      <c r="V111" s="449"/>
      <c r="W111" s="449"/>
      <c r="X111" s="450"/>
      <c r="Y111" s="451"/>
      <c r="Z111" s="452"/>
      <c r="AA111" s="448"/>
      <c r="AB111" s="449"/>
      <c r="AC111" s="449"/>
      <c r="AD111" s="450"/>
      <c r="AE111" s="431"/>
      <c r="AF111" s="432"/>
      <c r="AG111" s="433"/>
      <c r="AH111" s="431"/>
      <c r="AI111" s="432"/>
      <c r="AJ111" s="433"/>
      <c r="AK111" s="434"/>
      <c r="AL111" s="435"/>
      <c r="AM111" s="435"/>
      <c r="AN111" s="436"/>
      <c r="AO111" s="437"/>
      <c r="AP111" s="438"/>
      <c r="AQ111" s="438"/>
      <c r="AR111" s="438"/>
      <c r="AS111" s="438"/>
      <c r="AT111" s="438"/>
      <c r="AU111" s="438"/>
      <c r="AV111" s="439"/>
      <c r="AW111" s="440"/>
      <c r="AX111" s="441"/>
      <c r="AY111" s="442"/>
      <c r="AZ111" s="443"/>
      <c r="BA111" s="444"/>
      <c r="BB111" s="444"/>
      <c r="BC111" s="444"/>
      <c r="BD111" s="444"/>
      <c r="BE111" s="444"/>
      <c r="BF111" s="444"/>
      <c r="BG111" s="444"/>
      <c r="BH111" s="444"/>
      <c r="BI111" s="444"/>
      <c r="BJ111" s="444"/>
      <c r="BK111" s="444"/>
      <c r="BL111" s="444"/>
      <c r="BM111" s="444"/>
      <c r="BN111" s="444"/>
      <c r="BO111" s="445"/>
    </row>
    <row r="112" spans="1:67" ht="35.1" customHeight="1" x14ac:dyDescent="0.25">
      <c r="A112" s="23">
        <f t="shared" ref="A112:A175" si="5">ROW(A101)</f>
        <v>101</v>
      </c>
      <c r="B112" s="446"/>
      <c r="C112" s="446"/>
      <c r="D112" s="447"/>
      <c r="E112" s="447"/>
      <c r="F112" s="447"/>
      <c r="G112" s="447"/>
      <c r="H112" s="447"/>
      <c r="I112" s="434"/>
      <c r="J112" s="435"/>
      <c r="K112" s="435"/>
      <c r="L112" s="435"/>
      <c r="M112" s="435"/>
      <c r="N112" s="435"/>
      <c r="O112" s="435"/>
      <c r="P112" s="436"/>
      <c r="Q112" s="448"/>
      <c r="R112" s="449"/>
      <c r="S112" s="449"/>
      <c r="T112" s="449"/>
      <c r="U112" s="449"/>
      <c r="V112" s="449"/>
      <c r="W112" s="449"/>
      <c r="X112" s="450"/>
      <c r="Y112" s="451"/>
      <c r="Z112" s="452"/>
      <c r="AA112" s="448"/>
      <c r="AB112" s="449"/>
      <c r="AC112" s="449"/>
      <c r="AD112" s="450"/>
      <c r="AE112" s="431"/>
      <c r="AF112" s="432"/>
      <c r="AG112" s="433"/>
      <c r="AH112" s="431"/>
      <c r="AI112" s="432"/>
      <c r="AJ112" s="433"/>
      <c r="AK112" s="434"/>
      <c r="AL112" s="435"/>
      <c r="AM112" s="435"/>
      <c r="AN112" s="436"/>
      <c r="AO112" s="437"/>
      <c r="AP112" s="438"/>
      <c r="AQ112" s="438"/>
      <c r="AR112" s="438"/>
      <c r="AS112" s="438"/>
      <c r="AT112" s="438"/>
      <c r="AU112" s="438"/>
      <c r="AV112" s="439"/>
      <c r="AW112" s="440"/>
      <c r="AX112" s="441"/>
      <c r="AY112" s="442"/>
      <c r="AZ112" s="443"/>
      <c r="BA112" s="444"/>
      <c r="BB112" s="444"/>
      <c r="BC112" s="444"/>
      <c r="BD112" s="444"/>
      <c r="BE112" s="444"/>
      <c r="BF112" s="444"/>
      <c r="BG112" s="444"/>
      <c r="BH112" s="444"/>
      <c r="BI112" s="444"/>
      <c r="BJ112" s="444"/>
      <c r="BK112" s="444"/>
      <c r="BL112" s="444"/>
      <c r="BM112" s="444"/>
      <c r="BN112" s="444"/>
      <c r="BO112" s="445"/>
    </row>
    <row r="113" spans="1:67" ht="35.1" customHeight="1" x14ac:dyDescent="0.25">
      <c r="A113" s="23">
        <f t="shared" si="5"/>
        <v>102</v>
      </c>
      <c r="B113" s="446"/>
      <c r="C113" s="446"/>
      <c r="D113" s="447"/>
      <c r="E113" s="447"/>
      <c r="F113" s="447"/>
      <c r="G113" s="447"/>
      <c r="H113" s="447"/>
      <c r="I113" s="434"/>
      <c r="J113" s="435"/>
      <c r="K113" s="435"/>
      <c r="L113" s="435"/>
      <c r="M113" s="435"/>
      <c r="N113" s="435"/>
      <c r="O113" s="435"/>
      <c r="P113" s="436"/>
      <c r="Q113" s="448"/>
      <c r="R113" s="449"/>
      <c r="S113" s="449"/>
      <c r="T113" s="449"/>
      <c r="U113" s="449"/>
      <c r="V113" s="449"/>
      <c r="W113" s="449"/>
      <c r="X113" s="450"/>
      <c r="Y113" s="451"/>
      <c r="Z113" s="452"/>
      <c r="AA113" s="448"/>
      <c r="AB113" s="449"/>
      <c r="AC113" s="449"/>
      <c r="AD113" s="450"/>
      <c r="AE113" s="431"/>
      <c r="AF113" s="432"/>
      <c r="AG113" s="433"/>
      <c r="AH113" s="431"/>
      <c r="AI113" s="432"/>
      <c r="AJ113" s="433"/>
      <c r="AK113" s="434"/>
      <c r="AL113" s="435"/>
      <c r="AM113" s="435"/>
      <c r="AN113" s="436"/>
      <c r="AO113" s="437"/>
      <c r="AP113" s="438"/>
      <c r="AQ113" s="438"/>
      <c r="AR113" s="438"/>
      <c r="AS113" s="438"/>
      <c r="AT113" s="438"/>
      <c r="AU113" s="438"/>
      <c r="AV113" s="439"/>
      <c r="AW113" s="440"/>
      <c r="AX113" s="441"/>
      <c r="AY113" s="442"/>
      <c r="AZ113" s="443"/>
      <c r="BA113" s="444"/>
      <c r="BB113" s="444"/>
      <c r="BC113" s="444"/>
      <c r="BD113" s="444"/>
      <c r="BE113" s="444"/>
      <c r="BF113" s="444"/>
      <c r="BG113" s="444"/>
      <c r="BH113" s="444"/>
      <c r="BI113" s="444"/>
      <c r="BJ113" s="444"/>
      <c r="BK113" s="444"/>
      <c r="BL113" s="444"/>
      <c r="BM113" s="444"/>
      <c r="BN113" s="444"/>
      <c r="BO113" s="445"/>
    </row>
    <row r="114" spans="1:67" ht="35.1" customHeight="1" x14ac:dyDescent="0.25">
      <c r="A114" s="23">
        <f t="shared" si="5"/>
        <v>103</v>
      </c>
      <c r="B114" s="446"/>
      <c r="C114" s="446"/>
      <c r="D114" s="447"/>
      <c r="E114" s="447"/>
      <c r="F114" s="447"/>
      <c r="G114" s="447"/>
      <c r="H114" s="447"/>
      <c r="I114" s="434"/>
      <c r="J114" s="435"/>
      <c r="K114" s="435"/>
      <c r="L114" s="435"/>
      <c r="M114" s="435"/>
      <c r="N114" s="435"/>
      <c r="O114" s="435"/>
      <c r="P114" s="436"/>
      <c r="Q114" s="448"/>
      <c r="R114" s="449"/>
      <c r="S114" s="449"/>
      <c r="T114" s="449"/>
      <c r="U114" s="449"/>
      <c r="V114" s="449"/>
      <c r="W114" s="449"/>
      <c r="X114" s="450"/>
      <c r="Y114" s="451"/>
      <c r="Z114" s="452"/>
      <c r="AA114" s="448"/>
      <c r="AB114" s="449"/>
      <c r="AC114" s="449"/>
      <c r="AD114" s="450"/>
      <c r="AE114" s="431"/>
      <c r="AF114" s="432"/>
      <c r="AG114" s="433"/>
      <c r="AH114" s="431"/>
      <c r="AI114" s="432"/>
      <c r="AJ114" s="433"/>
      <c r="AK114" s="434"/>
      <c r="AL114" s="435"/>
      <c r="AM114" s="435"/>
      <c r="AN114" s="436"/>
      <c r="AO114" s="437"/>
      <c r="AP114" s="438"/>
      <c r="AQ114" s="438"/>
      <c r="AR114" s="438"/>
      <c r="AS114" s="438"/>
      <c r="AT114" s="438"/>
      <c r="AU114" s="438"/>
      <c r="AV114" s="439"/>
      <c r="AW114" s="440"/>
      <c r="AX114" s="441"/>
      <c r="AY114" s="442"/>
      <c r="AZ114" s="443"/>
      <c r="BA114" s="444"/>
      <c r="BB114" s="444"/>
      <c r="BC114" s="444"/>
      <c r="BD114" s="444"/>
      <c r="BE114" s="444"/>
      <c r="BF114" s="444"/>
      <c r="BG114" s="444"/>
      <c r="BH114" s="444"/>
      <c r="BI114" s="444"/>
      <c r="BJ114" s="444"/>
      <c r="BK114" s="444"/>
      <c r="BL114" s="444"/>
      <c r="BM114" s="444"/>
      <c r="BN114" s="444"/>
      <c r="BO114" s="445"/>
    </row>
    <row r="115" spans="1:67" ht="35.1" customHeight="1" x14ac:dyDescent="0.25">
      <c r="A115" s="23">
        <f t="shared" si="5"/>
        <v>104</v>
      </c>
      <c r="B115" s="446"/>
      <c r="C115" s="446"/>
      <c r="D115" s="447"/>
      <c r="E115" s="447"/>
      <c r="F115" s="447"/>
      <c r="G115" s="447"/>
      <c r="H115" s="447"/>
      <c r="I115" s="434"/>
      <c r="J115" s="435"/>
      <c r="K115" s="435"/>
      <c r="L115" s="435"/>
      <c r="M115" s="435"/>
      <c r="N115" s="435"/>
      <c r="O115" s="435"/>
      <c r="P115" s="436"/>
      <c r="Q115" s="448"/>
      <c r="R115" s="449"/>
      <c r="S115" s="449"/>
      <c r="T115" s="449"/>
      <c r="U115" s="449"/>
      <c r="V115" s="449"/>
      <c r="W115" s="449"/>
      <c r="X115" s="450"/>
      <c r="Y115" s="451"/>
      <c r="Z115" s="452"/>
      <c r="AA115" s="448"/>
      <c r="AB115" s="449"/>
      <c r="AC115" s="449"/>
      <c r="AD115" s="450"/>
      <c r="AE115" s="431"/>
      <c r="AF115" s="432"/>
      <c r="AG115" s="433"/>
      <c r="AH115" s="431"/>
      <c r="AI115" s="432"/>
      <c r="AJ115" s="433"/>
      <c r="AK115" s="434"/>
      <c r="AL115" s="435"/>
      <c r="AM115" s="435"/>
      <c r="AN115" s="436"/>
      <c r="AO115" s="437"/>
      <c r="AP115" s="438"/>
      <c r="AQ115" s="438"/>
      <c r="AR115" s="438"/>
      <c r="AS115" s="438"/>
      <c r="AT115" s="438"/>
      <c r="AU115" s="438"/>
      <c r="AV115" s="439"/>
      <c r="AW115" s="440"/>
      <c r="AX115" s="441"/>
      <c r="AY115" s="442"/>
      <c r="AZ115" s="443"/>
      <c r="BA115" s="444"/>
      <c r="BB115" s="444"/>
      <c r="BC115" s="444"/>
      <c r="BD115" s="444"/>
      <c r="BE115" s="444"/>
      <c r="BF115" s="444"/>
      <c r="BG115" s="444"/>
      <c r="BH115" s="444"/>
      <c r="BI115" s="444"/>
      <c r="BJ115" s="444"/>
      <c r="BK115" s="444"/>
      <c r="BL115" s="444"/>
      <c r="BM115" s="444"/>
      <c r="BN115" s="444"/>
      <c r="BO115" s="445"/>
    </row>
    <row r="116" spans="1:67" ht="35.1" customHeight="1" x14ac:dyDescent="0.25">
      <c r="A116" s="23">
        <f t="shared" si="5"/>
        <v>105</v>
      </c>
      <c r="B116" s="446"/>
      <c r="C116" s="446"/>
      <c r="D116" s="447"/>
      <c r="E116" s="447"/>
      <c r="F116" s="447"/>
      <c r="G116" s="447"/>
      <c r="H116" s="447"/>
      <c r="I116" s="434"/>
      <c r="J116" s="435"/>
      <c r="K116" s="435"/>
      <c r="L116" s="435"/>
      <c r="M116" s="435"/>
      <c r="N116" s="435"/>
      <c r="O116" s="435"/>
      <c r="P116" s="436"/>
      <c r="Q116" s="448"/>
      <c r="R116" s="449"/>
      <c r="S116" s="449"/>
      <c r="T116" s="449"/>
      <c r="U116" s="449"/>
      <c r="V116" s="449"/>
      <c r="W116" s="449"/>
      <c r="X116" s="450"/>
      <c r="Y116" s="451"/>
      <c r="Z116" s="452"/>
      <c r="AA116" s="448"/>
      <c r="AB116" s="449"/>
      <c r="AC116" s="449"/>
      <c r="AD116" s="450"/>
      <c r="AE116" s="431"/>
      <c r="AF116" s="432"/>
      <c r="AG116" s="433"/>
      <c r="AH116" s="431"/>
      <c r="AI116" s="432"/>
      <c r="AJ116" s="433"/>
      <c r="AK116" s="434"/>
      <c r="AL116" s="435"/>
      <c r="AM116" s="435"/>
      <c r="AN116" s="436"/>
      <c r="AO116" s="437"/>
      <c r="AP116" s="438"/>
      <c r="AQ116" s="438"/>
      <c r="AR116" s="438"/>
      <c r="AS116" s="438"/>
      <c r="AT116" s="438"/>
      <c r="AU116" s="438"/>
      <c r="AV116" s="439"/>
      <c r="AW116" s="440"/>
      <c r="AX116" s="441"/>
      <c r="AY116" s="442"/>
      <c r="AZ116" s="443"/>
      <c r="BA116" s="444"/>
      <c r="BB116" s="444"/>
      <c r="BC116" s="444"/>
      <c r="BD116" s="444"/>
      <c r="BE116" s="444"/>
      <c r="BF116" s="444"/>
      <c r="BG116" s="444"/>
      <c r="BH116" s="444"/>
      <c r="BI116" s="444"/>
      <c r="BJ116" s="444"/>
      <c r="BK116" s="444"/>
      <c r="BL116" s="444"/>
      <c r="BM116" s="444"/>
      <c r="BN116" s="444"/>
      <c r="BO116" s="445"/>
    </row>
    <row r="117" spans="1:67" ht="35.1" customHeight="1" x14ac:dyDescent="0.25">
      <c r="A117" s="23">
        <f t="shared" si="5"/>
        <v>106</v>
      </c>
      <c r="B117" s="446"/>
      <c r="C117" s="446"/>
      <c r="D117" s="447"/>
      <c r="E117" s="447"/>
      <c r="F117" s="447"/>
      <c r="G117" s="447"/>
      <c r="H117" s="447"/>
      <c r="I117" s="434"/>
      <c r="J117" s="435"/>
      <c r="K117" s="435"/>
      <c r="L117" s="435"/>
      <c r="M117" s="435"/>
      <c r="N117" s="435"/>
      <c r="O117" s="435"/>
      <c r="P117" s="436"/>
      <c r="Q117" s="448"/>
      <c r="R117" s="449"/>
      <c r="S117" s="449"/>
      <c r="T117" s="449"/>
      <c r="U117" s="449"/>
      <c r="V117" s="449"/>
      <c r="W117" s="449"/>
      <c r="X117" s="450"/>
      <c r="Y117" s="451"/>
      <c r="Z117" s="452"/>
      <c r="AA117" s="448"/>
      <c r="AB117" s="449"/>
      <c r="AC117" s="449"/>
      <c r="AD117" s="450"/>
      <c r="AE117" s="431"/>
      <c r="AF117" s="432"/>
      <c r="AG117" s="433"/>
      <c r="AH117" s="431"/>
      <c r="AI117" s="432"/>
      <c r="AJ117" s="433"/>
      <c r="AK117" s="434"/>
      <c r="AL117" s="435"/>
      <c r="AM117" s="435"/>
      <c r="AN117" s="436"/>
      <c r="AO117" s="437"/>
      <c r="AP117" s="438"/>
      <c r="AQ117" s="438"/>
      <c r="AR117" s="438"/>
      <c r="AS117" s="438"/>
      <c r="AT117" s="438"/>
      <c r="AU117" s="438"/>
      <c r="AV117" s="439"/>
      <c r="AW117" s="440"/>
      <c r="AX117" s="441"/>
      <c r="AY117" s="442"/>
      <c r="AZ117" s="443"/>
      <c r="BA117" s="444"/>
      <c r="BB117" s="444"/>
      <c r="BC117" s="444"/>
      <c r="BD117" s="444"/>
      <c r="BE117" s="444"/>
      <c r="BF117" s="444"/>
      <c r="BG117" s="444"/>
      <c r="BH117" s="444"/>
      <c r="BI117" s="444"/>
      <c r="BJ117" s="444"/>
      <c r="BK117" s="444"/>
      <c r="BL117" s="444"/>
      <c r="BM117" s="444"/>
      <c r="BN117" s="444"/>
      <c r="BO117" s="445"/>
    </row>
    <row r="118" spans="1:67" ht="35.1" customHeight="1" x14ac:dyDescent="0.25">
      <c r="A118" s="23">
        <f t="shared" si="5"/>
        <v>107</v>
      </c>
      <c r="B118" s="446"/>
      <c r="C118" s="446"/>
      <c r="D118" s="447"/>
      <c r="E118" s="447"/>
      <c r="F118" s="447"/>
      <c r="G118" s="447"/>
      <c r="H118" s="447"/>
      <c r="I118" s="434"/>
      <c r="J118" s="435"/>
      <c r="K118" s="435"/>
      <c r="L118" s="435"/>
      <c r="M118" s="435"/>
      <c r="N118" s="435"/>
      <c r="O118" s="435"/>
      <c r="P118" s="436"/>
      <c r="Q118" s="448"/>
      <c r="R118" s="449"/>
      <c r="S118" s="449"/>
      <c r="T118" s="449"/>
      <c r="U118" s="449"/>
      <c r="V118" s="449"/>
      <c r="W118" s="449"/>
      <c r="X118" s="450"/>
      <c r="Y118" s="451"/>
      <c r="Z118" s="452"/>
      <c r="AA118" s="448"/>
      <c r="AB118" s="449"/>
      <c r="AC118" s="449"/>
      <c r="AD118" s="450"/>
      <c r="AE118" s="431"/>
      <c r="AF118" s="432"/>
      <c r="AG118" s="433"/>
      <c r="AH118" s="431"/>
      <c r="AI118" s="432"/>
      <c r="AJ118" s="433"/>
      <c r="AK118" s="434"/>
      <c r="AL118" s="435"/>
      <c r="AM118" s="435"/>
      <c r="AN118" s="436"/>
      <c r="AO118" s="437"/>
      <c r="AP118" s="438"/>
      <c r="AQ118" s="438"/>
      <c r="AR118" s="438"/>
      <c r="AS118" s="438"/>
      <c r="AT118" s="438"/>
      <c r="AU118" s="438"/>
      <c r="AV118" s="439"/>
      <c r="AW118" s="440"/>
      <c r="AX118" s="441"/>
      <c r="AY118" s="442"/>
      <c r="AZ118" s="443"/>
      <c r="BA118" s="444"/>
      <c r="BB118" s="444"/>
      <c r="BC118" s="444"/>
      <c r="BD118" s="444"/>
      <c r="BE118" s="444"/>
      <c r="BF118" s="444"/>
      <c r="BG118" s="444"/>
      <c r="BH118" s="444"/>
      <c r="BI118" s="444"/>
      <c r="BJ118" s="444"/>
      <c r="BK118" s="444"/>
      <c r="BL118" s="444"/>
      <c r="BM118" s="444"/>
      <c r="BN118" s="444"/>
      <c r="BO118" s="445"/>
    </row>
    <row r="119" spans="1:67" ht="35.1" customHeight="1" x14ac:dyDescent="0.25">
      <c r="A119" s="23">
        <f t="shared" si="5"/>
        <v>108</v>
      </c>
      <c r="B119" s="446"/>
      <c r="C119" s="446"/>
      <c r="D119" s="447"/>
      <c r="E119" s="447"/>
      <c r="F119" s="447"/>
      <c r="G119" s="447"/>
      <c r="H119" s="447"/>
      <c r="I119" s="434"/>
      <c r="J119" s="435"/>
      <c r="K119" s="435"/>
      <c r="L119" s="435"/>
      <c r="M119" s="435"/>
      <c r="N119" s="435"/>
      <c r="O119" s="435"/>
      <c r="P119" s="436"/>
      <c r="Q119" s="448"/>
      <c r="R119" s="449"/>
      <c r="S119" s="449"/>
      <c r="T119" s="449"/>
      <c r="U119" s="449"/>
      <c r="V119" s="449"/>
      <c r="W119" s="449"/>
      <c r="X119" s="450"/>
      <c r="Y119" s="451"/>
      <c r="Z119" s="452"/>
      <c r="AA119" s="448"/>
      <c r="AB119" s="449"/>
      <c r="AC119" s="449"/>
      <c r="AD119" s="450"/>
      <c r="AE119" s="431"/>
      <c r="AF119" s="432"/>
      <c r="AG119" s="433"/>
      <c r="AH119" s="431"/>
      <c r="AI119" s="432"/>
      <c r="AJ119" s="433"/>
      <c r="AK119" s="434"/>
      <c r="AL119" s="435"/>
      <c r="AM119" s="435"/>
      <c r="AN119" s="436"/>
      <c r="AO119" s="437"/>
      <c r="AP119" s="438"/>
      <c r="AQ119" s="438"/>
      <c r="AR119" s="438"/>
      <c r="AS119" s="438"/>
      <c r="AT119" s="438"/>
      <c r="AU119" s="438"/>
      <c r="AV119" s="439"/>
      <c r="AW119" s="440"/>
      <c r="AX119" s="441"/>
      <c r="AY119" s="442"/>
      <c r="AZ119" s="443"/>
      <c r="BA119" s="444"/>
      <c r="BB119" s="444"/>
      <c r="BC119" s="444"/>
      <c r="BD119" s="444"/>
      <c r="BE119" s="444"/>
      <c r="BF119" s="444"/>
      <c r="BG119" s="444"/>
      <c r="BH119" s="444"/>
      <c r="BI119" s="444"/>
      <c r="BJ119" s="444"/>
      <c r="BK119" s="444"/>
      <c r="BL119" s="444"/>
      <c r="BM119" s="444"/>
      <c r="BN119" s="444"/>
      <c r="BO119" s="445"/>
    </row>
    <row r="120" spans="1:67" ht="35.1" customHeight="1" x14ac:dyDescent="0.25">
      <c r="A120" s="23">
        <f t="shared" si="5"/>
        <v>109</v>
      </c>
      <c r="B120" s="446"/>
      <c r="C120" s="446"/>
      <c r="D120" s="447"/>
      <c r="E120" s="447"/>
      <c r="F120" s="447"/>
      <c r="G120" s="447"/>
      <c r="H120" s="447"/>
      <c r="I120" s="434"/>
      <c r="J120" s="435"/>
      <c r="K120" s="435"/>
      <c r="L120" s="435"/>
      <c r="M120" s="435"/>
      <c r="N120" s="435"/>
      <c r="O120" s="435"/>
      <c r="P120" s="436"/>
      <c r="Q120" s="448"/>
      <c r="R120" s="449"/>
      <c r="S120" s="449"/>
      <c r="T120" s="449"/>
      <c r="U120" s="449"/>
      <c r="V120" s="449"/>
      <c r="W120" s="449"/>
      <c r="X120" s="450"/>
      <c r="Y120" s="451"/>
      <c r="Z120" s="452"/>
      <c r="AA120" s="448"/>
      <c r="AB120" s="449"/>
      <c r="AC120" s="449"/>
      <c r="AD120" s="450"/>
      <c r="AE120" s="431"/>
      <c r="AF120" s="432"/>
      <c r="AG120" s="433"/>
      <c r="AH120" s="431"/>
      <c r="AI120" s="432"/>
      <c r="AJ120" s="433"/>
      <c r="AK120" s="434"/>
      <c r="AL120" s="435"/>
      <c r="AM120" s="435"/>
      <c r="AN120" s="436"/>
      <c r="AO120" s="437"/>
      <c r="AP120" s="438"/>
      <c r="AQ120" s="438"/>
      <c r="AR120" s="438"/>
      <c r="AS120" s="438"/>
      <c r="AT120" s="438"/>
      <c r="AU120" s="438"/>
      <c r="AV120" s="439"/>
      <c r="AW120" s="440"/>
      <c r="AX120" s="441"/>
      <c r="AY120" s="442"/>
      <c r="AZ120" s="443"/>
      <c r="BA120" s="444"/>
      <c r="BB120" s="444"/>
      <c r="BC120" s="444"/>
      <c r="BD120" s="444"/>
      <c r="BE120" s="444"/>
      <c r="BF120" s="444"/>
      <c r="BG120" s="444"/>
      <c r="BH120" s="444"/>
      <c r="BI120" s="444"/>
      <c r="BJ120" s="444"/>
      <c r="BK120" s="444"/>
      <c r="BL120" s="444"/>
      <c r="BM120" s="444"/>
      <c r="BN120" s="444"/>
      <c r="BO120" s="445"/>
    </row>
    <row r="121" spans="1:67" ht="35.1" customHeight="1" x14ac:dyDescent="0.25">
      <c r="A121" s="22">
        <f>ROW(A110)</f>
        <v>110</v>
      </c>
      <c r="B121" s="446"/>
      <c r="C121" s="446"/>
      <c r="D121" s="447"/>
      <c r="E121" s="447"/>
      <c r="F121" s="447"/>
      <c r="G121" s="447"/>
      <c r="H121" s="447"/>
      <c r="I121" s="434"/>
      <c r="J121" s="435"/>
      <c r="K121" s="435"/>
      <c r="L121" s="435"/>
      <c r="M121" s="435"/>
      <c r="N121" s="435"/>
      <c r="O121" s="435"/>
      <c r="P121" s="436"/>
      <c r="Q121" s="448"/>
      <c r="R121" s="449"/>
      <c r="S121" s="449"/>
      <c r="T121" s="449"/>
      <c r="U121" s="449"/>
      <c r="V121" s="449"/>
      <c r="W121" s="449"/>
      <c r="X121" s="450"/>
      <c r="Y121" s="451"/>
      <c r="Z121" s="452"/>
      <c r="AA121" s="448"/>
      <c r="AB121" s="449"/>
      <c r="AC121" s="449"/>
      <c r="AD121" s="450"/>
      <c r="AE121" s="431"/>
      <c r="AF121" s="432"/>
      <c r="AG121" s="433"/>
      <c r="AH121" s="431"/>
      <c r="AI121" s="432"/>
      <c r="AJ121" s="433"/>
      <c r="AK121" s="434"/>
      <c r="AL121" s="435"/>
      <c r="AM121" s="435"/>
      <c r="AN121" s="436"/>
      <c r="AO121" s="437"/>
      <c r="AP121" s="438"/>
      <c r="AQ121" s="438"/>
      <c r="AR121" s="438"/>
      <c r="AS121" s="438"/>
      <c r="AT121" s="438"/>
      <c r="AU121" s="438"/>
      <c r="AV121" s="439"/>
      <c r="AW121" s="440"/>
      <c r="AX121" s="441"/>
      <c r="AY121" s="442"/>
      <c r="AZ121" s="443"/>
      <c r="BA121" s="444"/>
      <c r="BB121" s="444"/>
      <c r="BC121" s="444"/>
      <c r="BD121" s="444"/>
      <c r="BE121" s="444"/>
      <c r="BF121" s="444"/>
      <c r="BG121" s="444"/>
      <c r="BH121" s="444"/>
      <c r="BI121" s="444"/>
      <c r="BJ121" s="444"/>
      <c r="BK121" s="444"/>
      <c r="BL121" s="444"/>
      <c r="BM121" s="444"/>
      <c r="BN121" s="444"/>
      <c r="BO121" s="445"/>
    </row>
    <row r="122" spans="1:67" ht="35.1" customHeight="1" x14ac:dyDescent="0.25">
      <c r="A122" s="23">
        <f t="shared" si="5"/>
        <v>111</v>
      </c>
      <c r="B122" s="446"/>
      <c r="C122" s="446"/>
      <c r="D122" s="447"/>
      <c r="E122" s="447"/>
      <c r="F122" s="447"/>
      <c r="G122" s="447"/>
      <c r="H122" s="447"/>
      <c r="I122" s="434"/>
      <c r="J122" s="435"/>
      <c r="K122" s="435"/>
      <c r="L122" s="435"/>
      <c r="M122" s="435"/>
      <c r="N122" s="435"/>
      <c r="O122" s="435"/>
      <c r="P122" s="436"/>
      <c r="Q122" s="448"/>
      <c r="R122" s="449"/>
      <c r="S122" s="449"/>
      <c r="T122" s="449"/>
      <c r="U122" s="449"/>
      <c r="V122" s="449"/>
      <c r="W122" s="449"/>
      <c r="X122" s="450"/>
      <c r="Y122" s="451"/>
      <c r="Z122" s="452"/>
      <c r="AA122" s="448"/>
      <c r="AB122" s="449"/>
      <c r="AC122" s="449"/>
      <c r="AD122" s="450"/>
      <c r="AE122" s="431"/>
      <c r="AF122" s="432"/>
      <c r="AG122" s="433"/>
      <c r="AH122" s="431"/>
      <c r="AI122" s="432"/>
      <c r="AJ122" s="433"/>
      <c r="AK122" s="434"/>
      <c r="AL122" s="435"/>
      <c r="AM122" s="435"/>
      <c r="AN122" s="436"/>
      <c r="AO122" s="437"/>
      <c r="AP122" s="438"/>
      <c r="AQ122" s="438"/>
      <c r="AR122" s="438"/>
      <c r="AS122" s="438"/>
      <c r="AT122" s="438"/>
      <c r="AU122" s="438"/>
      <c r="AV122" s="439"/>
      <c r="AW122" s="440"/>
      <c r="AX122" s="441"/>
      <c r="AY122" s="442"/>
      <c r="AZ122" s="443"/>
      <c r="BA122" s="444"/>
      <c r="BB122" s="444"/>
      <c r="BC122" s="444"/>
      <c r="BD122" s="444"/>
      <c r="BE122" s="444"/>
      <c r="BF122" s="444"/>
      <c r="BG122" s="444"/>
      <c r="BH122" s="444"/>
      <c r="BI122" s="444"/>
      <c r="BJ122" s="444"/>
      <c r="BK122" s="444"/>
      <c r="BL122" s="444"/>
      <c r="BM122" s="444"/>
      <c r="BN122" s="444"/>
      <c r="BO122" s="445"/>
    </row>
    <row r="123" spans="1:67" ht="35.1" customHeight="1" x14ac:dyDescent="0.25">
      <c r="A123" s="23">
        <f t="shared" si="5"/>
        <v>112</v>
      </c>
      <c r="B123" s="446"/>
      <c r="C123" s="446"/>
      <c r="D123" s="447"/>
      <c r="E123" s="447"/>
      <c r="F123" s="447"/>
      <c r="G123" s="447"/>
      <c r="H123" s="447"/>
      <c r="I123" s="434"/>
      <c r="J123" s="435"/>
      <c r="K123" s="435"/>
      <c r="L123" s="435"/>
      <c r="M123" s="435"/>
      <c r="N123" s="435"/>
      <c r="O123" s="435"/>
      <c r="P123" s="436"/>
      <c r="Q123" s="448"/>
      <c r="R123" s="449"/>
      <c r="S123" s="449"/>
      <c r="T123" s="449"/>
      <c r="U123" s="449"/>
      <c r="V123" s="449"/>
      <c r="W123" s="449"/>
      <c r="X123" s="450"/>
      <c r="Y123" s="451"/>
      <c r="Z123" s="452"/>
      <c r="AA123" s="448"/>
      <c r="AB123" s="449"/>
      <c r="AC123" s="449"/>
      <c r="AD123" s="450"/>
      <c r="AE123" s="431"/>
      <c r="AF123" s="432"/>
      <c r="AG123" s="433"/>
      <c r="AH123" s="431"/>
      <c r="AI123" s="432"/>
      <c r="AJ123" s="433"/>
      <c r="AK123" s="434"/>
      <c r="AL123" s="435"/>
      <c r="AM123" s="435"/>
      <c r="AN123" s="436"/>
      <c r="AO123" s="437"/>
      <c r="AP123" s="438"/>
      <c r="AQ123" s="438"/>
      <c r="AR123" s="438"/>
      <c r="AS123" s="438"/>
      <c r="AT123" s="438"/>
      <c r="AU123" s="438"/>
      <c r="AV123" s="439"/>
      <c r="AW123" s="440"/>
      <c r="AX123" s="441"/>
      <c r="AY123" s="442"/>
      <c r="AZ123" s="443"/>
      <c r="BA123" s="444"/>
      <c r="BB123" s="444"/>
      <c r="BC123" s="444"/>
      <c r="BD123" s="444"/>
      <c r="BE123" s="444"/>
      <c r="BF123" s="444"/>
      <c r="BG123" s="444"/>
      <c r="BH123" s="444"/>
      <c r="BI123" s="444"/>
      <c r="BJ123" s="444"/>
      <c r="BK123" s="444"/>
      <c r="BL123" s="444"/>
      <c r="BM123" s="444"/>
      <c r="BN123" s="444"/>
      <c r="BO123" s="445"/>
    </row>
    <row r="124" spans="1:67" ht="35.1" customHeight="1" x14ac:dyDescent="0.25">
      <c r="A124" s="23">
        <f t="shared" si="5"/>
        <v>113</v>
      </c>
      <c r="B124" s="446"/>
      <c r="C124" s="446"/>
      <c r="D124" s="447"/>
      <c r="E124" s="447"/>
      <c r="F124" s="447"/>
      <c r="G124" s="447"/>
      <c r="H124" s="447"/>
      <c r="I124" s="434"/>
      <c r="J124" s="435"/>
      <c r="K124" s="435"/>
      <c r="L124" s="435"/>
      <c r="M124" s="435"/>
      <c r="N124" s="435"/>
      <c r="O124" s="435"/>
      <c r="P124" s="436"/>
      <c r="Q124" s="448"/>
      <c r="R124" s="449"/>
      <c r="S124" s="449"/>
      <c r="T124" s="449"/>
      <c r="U124" s="449"/>
      <c r="V124" s="449"/>
      <c r="W124" s="449"/>
      <c r="X124" s="450"/>
      <c r="Y124" s="451"/>
      <c r="Z124" s="452"/>
      <c r="AA124" s="448"/>
      <c r="AB124" s="449"/>
      <c r="AC124" s="449"/>
      <c r="AD124" s="450"/>
      <c r="AE124" s="431"/>
      <c r="AF124" s="432"/>
      <c r="AG124" s="433"/>
      <c r="AH124" s="431"/>
      <c r="AI124" s="432"/>
      <c r="AJ124" s="433"/>
      <c r="AK124" s="434"/>
      <c r="AL124" s="435"/>
      <c r="AM124" s="435"/>
      <c r="AN124" s="436"/>
      <c r="AO124" s="437"/>
      <c r="AP124" s="438"/>
      <c r="AQ124" s="438"/>
      <c r="AR124" s="438"/>
      <c r="AS124" s="438"/>
      <c r="AT124" s="438"/>
      <c r="AU124" s="438"/>
      <c r="AV124" s="439"/>
      <c r="AW124" s="440"/>
      <c r="AX124" s="441"/>
      <c r="AY124" s="442"/>
      <c r="AZ124" s="443"/>
      <c r="BA124" s="444"/>
      <c r="BB124" s="444"/>
      <c r="BC124" s="444"/>
      <c r="BD124" s="444"/>
      <c r="BE124" s="444"/>
      <c r="BF124" s="444"/>
      <c r="BG124" s="444"/>
      <c r="BH124" s="444"/>
      <c r="BI124" s="444"/>
      <c r="BJ124" s="444"/>
      <c r="BK124" s="444"/>
      <c r="BL124" s="444"/>
      <c r="BM124" s="444"/>
      <c r="BN124" s="444"/>
      <c r="BO124" s="445"/>
    </row>
    <row r="125" spans="1:67" ht="35.1" customHeight="1" x14ac:dyDescent="0.25">
      <c r="A125" s="23">
        <f t="shared" si="5"/>
        <v>114</v>
      </c>
      <c r="B125" s="446"/>
      <c r="C125" s="446"/>
      <c r="D125" s="447"/>
      <c r="E125" s="447"/>
      <c r="F125" s="447"/>
      <c r="G125" s="447"/>
      <c r="H125" s="447"/>
      <c r="I125" s="434"/>
      <c r="J125" s="435"/>
      <c r="K125" s="435"/>
      <c r="L125" s="435"/>
      <c r="M125" s="435"/>
      <c r="N125" s="435"/>
      <c r="O125" s="435"/>
      <c r="P125" s="436"/>
      <c r="Q125" s="448"/>
      <c r="R125" s="449"/>
      <c r="S125" s="449"/>
      <c r="T125" s="449"/>
      <c r="U125" s="449"/>
      <c r="V125" s="449"/>
      <c r="W125" s="449"/>
      <c r="X125" s="450"/>
      <c r="Y125" s="451"/>
      <c r="Z125" s="452"/>
      <c r="AA125" s="448"/>
      <c r="AB125" s="449"/>
      <c r="AC125" s="449"/>
      <c r="AD125" s="450"/>
      <c r="AE125" s="431"/>
      <c r="AF125" s="432"/>
      <c r="AG125" s="433"/>
      <c r="AH125" s="431"/>
      <c r="AI125" s="432"/>
      <c r="AJ125" s="433"/>
      <c r="AK125" s="434"/>
      <c r="AL125" s="435"/>
      <c r="AM125" s="435"/>
      <c r="AN125" s="436"/>
      <c r="AO125" s="437"/>
      <c r="AP125" s="438"/>
      <c r="AQ125" s="438"/>
      <c r="AR125" s="438"/>
      <c r="AS125" s="438"/>
      <c r="AT125" s="438"/>
      <c r="AU125" s="438"/>
      <c r="AV125" s="439"/>
      <c r="AW125" s="440"/>
      <c r="AX125" s="441"/>
      <c r="AY125" s="442"/>
      <c r="AZ125" s="443"/>
      <c r="BA125" s="444"/>
      <c r="BB125" s="444"/>
      <c r="BC125" s="444"/>
      <c r="BD125" s="444"/>
      <c r="BE125" s="444"/>
      <c r="BF125" s="444"/>
      <c r="BG125" s="444"/>
      <c r="BH125" s="444"/>
      <c r="BI125" s="444"/>
      <c r="BJ125" s="444"/>
      <c r="BK125" s="444"/>
      <c r="BL125" s="444"/>
      <c r="BM125" s="444"/>
      <c r="BN125" s="444"/>
      <c r="BO125" s="445"/>
    </row>
    <row r="126" spans="1:67" ht="35.1" customHeight="1" x14ac:dyDescent="0.25">
      <c r="A126" s="23">
        <f t="shared" si="5"/>
        <v>115</v>
      </c>
      <c r="B126" s="446"/>
      <c r="C126" s="446"/>
      <c r="D126" s="447"/>
      <c r="E126" s="447"/>
      <c r="F126" s="447"/>
      <c r="G126" s="447"/>
      <c r="H126" s="447"/>
      <c r="I126" s="434"/>
      <c r="J126" s="435"/>
      <c r="K126" s="435"/>
      <c r="L126" s="435"/>
      <c r="M126" s="435"/>
      <c r="N126" s="435"/>
      <c r="O126" s="435"/>
      <c r="P126" s="436"/>
      <c r="Q126" s="448"/>
      <c r="R126" s="449"/>
      <c r="S126" s="449"/>
      <c r="T126" s="449"/>
      <c r="U126" s="449"/>
      <c r="V126" s="449"/>
      <c r="W126" s="449"/>
      <c r="X126" s="450"/>
      <c r="Y126" s="451"/>
      <c r="Z126" s="452"/>
      <c r="AA126" s="448"/>
      <c r="AB126" s="449"/>
      <c r="AC126" s="449"/>
      <c r="AD126" s="450"/>
      <c r="AE126" s="431"/>
      <c r="AF126" s="432"/>
      <c r="AG126" s="433"/>
      <c r="AH126" s="431"/>
      <c r="AI126" s="432"/>
      <c r="AJ126" s="433"/>
      <c r="AK126" s="434"/>
      <c r="AL126" s="435"/>
      <c r="AM126" s="435"/>
      <c r="AN126" s="436"/>
      <c r="AO126" s="437"/>
      <c r="AP126" s="438"/>
      <c r="AQ126" s="438"/>
      <c r="AR126" s="438"/>
      <c r="AS126" s="438"/>
      <c r="AT126" s="438"/>
      <c r="AU126" s="438"/>
      <c r="AV126" s="439"/>
      <c r="AW126" s="440"/>
      <c r="AX126" s="441"/>
      <c r="AY126" s="442"/>
      <c r="AZ126" s="443"/>
      <c r="BA126" s="444"/>
      <c r="BB126" s="444"/>
      <c r="BC126" s="444"/>
      <c r="BD126" s="444"/>
      <c r="BE126" s="444"/>
      <c r="BF126" s="444"/>
      <c r="BG126" s="444"/>
      <c r="BH126" s="444"/>
      <c r="BI126" s="444"/>
      <c r="BJ126" s="444"/>
      <c r="BK126" s="444"/>
      <c r="BL126" s="444"/>
      <c r="BM126" s="444"/>
      <c r="BN126" s="444"/>
      <c r="BO126" s="445"/>
    </row>
    <row r="127" spans="1:67" ht="35.1" customHeight="1" x14ac:dyDescent="0.25">
      <c r="A127" s="23">
        <f t="shared" si="5"/>
        <v>116</v>
      </c>
      <c r="B127" s="446"/>
      <c r="C127" s="446"/>
      <c r="D127" s="447"/>
      <c r="E127" s="447"/>
      <c r="F127" s="447"/>
      <c r="G127" s="447"/>
      <c r="H127" s="447"/>
      <c r="I127" s="434"/>
      <c r="J127" s="435"/>
      <c r="K127" s="435"/>
      <c r="L127" s="435"/>
      <c r="M127" s="435"/>
      <c r="N127" s="435"/>
      <c r="O127" s="435"/>
      <c r="P127" s="436"/>
      <c r="Q127" s="448"/>
      <c r="R127" s="449"/>
      <c r="S127" s="449"/>
      <c r="T127" s="449"/>
      <c r="U127" s="449"/>
      <c r="V127" s="449"/>
      <c r="W127" s="449"/>
      <c r="X127" s="450"/>
      <c r="Y127" s="451"/>
      <c r="Z127" s="452"/>
      <c r="AA127" s="448"/>
      <c r="AB127" s="449"/>
      <c r="AC127" s="449"/>
      <c r="AD127" s="450"/>
      <c r="AE127" s="431"/>
      <c r="AF127" s="432"/>
      <c r="AG127" s="433"/>
      <c r="AH127" s="431"/>
      <c r="AI127" s="432"/>
      <c r="AJ127" s="433"/>
      <c r="AK127" s="434"/>
      <c r="AL127" s="435"/>
      <c r="AM127" s="435"/>
      <c r="AN127" s="436"/>
      <c r="AO127" s="437"/>
      <c r="AP127" s="438"/>
      <c r="AQ127" s="438"/>
      <c r="AR127" s="438"/>
      <c r="AS127" s="438"/>
      <c r="AT127" s="438"/>
      <c r="AU127" s="438"/>
      <c r="AV127" s="439"/>
      <c r="AW127" s="440"/>
      <c r="AX127" s="441"/>
      <c r="AY127" s="442"/>
      <c r="AZ127" s="443"/>
      <c r="BA127" s="444"/>
      <c r="BB127" s="444"/>
      <c r="BC127" s="444"/>
      <c r="BD127" s="444"/>
      <c r="BE127" s="444"/>
      <c r="BF127" s="444"/>
      <c r="BG127" s="444"/>
      <c r="BH127" s="444"/>
      <c r="BI127" s="444"/>
      <c r="BJ127" s="444"/>
      <c r="BK127" s="444"/>
      <c r="BL127" s="444"/>
      <c r="BM127" s="444"/>
      <c r="BN127" s="444"/>
      <c r="BO127" s="445"/>
    </row>
    <row r="128" spans="1:67" ht="35.1" customHeight="1" x14ac:dyDescent="0.25">
      <c r="A128" s="23">
        <f t="shared" si="5"/>
        <v>117</v>
      </c>
      <c r="B128" s="446"/>
      <c r="C128" s="446"/>
      <c r="D128" s="447"/>
      <c r="E128" s="447"/>
      <c r="F128" s="447"/>
      <c r="G128" s="447"/>
      <c r="H128" s="447"/>
      <c r="I128" s="434"/>
      <c r="J128" s="435"/>
      <c r="K128" s="435"/>
      <c r="L128" s="435"/>
      <c r="M128" s="435"/>
      <c r="N128" s="435"/>
      <c r="O128" s="435"/>
      <c r="P128" s="436"/>
      <c r="Q128" s="448"/>
      <c r="R128" s="449"/>
      <c r="S128" s="449"/>
      <c r="T128" s="449"/>
      <c r="U128" s="449"/>
      <c r="V128" s="449"/>
      <c r="W128" s="449"/>
      <c r="X128" s="450"/>
      <c r="Y128" s="451"/>
      <c r="Z128" s="452"/>
      <c r="AA128" s="448"/>
      <c r="AB128" s="449"/>
      <c r="AC128" s="449"/>
      <c r="AD128" s="450"/>
      <c r="AE128" s="431"/>
      <c r="AF128" s="432"/>
      <c r="AG128" s="433"/>
      <c r="AH128" s="431"/>
      <c r="AI128" s="432"/>
      <c r="AJ128" s="433"/>
      <c r="AK128" s="434"/>
      <c r="AL128" s="435"/>
      <c r="AM128" s="435"/>
      <c r="AN128" s="436"/>
      <c r="AO128" s="437"/>
      <c r="AP128" s="438"/>
      <c r="AQ128" s="438"/>
      <c r="AR128" s="438"/>
      <c r="AS128" s="438"/>
      <c r="AT128" s="438"/>
      <c r="AU128" s="438"/>
      <c r="AV128" s="439"/>
      <c r="AW128" s="440"/>
      <c r="AX128" s="441"/>
      <c r="AY128" s="442"/>
      <c r="AZ128" s="443"/>
      <c r="BA128" s="444"/>
      <c r="BB128" s="444"/>
      <c r="BC128" s="444"/>
      <c r="BD128" s="444"/>
      <c r="BE128" s="444"/>
      <c r="BF128" s="444"/>
      <c r="BG128" s="444"/>
      <c r="BH128" s="444"/>
      <c r="BI128" s="444"/>
      <c r="BJ128" s="444"/>
      <c r="BK128" s="444"/>
      <c r="BL128" s="444"/>
      <c r="BM128" s="444"/>
      <c r="BN128" s="444"/>
      <c r="BO128" s="445"/>
    </row>
    <row r="129" spans="1:67" ht="35.1" customHeight="1" x14ac:dyDescent="0.25">
      <c r="A129" s="23">
        <f t="shared" si="5"/>
        <v>118</v>
      </c>
      <c r="B129" s="446"/>
      <c r="C129" s="446"/>
      <c r="D129" s="447"/>
      <c r="E129" s="447"/>
      <c r="F129" s="447"/>
      <c r="G129" s="447"/>
      <c r="H129" s="447"/>
      <c r="I129" s="434"/>
      <c r="J129" s="435"/>
      <c r="K129" s="435"/>
      <c r="L129" s="435"/>
      <c r="M129" s="435"/>
      <c r="N129" s="435"/>
      <c r="O129" s="435"/>
      <c r="P129" s="436"/>
      <c r="Q129" s="448"/>
      <c r="R129" s="449"/>
      <c r="S129" s="449"/>
      <c r="T129" s="449"/>
      <c r="U129" s="449"/>
      <c r="V129" s="449"/>
      <c r="W129" s="449"/>
      <c r="X129" s="450"/>
      <c r="Y129" s="451"/>
      <c r="Z129" s="452"/>
      <c r="AA129" s="448"/>
      <c r="AB129" s="449"/>
      <c r="AC129" s="449"/>
      <c r="AD129" s="450"/>
      <c r="AE129" s="431"/>
      <c r="AF129" s="432"/>
      <c r="AG129" s="433"/>
      <c r="AH129" s="431"/>
      <c r="AI129" s="432"/>
      <c r="AJ129" s="433"/>
      <c r="AK129" s="434"/>
      <c r="AL129" s="435"/>
      <c r="AM129" s="435"/>
      <c r="AN129" s="436"/>
      <c r="AO129" s="437"/>
      <c r="AP129" s="438"/>
      <c r="AQ129" s="438"/>
      <c r="AR129" s="438"/>
      <c r="AS129" s="438"/>
      <c r="AT129" s="438"/>
      <c r="AU129" s="438"/>
      <c r="AV129" s="439"/>
      <c r="AW129" s="440"/>
      <c r="AX129" s="441"/>
      <c r="AY129" s="442"/>
      <c r="AZ129" s="443"/>
      <c r="BA129" s="444"/>
      <c r="BB129" s="444"/>
      <c r="BC129" s="444"/>
      <c r="BD129" s="444"/>
      <c r="BE129" s="444"/>
      <c r="BF129" s="444"/>
      <c r="BG129" s="444"/>
      <c r="BH129" s="444"/>
      <c r="BI129" s="444"/>
      <c r="BJ129" s="444"/>
      <c r="BK129" s="444"/>
      <c r="BL129" s="444"/>
      <c r="BM129" s="444"/>
      <c r="BN129" s="444"/>
      <c r="BO129" s="445"/>
    </row>
    <row r="130" spans="1:67" ht="35.1" customHeight="1" x14ac:dyDescent="0.25">
      <c r="A130" s="23">
        <f t="shared" si="5"/>
        <v>119</v>
      </c>
      <c r="B130" s="446"/>
      <c r="C130" s="446"/>
      <c r="D130" s="447"/>
      <c r="E130" s="447"/>
      <c r="F130" s="447"/>
      <c r="G130" s="447"/>
      <c r="H130" s="447"/>
      <c r="I130" s="434"/>
      <c r="J130" s="435"/>
      <c r="K130" s="435"/>
      <c r="L130" s="435"/>
      <c r="M130" s="435"/>
      <c r="N130" s="435"/>
      <c r="O130" s="435"/>
      <c r="P130" s="436"/>
      <c r="Q130" s="448"/>
      <c r="R130" s="449"/>
      <c r="S130" s="449"/>
      <c r="T130" s="449"/>
      <c r="U130" s="449"/>
      <c r="V130" s="449"/>
      <c r="W130" s="449"/>
      <c r="X130" s="450"/>
      <c r="Y130" s="451"/>
      <c r="Z130" s="452"/>
      <c r="AA130" s="448"/>
      <c r="AB130" s="449"/>
      <c r="AC130" s="449"/>
      <c r="AD130" s="450"/>
      <c r="AE130" s="431"/>
      <c r="AF130" s="432"/>
      <c r="AG130" s="433"/>
      <c r="AH130" s="431"/>
      <c r="AI130" s="432"/>
      <c r="AJ130" s="433"/>
      <c r="AK130" s="434"/>
      <c r="AL130" s="435"/>
      <c r="AM130" s="435"/>
      <c r="AN130" s="436"/>
      <c r="AO130" s="437"/>
      <c r="AP130" s="438"/>
      <c r="AQ130" s="438"/>
      <c r="AR130" s="438"/>
      <c r="AS130" s="438"/>
      <c r="AT130" s="438"/>
      <c r="AU130" s="438"/>
      <c r="AV130" s="439"/>
      <c r="AW130" s="440"/>
      <c r="AX130" s="441"/>
      <c r="AY130" s="442"/>
      <c r="AZ130" s="443"/>
      <c r="BA130" s="444"/>
      <c r="BB130" s="444"/>
      <c r="BC130" s="444"/>
      <c r="BD130" s="444"/>
      <c r="BE130" s="444"/>
      <c r="BF130" s="444"/>
      <c r="BG130" s="444"/>
      <c r="BH130" s="444"/>
      <c r="BI130" s="444"/>
      <c r="BJ130" s="444"/>
      <c r="BK130" s="444"/>
      <c r="BL130" s="444"/>
      <c r="BM130" s="444"/>
      <c r="BN130" s="444"/>
      <c r="BO130" s="445"/>
    </row>
    <row r="131" spans="1:67" ht="35.1" customHeight="1" x14ac:dyDescent="0.25">
      <c r="A131" s="22">
        <f>ROW(A120)</f>
        <v>120</v>
      </c>
      <c r="B131" s="446"/>
      <c r="C131" s="446"/>
      <c r="D131" s="447"/>
      <c r="E131" s="447"/>
      <c r="F131" s="447"/>
      <c r="G131" s="447"/>
      <c r="H131" s="447"/>
      <c r="I131" s="434"/>
      <c r="J131" s="435"/>
      <c r="K131" s="435"/>
      <c r="L131" s="435"/>
      <c r="M131" s="435"/>
      <c r="N131" s="435"/>
      <c r="O131" s="435"/>
      <c r="P131" s="436"/>
      <c r="Q131" s="448"/>
      <c r="R131" s="449"/>
      <c r="S131" s="449"/>
      <c r="T131" s="449"/>
      <c r="U131" s="449"/>
      <c r="V131" s="449"/>
      <c r="W131" s="449"/>
      <c r="X131" s="450"/>
      <c r="Y131" s="451"/>
      <c r="Z131" s="452"/>
      <c r="AA131" s="448"/>
      <c r="AB131" s="449"/>
      <c r="AC131" s="449"/>
      <c r="AD131" s="450"/>
      <c r="AE131" s="431"/>
      <c r="AF131" s="432"/>
      <c r="AG131" s="433"/>
      <c r="AH131" s="431"/>
      <c r="AI131" s="432"/>
      <c r="AJ131" s="433"/>
      <c r="AK131" s="434"/>
      <c r="AL131" s="435"/>
      <c r="AM131" s="435"/>
      <c r="AN131" s="436"/>
      <c r="AO131" s="437"/>
      <c r="AP131" s="438"/>
      <c r="AQ131" s="438"/>
      <c r="AR131" s="438"/>
      <c r="AS131" s="438"/>
      <c r="AT131" s="438"/>
      <c r="AU131" s="438"/>
      <c r="AV131" s="439"/>
      <c r="AW131" s="440"/>
      <c r="AX131" s="441"/>
      <c r="AY131" s="442"/>
      <c r="AZ131" s="443"/>
      <c r="BA131" s="444"/>
      <c r="BB131" s="444"/>
      <c r="BC131" s="444"/>
      <c r="BD131" s="444"/>
      <c r="BE131" s="444"/>
      <c r="BF131" s="444"/>
      <c r="BG131" s="444"/>
      <c r="BH131" s="444"/>
      <c r="BI131" s="444"/>
      <c r="BJ131" s="444"/>
      <c r="BK131" s="444"/>
      <c r="BL131" s="444"/>
      <c r="BM131" s="444"/>
      <c r="BN131" s="444"/>
      <c r="BO131" s="445"/>
    </row>
    <row r="132" spans="1:67" ht="35.1" customHeight="1" x14ac:dyDescent="0.25">
      <c r="A132" s="23">
        <f t="shared" si="5"/>
        <v>121</v>
      </c>
      <c r="B132" s="446"/>
      <c r="C132" s="446"/>
      <c r="D132" s="447"/>
      <c r="E132" s="447"/>
      <c r="F132" s="447"/>
      <c r="G132" s="447"/>
      <c r="H132" s="447"/>
      <c r="I132" s="434"/>
      <c r="J132" s="435"/>
      <c r="K132" s="435"/>
      <c r="L132" s="435"/>
      <c r="M132" s="435"/>
      <c r="N132" s="435"/>
      <c r="O132" s="435"/>
      <c r="P132" s="436"/>
      <c r="Q132" s="448"/>
      <c r="R132" s="449"/>
      <c r="S132" s="449"/>
      <c r="T132" s="449"/>
      <c r="U132" s="449"/>
      <c r="V132" s="449"/>
      <c r="W132" s="449"/>
      <c r="X132" s="450"/>
      <c r="Y132" s="451"/>
      <c r="Z132" s="452"/>
      <c r="AA132" s="448"/>
      <c r="AB132" s="449"/>
      <c r="AC132" s="449"/>
      <c r="AD132" s="450"/>
      <c r="AE132" s="431"/>
      <c r="AF132" s="432"/>
      <c r="AG132" s="433"/>
      <c r="AH132" s="431"/>
      <c r="AI132" s="432"/>
      <c r="AJ132" s="433"/>
      <c r="AK132" s="434"/>
      <c r="AL132" s="435"/>
      <c r="AM132" s="435"/>
      <c r="AN132" s="436"/>
      <c r="AO132" s="437"/>
      <c r="AP132" s="438"/>
      <c r="AQ132" s="438"/>
      <c r="AR132" s="438"/>
      <c r="AS132" s="438"/>
      <c r="AT132" s="438"/>
      <c r="AU132" s="438"/>
      <c r="AV132" s="439"/>
      <c r="AW132" s="440"/>
      <c r="AX132" s="441"/>
      <c r="AY132" s="442"/>
      <c r="AZ132" s="443"/>
      <c r="BA132" s="444"/>
      <c r="BB132" s="444"/>
      <c r="BC132" s="444"/>
      <c r="BD132" s="444"/>
      <c r="BE132" s="444"/>
      <c r="BF132" s="444"/>
      <c r="BG132" s="444"/>
      <c r="BH132" s="444"/>
      <c r="BI132" s="444"/>
      <c r="BJ132" s="444"/>
      <c r="BK132" s="444"/>
      <c r="BL132" s="444"/>
      <c r="BM132" s="444"/>
      <c r="BN132" s="444"/>
      <c r="BO132" s="445"/>
    </row>
    <row r="133" spans="1:67" ht="35.1" customHeight="1" x14ac:dyDescent="0.25">
      <c r="A133" s="23">
        <f t="shared" si="5"/>
        <v>122</v>
      </c>
      <c r="B133" s="446"/>
      <c r="C133" s="446"/>
      <c r="D133" s="447"/>
      <c r="E133" s="447"/>
      <c r="F133" s="447"/>
      <c r="G133" s="447"/>
      <c r="H133" s="447"/>
      <c r="I133" s="434"/>
      <c r="J133" s="435"/>
      <c r="K133" s="435"/>
      <c r="L133" s="435"/>
      <c r="M133" s="435"/>
      <c r="N133" s="435"/>
      <c r="O133" s="435"/>
      <c r="P133" s="436"/>
      <c r="Q133" s="448"/>
      <c r="R133" s="449"/>
      <c r="S133" s="449"/>
      <c r="T133" s="449"/>
      <c r="U133" s="449"/>
      <c r="V133" s="449"/>
      <c r="W133" s="449"/>
      <c r="X133" s="450"/>
      <c r="Y133" s="451"/>
      <c r="Z133" s="452"/>
      <c r="AA133" s="448"/>
      <c r="AB133" s="449"/>
      <c r="AC133" s="449"/>
      <c r="AD133" s="450"/>
      <c r="AE133" s="431"/>
      <c r="AF133" s="432"/>
      <c r="AG133" s="433"/>
      <c r="AH133" s="431"/>
      <c r="AI133" s="432"/>
      <c r="AJ133" s="433"/>
      <c r="AK133" s="434"/>
      <c r="AL133" s="435"/>
      <c r="AM133" s="435"/>
      <c r="AN133" s="436"/>
      <c r="AO133" s="437"/>
      <c r="AP133" s="438"/>
      <c r="AQ133" s="438"/>
      <c r="AR133" s="438"/>
      <c r="AS133" s="438"/>
      <c r="AT133" s="438"/>
      <c r="AU133" s="438"/>
      <c r="AV133" s="439"/>
      <c r="AW133" s="440"/>
      <c r="AX133" s="441"/>
      <c r="AY133" s="442"/>
      <c r="AZ133" s="443"/>
      <c r="BA133" s="444"/>
      <c r="BB133" s="444"/>
      <c r="BC133" s="444"/>
      <c r="BD133" s="444"/>
      <c r="BE133" s="444"/>
      <c r="BF133" s="444"/>
      <c r="BG133" s="444"/>
      <c r="BH133" s="444"/>
      <c r="BI133" s="444"/>
      <c r="BJ133" s="444"/>
      <c r="BK133" s="444"/>
      <c r="BL133" s="444"/>
      <c r="BM133" s="444"/>
      <c r="BN133" s="444"/>
      <c r="BO133" s="445"/>
    </row>
    <row r="134" spans="1:67" ht="35.1" customHeight="1" x14ac:dyDescent="0.25">
      <c r="A134" s="23">
        <f t="shared" si="5"/>
        <v>123</v>
      </c>
      <c r="B134" s="446"/>
      <c r="C134" s="446"/>
      <c r="D134" s="447"/>
      <c r="E134" s="447"/>
      <c r="F134" s="447"/>
      <c r="G134" s="447"/>
      <c r="H134" s="447"/>
      <c r="I134" s="434"/>
      <c r="J134" s="435"/>
      <c r="K134" s="435"/>
      <c r="L134" s="435"/>
      <c r="M134" s="435"/>
      <c r="N134" s="435"/>
      <c r="O134" s="435"/>
      <c r="P134" s="436"/>
      <c r="Q134" s="448"/>
      <c r="R134" s="449"/>
      <c r="S134" s="449"/>
      <c r="T134" s="449"/>
      <c r="U134" s="449"/>
      <c r="V134" s="449"/>
      <c r="W134" s="449"/>
      <c r="X134" s="450"/>
      <c r="Y134" s="451"/>
      <c r="Z134" s="452"/>
      <c r="AA134" s="448"/>
      <c r="AB134" s="449"/>
      <c r="AC134" s="449"/>
      <c r="AD134" s="450"/>
      <c r="AE134" s="431"/>
      <c r="AF134" s="432"/>
      <c r="AG134" s="433"/>
      <c r="AH134" s="431"/>
      <c r="AI134" s="432"/>
      <c r="AJ134" s="433"/>
      <c r="AK134" s="434"/>
      <c r="AL134" s="435"/>
      <c r="AM134" s="435"/>
      <c r="AN134" s="436"/>
      <c r="AO134" s="437"/>
      <c r="AP134" s="438"/>
      <c r="AQ134" s="438"/>
      <c r="AR134" s="438"/>
      <c r="AS134" s="438"/>
      <c r="AT134" s="438"/>
      <c r="AU134" s="438"/>
      <c r="AV134" s="439"/>
      <c r="AW134" s="440"/>
      <c r="AX134" s="441"/>
      <c r="AY134" s="442"/>
      <c r="AZ134" s="443"/>
      <c r="BA134" s="444"/>
      <c r="BB134" s="444"/>
      <c r="BC134" s="444"/>
      <c r="BD134" s="444"/>
      <c r="BE134" s="444"/>
      <c r="BF134" s="444"/>
      <c r="BG134" s="444"/>
      <c r="BH134" s="444"/>
      <c r="BI134" s="444"/>
      <c r="BJ134" s="444"/>
      <c r="BK134" s="444"/>
      <c r="BL134" s="444"/>
      <c r="BM134" s="444"/>
      <c r="BN134" s="444"/>
      <c r="BO134" s="445"/>
    </row>
    <row r="135" spans="1:67" ht="35.1" customHeight="1" x14ac:dyDescent="0.25">
      <c r="A135" s="23">
        <f t="shared" si="5"/>
        <v>124</v>
      </c>
      <c r="B135" s="446"/>
      <c r="C135" s="446"/>
      <c r="D135" s="447"/>
      <c r="E135" s="447"/>
      <c r="F135" s="447"/>
      <c r="G135" s="447"/>
      <c r="H135" s="447"/>
      <c r="I135" s="434"/>
      <c r="J135" s="435"/>
      <c r="K135" s="435"/>
      <c r="L135" s="435"/>
      <c r="M135" s="435"/>
      <c r="N135" s="435"/>
      <c r="O135" s="435"/>
      <c r="P135" s="436"/>
      <c r="Q135" s="448"/>
      <c r="R135" s="449"/>
      <c r="S135" s="449"/>
      <c r="T135" s="449"/>
      <c r="U135" s="449"/>
      <c r="V135" s="449"/>
      <c r="W135" s="449"/>
      <c r="X135" s="450"/>
      <c r="Y135" s="451"/>
      <c r="Z135" s="452"/>
      <c r="AA135" s="448"/>
      <c r="AB135" s="449"/>
      <c r="AC135" s="449"/>
      <c r="AD135" s="450"/>
      <c r="AE135" s="431"/>
      <c r="AF135" s="432"/>
      <c r="AG135" s="433"/>
      <c r="AH135" s="431"/>
      <c r="AI135" s="432"/>
      <c r="AJ135" s="433"/>
      <c r="AK135" s="434"/>
      <c r="AL135" s="435"/>
      <c r="AM135" s="435"/>
      <c r="AN135" s="436"/>
      <c r="AO135" s="437"/>
      <c r="AP135" s="438"/>
      <c r="AQ135" s="438"/>
      <c r="AR135" s="438"/>
      <c r="AS135" s="438"/>
      <c r="AT135" s="438"/>
      <c r="AU135" s="438"/>
      <c r="AV135" s="439"/>
      <c r="AW135" s="440"/>
      <c r="AX135" s="441"/>
      <c r="AY135" s="442"/>
      <c r="AZ135" s="443"/>
      <c r="BA135" s="444"/>
      <c r="BB135" s="444"/>
      <c r="BC135" s="444"/>
      <c r="BD135" s="444"/>
      <c r="BE135" s="444"/>
      <c r="BF135" s="444"/>
      <c r="BG135" s="444"/>
      <c r="BH135" s="444"/>
      <c r="BI135" s="444"/>
      <c r="BJ135" s="444"/>
      <c r="BK135" s="444"/>
      <c r="BL135" s="444"/>
      <c r="BM135" s="444"/>
      <c r="BN135" s="444"/>
      <c r="BO135" s="445"/>
    </row>
    <row r="136" spans="1:67" ht="35.1" customHeight="1" x14ac:dyDescent="0.25">
      <c r="A136" s="23">
        <f t="shared" si="5"/>
        <v>125</v>
      </c>
      <c r="B136" s="446"/>
      <c r="C136" s="446"/>
      <c r="D136" s="447"/>
      <c r="E136" s="447"/>
      <c r="F136" s="447"/>
      <c r="G136" s="447"/>
      <c r="H136" s="447"/>
      <c r="I136" s="434"/>
      <c r="J136" s="435"/>
      <c r="K136" s="435"/>
      <c r="L136" s="435"/>
      <c r="M136" s="435"/>
      <c r="N136" s="435"/>
      <c r="O136" s="435"/>
      <c r="P136" s="436"/>
      <c r="Q136" s="448"/>
      <c r="R136" s="449"/>
      <c r="S136" s="449"/>
      <c r="T136" s="449"/>
      <c r="U136" s="449"/>
      <c r="V136" s="449"/>
      <c r="W136" s="449"/>
      <c r="X136" s="450"/>
      <c r="Y136" s="451"/>
      <c r="Z136" s="452"/>
      <c r="AA136" s="448"/>
      <c r="AB136" s="449"/>
      <c r="AC136" s="449"/>
      <c r="AD136" s="450"/>
      <c r="AE136" s="431"/>
      <c r="AF136" s="432"/>
      <c r="AG136" s="433"/>
      <c r="AH136" s="431"/>
      <c r="AI136" s="432"/>
      <c r="AJ136" s="433"/>
      <c r="AK136" s="434"/>
      <c r="AL136" s="435"/>
      <c r="AM136" s="435"/>
      <c r="AN136" s="436"/>
      <c r="AO136" s="437"/>
      <c r="AP136" s="438"/>
      <c r="AQ136" s="438"/>
      <c r="AR136" s="438"/>
      <c r="AS136" s="438"/>
      <c r="AT136" s="438"/>
      <c r="AU136" s="438"/>
      <c r="AV136" s="439"/>
      <c r="AW136" s="440"/>
      <c r="AX136" s="441"/>
      <c r="AY136" s="442"/>
      <c r="AZ136" s="443"/>
      <c r="BA136" s="444"/>
      <c r="BB136" s="444"/>
      <c r="BC136" s="444"/>
      <c r="BD136" s="444"/>
      <c r="BE136" s="444"/>
      <c r="BF136" s="444"/>
      <c r="BG136" s="444"/>
      <c r="BH136" s="444"/>
      <c r="BI136" s="444"/>
      <c r="BJ136" s="444"/>
      <c r="BK136" s="444"/>
      <c r="BL136" s="444"/>
      <c r="BM136" s="444"/>
      <c r="BN136" s="444"/>
      <c r="BO136" s="445"/>
    </row>
    <row r="137" spans="1:67" ht="35.1" customHeight="1" x14ac:dyDescent="0.25">
      <c r="A137" s="23">
        <f t="shared" si="5"/>
        <v>126</v>
      </c>
      <c r="B137" s="446"/>
      <c r="C137" s="446"/>
      <c r="D137" s="447"/>
      <c r="E137" s="447"/>
      <c r="F137" s="447"/>
      <c r="G137" s="447"/>
      <c r="H137" s="447"/>
      <c r="I137" s="434"/>
      <c r="J137" s="435"/>
      <c r="K137" s="435"/>
      <c r="L137" s="435"/>
      <c r="M137" s="435"/>
      <c r="N137" s="435"/>
      <c r="O137" s="435"/>
      <c r="P137" s="436"/>
      <c r="Q137" s="448"/>
      <c r="R137" s="449"/>
      <c r="S137" s="449"/>
      <c r="T137" s="449"/>
      <c r="U137" s="449"/>
      <c r="V137" s="449"/>
      <c r="W137" s="449"/>
      <c r="X137" s="450"/>
      <c r="Y137" s="451"/>
      <c r="Z137" s="452"/>
      <c r="AA137" s="448"/>
      <c r="AB137" s="449"/>
      <c r="AC137" s="449"/>
      <c r="AD137" s="450"/>
      <c r="AE137" s="431"/>
      <c r="AF137" s="432"/>
      <c r="AG137" s="433"/>
      <c r="AH137" s="431"/>
      <c r="AI137" s="432"/>
      <c r="AJ137" s="433"/>
      <c r="AK137" s="434"/>
      <c r="AL137" s="435"/>
      <c r="AM137" s="435"/>
      <c r="AN137" s="436"/>
      <c r="AO137" s="437"/>
      <c r="AP137" s="438"/>
      <c r="AQ137" s="438"/>
      <c r="AR137" s="438"/>
      <c r="AS137" s="438"/>
      <c r="AT137" s="438"/>
      <c r="AU137" s="438"/>
      <c r="AV137" s="439"/>
      <c r="AW137" s="440"/>
      <c r="AX137" s="441"/>
      <c r="AY137" s="442"/>
      <c r="AZ137" s="443"/>
      <c r="BA137" s="444"/>
      <c r="BB137" s="444"/>
      <c r="BC137" s="444"/>
      <c r="BD137" s="444"/>
      <c r="BE137" s="444"/>
      <c r="BF137" s="444"/>
      <c r="BG137" s="444"/>
      <c r="BH137" s="444"/>
      <c r="BI137" s="444"/>
      <c r="BJ137" s="444"/>
      <c r="BK137" s="444"/>
      <c r="BL137" s="444"/>
      <c r="BM137" s="444"/>
      <c r="BN137" s="444"/>
      <c r="BO137" s="445"/>
    </row>
    <row r="138" spans="1:67" ht="35.1" customHeight="1" x14ac:dyDescent="0.25">
      <c r="A138" s="23">
        <f t="shared" si="5"/>
        <v>127</v>
      </c>
      <c r="B138" s="446"/>
      <c r="C138" s="446"/>
      <c r="D138" s="447"/>
      <c r="E138" s="447"/>
      <c r="F138" s="447"/>
      <c r="G138" s="447"/>
      <c r="H138" s="447"/>
      <c r="I138" s="434"/>
      <c r="J138" s="435"/>
      <c r="K138" s="435"/>
      <c r="L138" s="435"/>
      <c r="M138" s="435"/>
      <c r="N138" s="435"/>
      <c r="O138" s="435"/>
      <c r="P138" s="436"/>
      <c r="Q138" s="448"/>
      <c r="R138" s="449"/>
      <c r="S138" s="449"/>
      <c r="T138" s="449"/>
      <c r="U138" s="449"/>
      <c r="V138" s="449"/>
      <c r="W138" s="449"/>
      <c r="X138" s="450"/>
      <c r="Y138" s="451"/>
      <c r="Z138" s="452"/>
      <c r="AA138" s="448"/>
      <c r="AB138" s="449"/>
      <c r="AC138" s="449"/>
      <c r="AD138" s="450"/>
      <c r="AE138" s="431"/>
      <c r="AF138" s="432"/>
      <c r="AG138" s="433"/>
      <c r="AH138" s="431"/>
      <c r="AI138" s="432"/>
      <c r="AJ138" s="433"/>
      <c r="AK138" s="434"/>
      <c r="AL138" s="435"/>
      <c r="AM138" s="435"/>
      <c r="AN138" s="436"/>
      <c r="AO138" s="437"/>
      <c r="AP138" s="438"/>
      <c r="AQ138" s="438"/>
      <c r="AR138" s="438"/>
      <c r="AS138" s="438"/>
      <c r="AT138" s="438"/>
      <c r="AU138" s="438"/>
      <c r="AV138" s="439"/>
      <c r="AW138" s="440"/>
      <c r="AX138" s="441"/>
      <c r="AY138" s="442"/>
      <c r="AZ138" s="443"/>
      <c r="BA138" s="444"/>
      <c r="BB138" s="444"/>
      <c r="BC138" s="444"/>
      <c r="BD138" s="444"/>
      <c r="BE138" s="444"/>
      <c r="BF138" s="444"/>
      <c r="BG138" s="444"/>
      <c r="BH138" s="444"/>
      <c r="BI138" s="444"/>
      <c r="BJ138" s="444"/>
      <c r="BK138" s="444"/>
      <c r="BL138" s="444"/>
      <c r="BM138" s="444"/>
      <c r="BN138" s="444"/>
      <c r="BO138" s="445"/>
    </row>
    <row r="139" spans="1:67" ht="35.1" customHeight="1" x14ac:dyDescent="0.25">
      <c r="A139" s="23">
        <f t="shared" si="5"/>
        <v>128</v>
      </c>
      <c r="B139" s="446"/>
      <c r="C139" s="446"/>
      <c r="D139" s="447"/>
      <c r="E139" s="447"/>
      <c r="F139" s="447"/>
      <c r="G139" s="447"/>
      <c r="H139" s="447"/>
      <c r="I139" s="434"/>
      <c r="J139" s="435"/>
      <c r="K139" s="435"/>
      <c r="L139" s="435"/>
      <c r="M139" s="435"/>
      <c r="N139" s="435"/>
      <c r="O139" s="435"/>
      <c r="P139" s="436"/>
      <c r="Q139" s="448"/>
      <c r="R139" s="449"/>
      <c r="S139" s="449"/>
      <c r="T139" s="449"/>
      <c r="U139" s="449"/>
      <c r="V139" s="449"/>
      <c r="W139" s="449"/>
      <c r="X139" s="450"/>
      <c r="Y139" s="451"/>
      <c r="Z139" s="452"/>
      <c r="AA139" s="448"/>
      <c r="AB139" s="449"/>
      <c r="AC139" s="449"/>
      <c r="AD139" s="450"/>
      <c r="AE139" s="431"/>
      <c r="AF139" s="432"/>
      <c r="AG139" s="433"/>
      <c r="AH139" s="431"/>
      <c r="AI139" s="432"/>
      <c r="AJ139" s="433"/>
      <c r="AK139" s="434"/>
      <c r="AL139" s="435"/>
      <c r="AM139" s="435"/>
      <c r="AN139" s="436"/>
      <c r="AO139" s="437"/>
      <c r="AP139" s="438"/>
      <c r="AQ139" s="438"/>
      <c r="AR139" s="438"/>
      <c r="AS139" s="438"/>
      <c r="AT139" s="438"/>
      <c r="AU139" s="438"/>
      <c r="AV139" s="439"/>
      <c r="AW139" s="440"/>
      <c r="AX139" s="441"/>
      <c r="AY139" s="442"/>
      <c r="AZ139" s="443"/>
      <c r="BA139" s="444"/>
      <c r="BB139" s="444"/>
      <c r="BC139" s="444"/>
      <c r="BD139" s="444"/>
      <c r="BE139" s="444"/>
      <c r="BF139" s="444"/>
      <c r="BG139" s="444"/>
      <c r="BH139" s="444"/>
      <c r="BI139" s="444"/>
      <c r="BJ139" s="444"/>
      <c r="BK139" s="444"/>
      <c r="BL139" s="444"/>
      <c r="BM139" s="444"/>
      <c r="BN139" s="444"/>
      <c r="BO139" s="445"/>
    </row>
    <row r="140" spans="1:67" ht="35.1" customHeight="1" x14ac:dyDescent="0.25">
      <c r="A140" s="23">
        <f t="shared" si="5"/>
        <v>129</v>
      </c>
      <c r="B140" s="446"/>
      <c r="C140" s="446"/>
      <c r="D140" s="447"/>
      <c r="E140" s="447"/>
      <c r="F140" s="447"/>
      <c r="G140" s="447"/>
      <c r="H140" s="447"/>
      <c r="I140" s="434"/>
      <c r="J140" s="435"/>
      <c r="K140" s="435"/>
      <c r="L140" s="435"/>
      <c r="M140" s="435"/>
      <c r="N140" s="435"/>
      <c r="O140" s="435"/>
      <c r="P140" s="436"/>
      <c r="Q140" s="448"/>
      <c r="R140" s="449"/>
      <c r="S140" s="449"/>
      <c r="T140" s="449"/>
      <c r="U140" s="449"/>
      <c r="V140" s="449"/>
      <c r="W140" s="449"/>
      <c r="X140" s="450"/>
      <c r="Y140" s="451"/>
      <c r="Z140" s="452"/>
      <c r="AA140" s="448"/>
      <c r="AB140" s="449"/>
      <c r="AC140" s="449"/>
      <c r="AD140" s="450"/>
      <c r="AE140" s="431"/>
      <c r="AF140" s="432"/>
      <c r="AG140" s="433"/>
      <c r="AH140" s="431"/>
      <c r="AI140" s="432"/>
      <c r="AJ140" s="433"/>
      <c r="AK140" s="434"/>
      <c r="AL140" s="435"/>
      <c r="AM140" s="435"/>
      <c r="AN140" s="436"/>
      <c r="AO140" s="437"/>
      <c r="AP140" s="438"/>
      <c r="AQ140" s="438"/>
      <c r="AR140" s="438"/>
      <c r="AS140" s="438"/>
      <c r="AT140" s="438"/>
      <c r="AU140" s="438"/>
      <c r="AV140" s="439"/>
      <c r="AW140" s="440"/>
      <c r="AX140" s="441"/>
      <c r="AY140" s="442"/>
      <c r="AZ140" s="443"/>
      <c r="BA140" s="444"/>
      <c r="BB140" s="444"/>
      <c r="BC140" s="444"/>
      <c r="BD140" s="444"/>
      <c r="BE140" s="444"/>
      <c r="BF140" s="444"/>
      <c r="BG140" s="444"/>
      <c r="BH140" s="444"/>
      <c r="BI140" s="444"/>
      <c r="BJ140" s="444"/>
      <c r="BK140" s="444"/>
      <c r="BL140" s="444"/>
      <c r="BM140" s="444"/>
      <c r="BN140" s="444"/>
      <c r="BO140" s="445"/>
    </row>
    <row r="141" spans="1:67" ht="35.1" customHeight="1" x14ac:dyDescent="0.25">
      <c r="A141" s="22">
        <f>ROW(A130)</f>
        <v>130</v>
      </c>
      <c r="B141" s="446"/>
      <c r="C141" s="446"/>
      <c r="D141" s="447"/>
      <c r="E141" s="447"/>
      <c r="F141" s="447"/>
      <c r="G141" s="447"/>
      <c r="H141" s="447"/>
      <c r="I141" s="434"/>
      <c r="J141" s="435"/>
      <c r="K141" s="435"/>
      <c r="L141" s="435"/>
      <c r="M141" s="435"/>
      <c r="N141" s="435"/>
      <c r="O141" s="435"/>
      <c r="P141" s="436"/>
      <c r="Q141" s="448"/>
      <c r="R141" s="449"/>
      <c r="S141" s="449"/>
      <c r="T141" s="449"/>
      <c r="U141" s="449"/>
      <c r="V141" s="449"/>
      <c r="W141" s="449"/>
      <c r="X141" s="450"/>
      <c r="Y141" s="451"/>
      <c r="Z141" s="452"/>
      <c r="AA141" s="448"/>
      <c r="AB141" s="449"/>
      <c r="AC141" s="449"/>
      <c r="AD141" s="450"/>
      <c r="AE141" s="431"/>
      <c r="AF141" s="432"/>
      <c r="AG141" s="433"/>
      <c r="AH141" s="431"/>
      <c r="AI141" s="432"/>
      <c r="AJ141" s="433"/>
      <c r="AK141" s="434"/>
      <c r="AL141" s="435"/>
      <c r="AM141" s="435"/>
      <c r="AN141" s="436"/>
      <c r="AO141" s="437"/>
      <c r="AP141" s="438"/>
      <c r="AQ141" s="438"/>
      <c r="AR141" s="438"/>
      <c r="AS141" s="438"/>
      <c r="AT141" s="438"/>
      <c r="AU141" s="438"/>
      <c r="AV141" s="439"/>
      <c r="AW141" s="440"/>
      <c r="AX141" s="441"/>
      <c r="AY141" s="442"/>
      <c r="AZ141" s="443"/>
      <c r="BA141" s="444"/>
      <c r="BB141" s="444"/>
      <c r="BC141" s="444"/>
      <c r="BD141" s="444"/>
      <c r="BE141" s="444"/>
      <c r="BF141" s="444"/>
      <c r="BG141" s="444"/>
      <c r="BH141" s="444"/>
      <c r="BI141" s="444"/>
      <c r="BJ141" s="444"/>
      <c r="BK141" s="444"/>
      <c r="BL141" s="444"/>
      <c r="BM141" s="444"/>
      <c r="BN141" s="444"/>
      <c r="BO141" s="445"/>
    </row>
    <row r="142" spans="1:67" ht="35.1" customHeight="1" x14ac:dyDescent="0.25">
      <c r="A142" s="23">
        <f t="shared" si="5"/>
        <v>131</v>
      </c>
      <c r="B142" s="446"/>
      <c r="C142" s="446"/>
      <c r="D142" s="447"/>
      <c r="E142" s="447"/>
      <c r="F142" s="447"/>
      <c r="G142" s="447"/>
      <c r="H142" s="447"/>
      <c r="I142" s="434"/>
      <c r="J142" s="435"/>
      <c r="K142" s="435"/>
      <c r="L142" s="435"/>
      <c r="M142" s="435"/>
      <c r="N142" s="435"/>
      <c r="O142" s="435"/>
      <c r="P142" s="436"/>
      <c r="Q142" s="448"/>
      <c r="R142" s="449"/>
      <c r="S142" s="449"/>
      <c r="T142" s="449"/>
      <c r="U142" s="449"/>
      <c r="V142" s="449"/>
      <c r="W142" s="449"/>
      <c r="X142" s="450"/>
      <c r="Y142" s="451"/>
      <c r="Z142" s="452"/>
      <c r="AA142" s="448"/>
      <c r="AB142" s="449"/>
      <c r="AC142" s="449"/>
      <c r="AD142" s="450"/>
      <c r="AE142" s="431"/>
      <c r="AF142" s="432"/>
      <c r="AG142" s="433"/>
      <c r="AH142" s="431"/>
      <c r="AI142" s="432"/>
      <c r="AJ142" s="433"/>
      <c r="AK142" s="434"/>
      <c r="AL142" s="435"/>
      <c r="AM142" s="435"/>
      <c r="AN142" s="436"/>
      <c r="AO142" s="437"/>
      <c r="AP142" s="438"/>
      <c r="AQ142" s="438"/>
      <c r="AR142" s="438"/>
      <c r="AS142" s="438"/>
      <c r="AT142" s="438"/>
      <c r="AU142" s="438"/>
      <c r="AV142" s="439"/>
      <c r="AW142" s="440"/>
      <c r="AX142" s="441"/>
      <c r="AY142" s="442"/>
      <c r="AZ142" s="443"/>
      <c r="BA142" s="444"/>
      <c r="BB142" s="444"/>
      <c r="BC142" s="444"/>
      <c r="BD142" s="444"/>
      <c r="BE142" s="444"/>
      <c r="BF142" s="444"/>
      <c r="BG142" s="444"/>
      <c r="BH142" s="444"/>
      <c r="BI142" s="444"/>
      <c r="BJ142" s="444"/>
      <c r="BK142" s="444"/>
      <c r="BL142" s="444"/>
      <c r="BM142" s="444"/>
      <c r="BN142" s="444"/>
      <c r="BO142" s="445"/>
    </row>
    <row r="143" spans="1:67" ht="35.1" customHeight="1" x14ac:dyDescent="0.25">
      <c r="A143" s="23">
        <f t="shared" si="5"/>
        <v>132</v>
      </c>
      <c r="B143" s="446"/>
      <c r="C143" s="446"/>
      <c r="D143" s="447"/>
      <c r="E143" s="447"/>
      <c r="F143" s="447"/>
      <c r="G143" s="447"/>
      <c r="H143" s="447"/>
      <c r="I143" s="434"/>
      <c r="J143" s="435"/>
      <c r="K143" s="435"/>
      <c r="L143" s="435"/>
      <c r="M143" s="435"/>
      <c r="N143" s="435"/>
      <c r="O143" s="435"/>
      <c r="P143" s="436"/>
      <c r="Q143" s="448"/>
      <c r="R143" s="449"/>
      <c r="S143" s="449"/>
      <c r="T143" s="449"/>
      <c r="U143" s="449"/>
      <c r="V143" s="449"/>
      <c r="W143" s="449"/>
      <c r="X143" s="450"/>
      <c r="Y143" s="451"/>
      <c r="Z143" s="452"/>
      <c r="AA143" s="448"/>
      <c r="AB143" s="449"/>
      <c r="AC143" s="449"/>
      <c r="AD143" s="450"/>
      <c r="AE143" s="431"/>
      <c r="AF143" s="432"/>
      <c r="AG143" s="433"/>
      <c r="AH143" s="431"/>
      <c r="AI143" s="432"/>
      <c r="AJ143" s="433"/>
      <c r="AK143" s="434"/>
      <c r="AL143" s="435"/>
      <c r="AM143" s="435"/>
      <c r="AN143" s="436"/>
      <c r="AO143" s="437"/>
      <c r="AP143" s="438"/>
      <c r="AQ143" s="438"/>
      <c r="AR143" s="438"/>
      <c r="AS143" s="438"/>
      <c r="AT143" s="438"/>
      <c r="AU143" s="438"/>
      <c r="AV143" s="439"/>
      <c r="AW143" s="440"/>
      <c r="AX143" s="441"/>
      <c r="AY143" s="442"/>
      <c r="AZ143" s="443"/>
      <c r="BA143" s="444"/>
      <c r="BB143" s="444"/>
      <c r="BC143" s="444"/>
      <c r="BD143" s="444"/>
      <c r="BE143" s="444"/>
      <c r="BF143" s="444"/>
      <c r="BG143" s="444"/>
      <c r="BH143" s="444"/>
      <c r="BI143" s="444"/>
      <c r="BJ143" s="444"/>
      <c r="BK143" s="444"/>
      <c r="BL143" s="444"/>
      <c r="BM143" s="444"/>
      <c r="BN143" s="444"/>
      <c r="BO143" s="445"/>
    </row>
    <row r="144" spans="1:67" ht="35.1" customHeight="1" x14ac:dyDescent="0.25">
      <c r="A144" s="23">
        <f t="shared" si="5"/>
        <v>133</v>
      </c>
      <c r="B144" s="446"/>
      <c r="C144" s="446"/>
      <c r="D144" s="447"/>
      <c r="E144" s="447"/>
      <c r="F144" s="447"/>
      <c r="G144" s="447"/>
      <c r="H144" s="447"/>
      <c r="I144" s="434"/>
      <c r="J144" s="435"/>
      <c r="K144" s="435"/>
      <c r="L144" s="435"/>
      <c r="M144" s="435"/>
      <c r="N144" s="435"/>
      <c r="O144" s="435"/>
      <c r="P144" s="436"/>
      <c r="Q144" s="448"/>
      <c r="R144" s="449"/>
      <c r="S144" s="449"/>
      <c r="T144" s="449"/>
      <c r="U144" s="449"/>
      <c r="V144" s="449"/>
      <c r="W144" s="449"/>
      <c r="X144" s="450"/>
      <c r="Y144" s="451"/>
      <c r="Z144" s="452"/>
      <c r="AA144" s="448"/>
      <c r="AB144" s="449"/>
      <c r="AC144" s="449"/>
      <c r="AD144" s="450"/>
      <c r="AE144" s="431"/>
      <c r="AF144" s="432"/>
      <c r="AG144" s="433"/>
      <c r="AH144" s="431"/>
      <c r="AI144" s="432"/>
      <c r="AJ144" s="433"/>
      <c r="AK144" s="434"/>
      <c r="AL144" s="435"/>
      <c r="AM144" s="435"/>
      <c r="AN144" s="436"/>
      <c r="AO144" s="437"/>
      <c r="AP144" s="438"/>
      <c r="AQ144" s="438"/>
      <c r="AR144" s="438"/>
      <c r="AS144" s="438"/>
      <c r="AT144" s="438"/>
      <c r="AU144" s="438"/>
      <c r="AV144" s="439"/>
      <c r="AW144" s="440"/>
      <c r="AX144" s="441"/>
      <c r="AY144" s="442"/>
      <c r="AZ144" s="443"/>
      <c r="BA144" s="444"/>
      <c r="BB144" s="444"/>
      <c r="BC144" s="444"/>
      <c r="BD144" s="444"/>
      <c r="BE144" s="444"/>
      <c r="BF144" s="444"/>
      <c r="BG144" s="444"/>
      <c r="BH144" s="444"/>
      <c r="BI144" s="444"/>
      <c r="BJ144" s="444"/>
      <c r="BK144" s="444"/>
      <c r="BL144" s="444"/>
      <c r="BM144" s="444"/>
      <c r="BN144" s="444"/>
      <c r="BO144" s="445"/>
    </row>
    <row r="145" spans="1:67" ht="35.1" customHeight="1" x14ac:dyDescent="0.25">
      <c r="A145" s="23">
        <f t="shared" si="5"/>
        <v>134</v>
      </c>
      <c r="B145" s="446"/>
      <c r="C145" s="446"/>
      <c r="D145" s="447"/>
      <c r="E145" s="447"/>
      <c r="F145" s="447"/>
      <c r="G145" s="447"/>
      <c r="H145" s="447"/>
      <c r="I145" s="434"/>
      <c r="J145" s="435"/>
      <c r="K145" s="435"/>
      <c r="L145" s="435"/>
      <c r="M145" s="435"/>
      <c r="N145" s="435"/>
      <c r="O145" s="435"/>
      <c r="P145" s="436"/>
      <c r="Q145" s="448"/>
      <c r="R145" s="449"/>
      <c r="S145" s="449"/>
      <c r="T145" s="449"/>
      <c r="U145" s="449"/>
      <c r="V145" s="449"/>
      <c r="W145" s="449"/>
      <c r="X145" s="450"/>
      <c r="Y145" s="451"/>
      <c r="Z145" s="452"/>
      <c r="AA145" s="448"/>
      <c r="AB145" s="449"/>
      <c r="AC145" s="449"/>
      <c r="AD145" s="450"/>
      <c r="AE145" s="431"/>
      <c r="AF145" s="432"/>
      <c r="AG145" s="433"/>
      <c r="AH145" s="431"/>
      <c r="AI145" s="432"/>
      <c r="AJ145" s="433"/>
      <c r="AK145" s="434"/>
      <c r="AL145" s="435"/>
      <c r="AM145" s="435"/>
      <c r="AN145" s="436"/>
      <c r="AO145" s="437"/>
      <c r="AP145" s="438"/>
      <c r="AQ145" s="438"/>
      <c r="AR145" s="438"/>
      <c r="AS145" s="438"/>
      <c r="AT145" s="438"/>
      <c r="AU145" s="438"/>
      <c r="AV145" s="439"/>
      <c r="AW145" s="440"/>
      <c r="AX145" s="441"/>
      <c r="AY145" s="442"/>
      <c r="AZ145" s="443"/>
      <c r="BA145" s="444"/>
      <c r="BB145" s="444"/>
      <c r="BC145" s="444"/>
      <c r="BD145" s="444"/>
      <c r="BE145" s="444"/>
      <c r="BF145" s="444"/>
      <c r="BG145" s="444"/>
      <c r="BH145" s="444"/>
      <c r="BI145" s="444"/>
      <c r="BJ145" s="444"/>
      <c r="BK145" s="444"/>
      <c r="BL145" s="444"/>
      <c r="BM145" s="444"/>
      <c r="BN145" s="444"/>
      <c r="BO145" s="445"/>
    </row>
    <row r="146" spans="1:67" ht="35.1" customHeight="1" x14ac:dyDescent="0.25">
      <c r="A146" s="23">
        <f t="shared" si="5"/>
        <v>135</v>
      </c>
      <c r="B146" s="446"/>
      <c r="C146" s="446"/>
      <c r="D146" s="447"/>
      <c r="E146" s="447"/>
      <c r="F146" s="447"/>
      <c r="G146" s="447"/>
      <c r="H146" s="447"/>
      <c r="I146" s="434"/>
      <c r="J146" s="435"/>
      <c r="K146" s="435"/>
      <c r="L146" s="435"/>
      <c r="M146" s="435"/>
      <c r="N146" s="435"/>
      <c r="O146" s="435"/>
      <c r="P146" s="436"/>
      <c r="Q146" s="448"/>
      <c r="R146" s="449"/>
      <c r="S146" s="449"/>
      <c r="T146" s="449"/>
      <c r="U146" s="449"/>
      <c r="V146" s="449"/>
      <c r="W146" s="449"/>
      <c r="X146" s="450"/>
      <c r="Y146" s="451"/>
      <c r="Z146" s="452"/>
      <c r="AA146" s="448"/>
      <c r="AB146" s="449"/>
      <c r="AC146" s="449"/>
      <c r="AD146" s="450"/>
      <c r="AE146" s="431"/>
      <c r="AF146" s="432"/>
      <c r="AG146" s="433"/>
      <c r="AH146" s="431"/>
      <c r="AI146" s="432"/>
      <c r="AJ146" s="433"/>
      <c r="AK146" s="434"/>
      <c r="AL146" s="435"/>
      <c r="AM146" s="435"/>
      <c r="AN146" s="436"/>
      <c r="AO146" s="437"/>
      <c r="AP146" s="438"/>
      <c r="AQ146" s="438"/>
      <c r="AR146" s="438"/>
      <c r="AS146" s="438"/>
      <c r="AT146" s="438"/>
      <c r="AU146" s="438"/>
      <c r="AV146" s="439"/>
      <c r="AW146" s="440"/>
      <c r="AX146" s="441"/>
      <c r="AY146" s="442"/>
      <c r="AZ146" s="443"/>
      <c r="BA146" s="444"/>
      <c r="BB146" s="444"/>
      <c r="BC146" s="444"/>
      <c r="BD146" s="444"/>
      <c r="BE146" s="444"/>
      <c r="BF146" s="444"/>
      <c r="BG146" s="444"/>
      <c r="BH146" s="444"/>
      <c r="BI146" s="444"/>
      <c r="BJ146" s="444"/>
      <c r="BK146" s="444"/>
      <c r="BL146" s="444"/>
      <c r="BM146" s="444"/>
      <c r="BN146" s="444"/>
      <c r="BO146" s="445"/>
    </row>
    <row r="147" spans="1:67" ht="35.1" customHeight="1" x14ac:dyDescent="0.25">
      <c r="A147" s="23">
        <f t="shared" si="5"/>
        <v>136</v>
      </c>
      <c r="B147" s="446"/>
      <c r="C147" s="446"/>
      <c r="D147" s="447"/>
      <c r="E147" s="447"/>
      <c r="F147" s="447"/>
      <c r="G147" s="447"/>
      <c r="H147" s="447"/>
      <c r="I147" s="434"/>
      <c r="J147" s="435"/>
      <c r="K147" s="435"/>
      <c r="L147" s="435"/>
      <c r="M147" s="435"/>
      <c r="N147" s="435"/>
      <c r="O147" s="435"/>
      <c r="P147" s="436"/>
      <c r="Q147" s="448"/>
      <c r="R147" s="449"/>
      <c r="S147" s="449"/>
      <c r="T147" s="449"/>
      <c r="U147" s="449"/>
      <c r="V147" s="449"/>
      <c r="W147" s="449"/>
      <c r="X147" s="450"/>
      <c r="Y147" s="451"/>
      <c r="Z147" s="452"/>
      <c r="AA147" s="448"/>
      <c r="AB147" s="449"/>
      <c r="AC147" s="449"/>
      <c r="AD147" s="450"/>
      <c r="AE147" s="431"/>
      <c r="AF147" s="432"/>
      <c r="AG147" s="433"/>
      <c r="AH147" s="431"/>
      <c r="AI147" s="432"/>
      <c r="AJ147" s="433"/>
      <c r="AK147" s="434"/>
      <c r="AL147" s="435"/>
      <c r="AM147" s="435"/>
      <c r="AN147" s="436"/>
      <c r="AO147" s="437"/>
      <c r="AP147" s="438"/>
      <c r="AQ147" s="438"/>
      <c r="AR147" s="438"/>
      <c r="AS147" s="438"/>
      <c r="AT147" s="438"/>
      <c r="AU147" s="438"/>
      <c r="AV147" s="439"/>
      <c r="AW147" s="440"/>
      <c r="AX147" s="441"/>
      <c r="AY147" s="442"/>
      <c r="AZ147" s="443"/>
      <c r="BA147" s="444"/>
      <c r="BB147" s="444"/>
      <c r="BC147" s="444"/>
      <c r="BD147" s="444"/>
      <c r="BE147" s="444"/>
      <c r="BF147" s="444"/>
      <c r="BG147" s="444"/>
      <c r="BH147" s="444"/>
      <c r="BI147" s="444"/>
      <c r="BJ147" s="444"/>
      <c r="BK147" s="444"/>
      <c r="BL147" s="444"/>
      <c r="BM147" s="444"/>
      <c r="BN147" s="444"/>
      <c r="BO147" s="445"/>
    </row>
    <row r="148" spans="1:67" ht="35.1" customHeight="1" x14ac:dyDescent="0.25">
      <c r="A148" s="23">
        <f t="shared" si="5"/>
        <v>137</v>
      </c>
      <c r="B148" s="446"/>
      <c r="C148" s="446"/>
      <c r="D148" s="447"/>
      <c r="E148" s="447"/>
      <c r="F148" s="447"/>
      <c r="G148" s="447"/>
      <c r="H148" s="447"/>
      <c r="I148" s="434"/>
      <c r="J148" s="435"/>
      <c r="K148" s="435"/>
      <c r="L148" s="435"/>
      <c r="M148" s="435"/>
      <c r="N148" s="435"/>
      <c r="O148" s="435"/>
      <c r="P148" s="436"/>
      <c r="Q148" s="448"/>
      <c r="R148" s="449"/>
      <c r="S148" s="449"/>
      <c r="T148" s="449"/>
      <c r="U148" s="449"/>
      <c r="V148" s="449"/>
      <c r="W148" s="449"/>
      <c r="X148" s="450"/>
      <c r="Y148" s="451"/>
      <c r="Z148" s="452"/>
      <c r="AA148" s="448"/>
      <c r="AB148" s="449"/>
      <c r="AC148" s="449"/>
      <c r="AD148" s="450"/>
      <c r="AE148" s="431"/>
      <c r="AF148" s="432"/>
      <c r="AG148" s="433"/>
      <c r="AH148" s="431"/>
      <c r="AI148" s="432"/>
      <c r="AJ148" s="433"/>
      <c r="AK148" s="434"/>
      <c r="AL148" s="435"/>
      <c r="AM148" s="435"/>
      <c r="AN148" s="436"/>
      <c r="AO148" s="437"/>
      <c r="AP148" s="438"/>
      <c r="AQ148" s="438"/>
      <c r="AR148" s="438"/>
      <c r="AS148" s="438"/>
      <c r="AT148" s="438"/>
      <c r="AU148" s="438"/>
      <c r="AV148" s="439"/>
      <c r="AW148" s="440"/>
      <c r="AX148" s="441"/>
      <c r="AY148" s="442"/>
      <c r="AZ148" s="443"/>
      <c r="BA148" s="444"/>
      <c r="BB148" s="444"/>
      <c r="BC148" s="444"/>
      <c r="BD148" s="444"/>
      <c r="BE148" s="444"/>
      <c r="BF148" s="444"/>
      <c r="BG148" s="444"/>
      <c r="BH148" s="444"/>
      <c r="BI148" s="444"/>
      <c r="BJ148" s="444"/>
      <c r="BK148" s="444"/>
      <c r="BL148" s="444"/>
      <c r="BM148" s="444"/>
      <c r="BN148" s="444"/>
      <c r="BO148" s="445"/>
    </row>
    <row r="149" spans="1:67" ht="35.1" customHeight="1" x14ac:dyDescent="0.25">
      <c r="A149" s="23">
        <f t="shared" si="5"/>
        <v>138</v>
      </c>
      <c r="B149" s="446"/>
      <c r="C149" s="446"/>
      <c r="D149" s="447"/>
      <c r="E149" s="447"/>
      <c r="F149" s="447"/>
      <c r="G149" s="447"/>
      <c r="H149" s="447"/>
      <c r="I149" s="434"/>
      <c r="J149" s="435"/>
      <c r="K149" s="435"/>
      <c r="L149" s="435"/>
      <c r="M149" s="435"/>
      <c r="N149" s="435"/>
      <c r="O149" s="435"/>
      <c r="P149" s="436"/>
      <c r="Q149" s="448"/>
      <c r="R149" s="449"/>
      <c r="S149" s="449"/>
      <c r="T149" s="449"/>
      <c r="U149" s="449"/>
      <c r="V149" s="449"/>
      <c r="W149" s="449"/>
      <c r="X149" s="450"/>
      <c r="Y149" s="451"/>
      <c r="Z149" s="452"/>
      <c r="AA149" s="448"/>
      <c r="AB149" s="449"/>
      <c r="AC149" s="449"/>
      <c r="AD149" s="450"/>
      <c r="AE149" s="431"/>
      <c r="AF149" s="432"/>
      <c r="AG149" s="433"/>
      <c r="AH149" s="431"/>
      <c r="AI149" s="432"/>
      <c r="AJ149" s="433"/>
      <c r="AK149" s="434"/>
      <c r="AL149" s="435"/>
      <c r="AM149" s="435"/>
      <c r="AN149" s="436"/>
      <c r="AO149" s="437"/>
      <c r="AP149" s="438"/>
      <c r="AQ149" s="438"/>
      <c r="AR149" s="438"/>
      <c r="AS149" s="438"/>
      <c r="AT149" s="438"/>
      <c r="AU149" s="438"/>
      <c r="AV149" s="439"/>
      <c r="AW149" s="440"/>
      <c r="AX149" s="441"/>
      <c r="AY149" s="442"/>
      <c r="AZ149" s="443"/>
      <c r="BA149" s="444"/>
      <c r="BB149" s="444"/>
      <c r="BC149" s="444"/>
      <c r="BD149" s="444"/>
      <c r="BE149" s="444"/>
      <c r="BF149" s="444"/>
      <c r="BG149" s="444"/>
      <c r="BH149" s="444"/>
      <c r="BI149" s="444"/>
      <c r="BJ149" s="444"/>
      <c r="BK149" s="444"/>
      <c r="BL149" s="444"/>
      <c r="BM149" s="444"/>
      <c r="BN149" s="444"/>
      <c r="BO149" s="445"/>
    </row>
    <row r="150" spans="1:67" ht="35.1" customHeight="1" x14ac:dyDescent="0.25">
      <c r="A150" s="23">
        <f t="shared" si="5"/>
        <v>139</v>
      </c>
      <c r="B150" s="446"/>
      <c r="C150" s="446"/>
      <c r="D150" s="447"/>
      <c r="E150" s="447"/>
      <c r="F150" s="447"/>
      <c r="G150" s="447"/>
      <c r="H150" s="447"/>
      <c r="I150" s="434"/>
      <c r="J150" s="435"/>
      <c r="K150" s="435"/>
      <c r="L150" s="435"/>
      <c r="M150" s="435"/>
      <c r="N150" s="435"/>
      <c r="O150" s="435"/>
      <c r="P150" s="436"/>
      <c r="Q150" s="448"/>
      <c r="R150" s="449"/>
      <c r="S150" s="449"/>
      <c r="T150" s="449"/>
      <c r="U150" s="449"/>
      <c r="V150" s="449"/>
      <c r="W150" s="449"/>
      <c r="X150" s="450"/>
      <c r="Y150" s="451"/>
      <c r="Z150" s="452"/>
      <c r="AA150" s="448"/>
      <c r="AB150" s="449"/>
      <c r="AC150" s="449"/>
      <c r="AD150" s="450"/>
      <c r="AE150" s="431"/>
      <c r="AF150" s="432"/>
      <c r="AG150" s="433"/>
      <c r="AH150" s="431"/>
      <c r="AI150" s="432"/>
      <c r="AJ150" s="433"/>
      <c r="AK150" s="434"/>
      <c r="AL150" s="435"/>
      <c r="AM150" s="435"/>
      <c r="AN150" s="436"/>
      <c r="AO150" s="437"/>
      <c r="AP150" s="438"/>
      <c r="AQ150" s="438"/>
      <c r="AR150" s="438"/>
      <c r="AS150" s="438"/>
      <c r="AT150" s="438"/>
      <c r="AU150" s="438"/>
      <c r="AV150" s="439"/>
      <c r="AW150" s="440"/>
      <c r="AX150" s="441"/>
      <c r="AY150" s="442"/>
      <c r="AZ150" s="443"/>
      <c r="BA150" s="444"/>
      <c r="BB150" s="444"/>
      <c r="BC150" s="444"/>
      <c r="BD150" s="444"/>
      <c r="BE150" s="444"/>
      <c r="BF150" s="444"/>
      <c r="BG150" s="444"/>
      <c r="BH150" s="444"/>
      <c r="BI150" s="444"/>
      <c r="BJ150" s="444"/>
      <c r="BK150" s="444"/>
      <c r="BL150" s="444"/>
      <c r="BM150" s="444"/>
      <c r="BN150" s="444"/>
      <c r="BO150" s="445"/>
    </row>
    <row r="151" spans="1:67" ht="35.1" customHeight="1" x14ac:dyDescent="0.25">
      <c r="A151" s="22">
        <f>ROW(A140)</f>
        <v>140</v>
      </c>
      <c r="B151" s="446"/>
      <c r="C151" s="446"/>
      <c r="D151" s="447"/>
      <c r="E151" s="447"/>
      <c r="F151" s="447"/>
      <c r="G151" s="447"/>
      <c r="H151" s="447"/>
      <c r="I151" s="434"/>
      <c r="J151" s="435"/>
      <c r="K151" s="435"/>
      <c r="L151" s="435"/>
      <c r="M151" s="435"/>
      <c r="N151" s="435"/>
      <c r="O151" s="435"/>
      <c r="P151" s="436"/>
      <c r="Q151" s="448"/>
      <c r="R151" s="449"/>
      <c r="S151" s="449"/>
      <c r="T151" s="449"/>
      <c r="U151" s="449"/>
      <c r="V151" s="449"/>
      <c r="W151" s="449"/>
      <c r="X151" s="450"/>
      <c r="Y151" s="451"/>
      <c r="Z151" s="452"/>
      <c r="AA151" s="448"/>
      <c r="AB151" s="449"/>
      <c r="AC151" s="449"/>
      <c r="AD151" s="450"/>
      <c r="AE151" s="431"/>
      <c r="AF151" s="432"/>
      <c r="AG151" s="433"/>
      <c r="AH151" s="431"/>
      <c r="AI151" s="432"/>
      <c r="AJ151" s="433"/>
      <c r="AK151" s="434"/>
      <c r="AL151" s="435"/>
      <c r="AM151" s="435"/>
      <c r="AN151" s="436"/>
      <c r="AO151" s="437"/>
      <c r="AP151" s="438"/>
      <c r="AQ151" s="438"/>
      <c r="AR151" s="438"/>
      <c r="AS151" s="438"/>
      <c r="AT151" s="438"/>
      <c r="AU151" s="438"/>
      <c r="AV151" s="439"/>
      <c r="AW151" s="440"/>
      <c r="AX151" s="441"/>
      <c r="AY151" s="442"/>
      <c r="AZ151" s="443"/>
      <c r="BA151" s="444"/>
      <c r="BB151" s="444"/>
      <c r="BC151" s="444"/>
      <c r="BD151" s="444"/>
      <c r="BE151" s="444"/>
      <c r="BF151" s="444"/>
      <c r="BG151" s="444"/>
      <c r="BH151" s="444"/>
      <c r="BI151" s="444"/>
      <c r="BJ151" s="444"/>
      <c r="BK151" s="444"/>
      <c r="BL151" s="444"/>
      <c r="BM151" s="444"/>
      <c r="BN151" s="444"/>
      <c r="BO151" s="445"/>
    </row>
    <row r="152" spans="1:67" ht="35.1" customHeight="1" x14ac:dyDescent="0.25">
      <c r="A152" s="23">
        <f t="shared" si="5"/>
        <v>141</v>
      </c>
      <c r="B152" s="446"/>
      <c r="C152" s="446"/>
      <c r="D152" s="447"/>
      <c r="E152" s="447"/>
      <c r="F152" s="447"/>
      <c r="G152" s="447"/>
      <c r="H152" s="447"/>
      <c r="I152" s="434"/>
      <c r="J152" s="435"/>
      <c r="K152" s="435"/>
      <c r="L152" s="435"/>
      <c r="M152" s="435"/>
      <c r="N152" s="435"/>
      <c r="O152" s="435"/>
      <c r="P152" s="436"/>
      <c r="Q152" s="448"/>
      <c r="R152" s="449"/>
      <c r="S152" s="449"/>
      <c r="T152" s="449"/>
      <c r="U152" s="449"/>
      <c r="V152" s="449"/>
      <c r="W152" s="449"/>
      <c r="X152" s="450"/>
      <c r="Y152" s="451"/>
      <c r="Z152" s="452"/>
      <c r="AA152" s="448"/>
      <c r="AB152" s="449"/>
      <c r="AC152" s="449"/>
      <c r="AD152" s="450"/>
      <c r="AE152" s="431"/>
      <c r="AF152" s="432"/>
      <c r="AG152" s="433"/>
      <c r="AH152" s="431"/>
      <c r="AI152" s="432"/>
      <c r="AJ152" s="433"/>
      <c r="AK152" s="434"/>
      <c r="AL152" s="435"/>
      <c r="AM152" s="435"/>
      <c r="AN152" s="436"/>
      <c r="AO152" s="437"/>
      <c r="AP152" s="438"/>
      <c r="AQ152" s="438"/>
      <c r="AR152" s="438"/>
      <c r="AS152" s="438"/>
      <c r="AT152" s="438"/>
      <c r="AU152" s="438"/>
      <c r="AV152" s="439"/>
      <c r="AW152" s="440"/>
      <c r="AX152" s="441"/>
      <c r="AY152" s="442"/>
      <c r="AZ152" s="443"/>
      <c r="BA152" s="444"/>
      <c r="BB152" s="444"/>
      <c r="BC152" s="444"/>
      <c r="BD152" s="444"/>
      <c r="BE152" s="444"/>
      <c r="BF152" s="444"/>
      <c r="BG152" s="444"/>
      <c r="BH152" s="444"/>
      <c r="BI152" s="444"/>
      <c r="BJ152" s="444"/>
      <c r="BK152" s="444"/>
      <c r="BL152" s="444"/>
      <c r="BM152" s="444"/>
      <c r="BN152" s="444"/>
      <c r="BO152" s="445"/>
    </row>
    <row r="153" spans="1:67" ht="35.1" customHeight="1" x14ac:dyDescent="0.25">
      <c r="A153" s="23">
        <f t="shared" si="5"/>
        <v>142</v>
      </c>
      <c r="B153" s="446"/>
      <c r="C153" s="446"/>
      <c r="D153" s="447"/>
      <c r="E153" s="447"/>
      <c r="F153" s="447"/>
      <c r="G153" s="447"/>
      <c r="H153" s="447"/>
      <c r="I153" s="434"/>
      <c r="J153" s="435"/>
      <c r="K153" s="435"/>
      <c r="L153" s="435"/>
      <c r="M153" s="435"/>
      <c r="N153" s="435"/>
      <c r="O153" s="435"/>
      <c r="P153" s="436"/>
      <c r="Q153" s="448"/>
      <c r="R153" s="449"/>
      <c r="S153" s="449"/>
      <c r="T153" s="449"/>
      <c r="U153" s="449"/>
      <c r="V153" s="449"/>
      <c r="W153" s="449"/>
      <c r="X153" s="450"/>
      <c r="Y153" s="451"/>
      <c r="Z153" s="452"/>
      <c r="AA153" s="448"/>
      <c r="AB153" s="449"/>
      <c r="AC153" s="449"/>
      <c r="AD153" s="450"/>
      <c r="AE153" s="431"/>
      <c r="AF153" s="432"/>
      <c r="AG153" s="433"/>
      <c r="AH153" s="431"/>
      <c r="AI153" s="432"/>
      <c r="AJ153" s="433"/>
      <c r="AK153" s="434"/>
      <c r="AL153" s="435"/>
      <c r="AM153" s="435"/>
      <c r="AN153" s="436"/>
      <c r="AO153" s="437"/>
      <c r="AP153" s="438"/>
      <c r="AQ153" s="438"/>
      <c r="AR153" s="438"/>
      <c r="AS153" s="438"/>
      <c r="AT153" s="438"/>
      <c r="AU153" s="438"/>
      <c r="AV153" s="439"/>
      <c r="AW153" s="440"/>
      <c r="AX153" s="441"/>
      <c r="AY153" s="442"/>
      <c r="AZ153" s="443"/>
      <c r="BA153" s="444"/>
      <c r="BB153" s="444"/>
      <c r="BC153" s="444"/>
      <c r="BD153" s="444"/>
      <c r="BE153" s="444"/>
      <c r="BF153" s="444"/>
      <c r="BG153" s="444"/>
      <c r="BH153" s="444"/>
      <c r="BI153" s="444"/>
      <c r="BJ153" s="444"/>
      <c r="BK153" s="444"/>
      <c r="BL153" s="444"/>
      <c r="BM153" s="444"/>
      <c r="BN153" s="444"/>
      <c r="BO153" s="445"/>
    </row>
    <row r="154" spans="1:67" ht="35.1" customHeight="1" x14ac:dyDescent="0.25">
      <c r="A154" s="23">
        <f t="shared" si="5"/>
        <v>143</v>
      </c>
      <c r="B154" s="446"/>
      <c r="C154" s="446"/>
      <c r="D154" s="447"/>
      <c r="E154" s="447"/>
      <c r="F154" s="447"/>
      <c r="G154" s="447"/>
      <c r="H154" s="447"/>
      <c r="I154" s="434"/>
      <c r="J154" s="435"/>
      <c r="K154" s="435"/>
      <c r="L154" s="435"/>
      <c r="M154" s="435"/>
      <c r="N154" s="435"/>
      <c r="O154" s="435"/>
      <c r="P154" s="436"/>
      <c r="Q154" s="448"/>
      <c r="R154" s="449"/>
      <c r="S154" s="449"/>
      <c r="T154" s="449"/>
      <c r="U154" s="449"/>
      <c r="V154" s="449"/>
      <c r="W154" s="449"/>
      <c r="X154" s="450"/>
      <c r="Y154" s="451"/>
      <c r="Z154" s="452"/>
      <c r="AA154" s="448"/>
      <c r="AB154" s="449"/>
      <c r="AC154" s="449"/>
      <c r="AD154" s="450"/>
      <c r="AE154" s="431"/>
      <c r="AF154" s="432"/>
      <c r="AG154" s="433"/>
      <c r="AH154" s="431"/>
      <c r="AI154" s="432"/>
      <c r="AJ154" s="433"/>
      <c r="AK154" s="434"/>
      <c r="AL154" s="435"/>
      <c r="AM154" s="435"/>
      <c r="AN154" s="436"/>
      <c r="AO154" s="437"/>
      <c r="AP154" s="438"/>
      <c r="AQ154" s="438"/>
      <c r="AR154" s="438"/>
      <c r="AS154" s="438"/>
      <c r="AT154" s="438"/>
      <c r="AU154" s="438"/>
      <c r="AV154" s="439"/>
      <c r="AW154" s="440"/>
      <c r="AX154" s="441"/>
      <c r="AY154" s="442"/>
      <c r="AZ154" s="443"/>
      <c r="BA154" s="444"/>
      <c r="BB154" s="444"/>
      <c r="BC154" s="444"/>
      <c r="BD154" s="444"/>
      <c r="BE154" s="444"/>
      <c r="BF154" s="444"/>
      <c r="BG154" s="444"/>
      <c r="BH154" s="444"/>
      <c r="BI154" s="444"/>
      <c r="BJ154" s="444"/>
      <c r="BK154" s="444"/>
      <c r="BL154" s="444"/>
      <c r="BM154" s="444"/>
      <c r="BN154" s="444"/>
      <c r="BO154" s="445"/>
    </row>
    <row r="155" spans="1:67" ht="35.1" customHeight="1" x14ac:dyDescent="0.25">
      <c r="A155" s="23">
        <f t="shared" si="5"/>
        <v>144</v>
      </c>
      <c r="B155" s="446"/>
      <c r="C155" s="446"/>
      <c r="D155" s="447"/>
      <c r="E155" s="447"/>
      <c r="F155" s="447"/>
      <c r="G155" s="447"/>
      <c r="H155" s="447"/>
      <c r="I155" s="434"/>
      <c r="J155" s="435"/>
      <c r="K155" s="435"/>
      <c r="L155" s="435"/>
      <c r="M155" s="435"/>
      <c r="N155" s="435"/>
      <c r="O155" s="435"/>
      <c r="P155" s="436"/>
      <c r="Q155" s="448"/>
      <c r="R155" s="449"/>
      <c r="S155" s="449"/>
      <c r="T155" s="449"/>
      <c r="U155" s="449"/>
      <c r="V155" s="449"/>
      <c r="W155" s="449"/>
      <c r="X155" s="450"/>
      <c r="Y155" s="451"/>
      <c r="Z155" s="452"/>
      <c r="AA155" s="448"/>
      <c r="AB155" s="449"/>
      <c r="AC155" s="449"/>
      <c r="AD155" s="450"/>
      <c r="AE155" s="431"/>
      <c r="AF155" s="432"/>
      <c r="AG155" s="433"/>
      <c r="AH155" s="431"/>
      <c r="AI155" s="432"/>
      <c r="AJ155" s="433"/>
      <c r="AK155" s="434"/>
      <c r="AL155" s="435"/>
      <c r="AM155" s="435"/>
      <c r="AN155" s="436"/>
      <c r="AO155" s="437"/>
      <c r="AP155" s="438"/>
      <c r="AQ155" s="438"/>
      <c r="AR155" s="438"/>
      <c r="AS155" s="438"/>
      <c r="AT155" s="438"/>
      <c r="AU155" s="438"/>
      <c r="AV155" s="439"/>
      <c r="AW155" s="440"/>
      <c r="AX155" s="441"/>
      <c r="AY155" s="442"/>
      <c r="AZ155" s="443"/>
      <c r="BA155" s="444"/>
      <c r="BB155" s="444"/>
      <c r="BC155" s="444"/>
      <c r="BD155" s="444"/>
      <c r="BE155" s="444"/>
      <c r="BF155" s="444"/>
      <c r="BG155" s="444"/>
      <c r="BH155" s="444"/>
      <c r="BI155" s="444"/>
      <c r="BJ155" s="444"/>
      <c r="BK155" s="444"/>
      <c r="BL155" s="444"/>
      <c r="BM155" s="444"/>
      <c r="BN155" s="444"/>
      <c r="BO155" s="445"/>
    </row>
    <row r="156" spans="1:67" ht="35.1" customHeight="1" x14ac:dyDescent="0.25">
      <c r="A156" s="23">
        <f t="shared" si="5"/>
        <v>145</v>
      </c>
      <c r="B156" s="446"/>
      <c r="C156" s="446"/>
      <c r="D156" s="447"/>
      <c r="E156" s="447"/>
      <c r="F156" s="447"/>
      <c r="G156" s="447"/>
      <c r="H156" s="447"/>
      <c r="I156" s="434"/>
      <c r="J156" s="435"/>
      <c r="K156" s="435"/>
      <c r="L156" s="435"/>
      <c r="M156" s="435"/>
      <c r="N156" s="435"/>
      <c r="O156" s="435"/>
      <c r="P156" s="436"/>
      <c r="Q156" s="448"/>
      <c r="R156" s="449"/>
      <c r="S156" s="449"/>
      <c r="T156" s="449"/>
      <c r="U156" s="449"/>
      <c r="V156" s="449"/>
      <c r="W156" s="449"/>
      <c r="X156" s="450"/>
      <c r="Y156" s="451"/>
      <c r="Z156" s="452"/>
      <c r="AA156" s="448"/>
      <c r="AB156" s="449"/>
      <c r="AC156" s="449"/>
      <c r="AD156" s="450"/>
      <c r="AE156" s="431"/>
      <c r="AF156" s="432"/>
      <c r="AG156" s="433"/>
      <c r="AH156" s="431"/>
      <c r="AI156" s="432"/>
      <c r="AJ156" s="433"/>
      <c r="AK156" s="434"/>
      <c r="AL156" s="435"/>
      <c r="AM156" s="435"/>
      <c r="AN156" s="436"/>
      <c r="AO156" s="437"/>
      <c r="AP156" s="438"/>
      <c r="AQ156" s="438"/>
      <c r="AR156" s="438"/>
      <c r="AS156" s="438"/>
      <c r="AT156" s="438"/>
      <c r="AU156" s="438"/>
      <c r="AV156" s="439"/>
      <c r="AW156" s="440"/>
      <c r="AX156" s="441"/>
      <c r="AY156" s="442"/>
      <c r="AZ156" s="443"/>
      <c r="BA156" s="444"/>
      <c r="BB156" s="444"/>
      <c r="BC156" s="444"/>
      <c r="BD156" s="444"/>
      <c r="BE156" s="444"/>
      <c r="BF156" s="444"/>
      <c r="BG156" s="444"/>
      <c r="BH156" s="444"/>
      <c r="BI156" s="444"/>
      <c r="BJ156" s="444"/>
      <c r="BK156" s="444"/>
      <c r="BL156" s="444"/>
      <c r="BM156" s="444"/>
      <c r="BN156" s="444"/>
      <c r="BO156" s="445"/>
    </row>
    <row r="157" spans="1:67" ht="35.1" customHeight="1" x14ac:dyDescent="0.25">
      <c r="A157" s="23">
        <f t="shared" si="5"/>
        <v>146</v>
      </c>
      <c r="B157" s="446"/>
      <c r="C157" s="446"/>
      <c r="D157" s="447"/>
      <c r="E157" s="447"/>
      <c r="F157" s="447"/>
      <c r="G157" s="447"/>
      <c r="H157" s="447"/>
      <c r="I157" s="434"/>
      <c r="J157" s="435"/>
      <c r="K157" s="435"/>
      <c r="L157" s="435"/>
      <c r="M157" s="435"/>
      <c r="N157" s="435"/>
      <c r="O157" s="435"/>
      <c r="P157" s="436"/>
      <c r="Q157" s="448"/>
      <c r="R157" s="449"/>
      <c r="S157" s="449"/>
      <c r="T157" s="449"/>
      <c r="U157" s="449"/>
      <c r="V157" s="449"/>
      <c r="W157" s="449"/>
      <c r="X157" s="450"/>
      <c r="Y157" s="451"/>
      <c r="Z157" s="452"/>
      <c r="AA157" s="448"/>
      <c r="AB157" s="449"/>
      <c r="AC157" s="449"/>
      <c r="AD157" s="450"/>
      <c r="AE157" s="431"/>
      <c r="AF157" s="432"/>
      <c r="AG157" s="433"/>
      <c r="AH157" s="431"/>
      <c r="AI157" s="432"/>
      <c r="AJ157" s="433"/>
      <c r="AK157" s="434"/>
      <c r="AL157" s="435"/>
      <c r="AM157" s="435"/>
      <c r="AN157" s="436"/>
      <c r="AO157" s="437"/>
      <c r="AP157" s="438"/>
      <c r="AQ157" s="438"/>
      <c r="AR157" s="438"/>
      <c r="AS157" s="438"/>
      <c r="AT157" s="438"/>
      <c r="AU157" s="438"/>
      <c r="AV157" s="439"/>
      <c r="AW157" s="440"/>
      <c r="AX157" s="441"/>
      <c r="AY157" s="442"/>
      <c r="AZ157" s="443"/>
      <c r="BA157" s="444"/>
      <c r="BB157" s="444"/>
      <c r="BC157" s="444"/>
      <c r="BD157" s="444"/>
      <c r="BE157" s="444"/>
      <c r="BF157" s="444"/>
      <c r="BG157" s="444"/>
      <c r="BH157" s="444"/>
      <c r="BI157" s="444"/>
      <c r="BJ157" s="444"/>
      <c r="BK157" s="444"/>
      <c r="BL157" s="444"/>
      <c r="BM157" s="444"/>
      <c r="BN157" s="444"/>
      <c r="BO157" s="445"/>
    </row>
    <row r="158" spans="1:67" ht="35.1" customHeight="1" x14ac:dyDescent="0.25">
      <c r="A158" s="23">
        <f t="shared" si="5"/>
        <v>147</v>
      </c>
      <c r="B158" s="446"/>
      <c r="C158" s="446"/>
      <c r="D158" s="447"/>
      <c r="E158" s="447"/>
      <c r="F158" s="447"/>
      <c r="G158" s="447"/>
      <c r="H158" s="447"/>
      <c r="I158" s="434"/>
      <c r="J158" s="435"/>
      <c r="K158" s="435"/>
      <c r="L158" s="435"/>
      <c r="M158" s="435"/>
      <c r="N158" s="435"/>
      <c r="O158" s="435"/>
      <c r="P158" s="436"/>
      <c r="Q158" s="448"/>
      <c r="R158" s="449"/>
      <c r="S158" s="449"/>
      <c r="T158" s="449"/>
      <c r="U158" s="449"/>
      <c r="V158" s="449"/>
      <c r="W158" s="449"/>
      <c r="X158" s="450"/>
      <c r="Y158" s="451"/>
      <c r="Z158" s="452"/>
      <c r="AA158" s="448"/>
      <c r="AB158" s="449"/>
      <c r="AC158" s="449"/>
      <c r="AD158" s="450"/>
      <c r="AE158" s="431"/>
      <c r="AF158" s="432"/>
      <c r="AG158" s="433"/>
      <c r="AH158" s="431"/>
      <c r="AI158" s="432"/>
      <c r="AJ158" s="433"/>
      <c r="AK158" s="434"/>
      <c r="AL158" s="435"/>
      <c r="AM158" s="435"/>
      <c r="AN158" s="436"/>
      <c r="AO158" s="437"/>
      <c r="AP158" s="438"/>
      <c r="AQ158" s="438"/>
      <c r="AR158" s="438"/>
      <c r="AS158" s="438"/>
      <c r="AT158" s="438"/>
      <c r="AU158" s="438"/>
      <c r="AV158" s="439"/>
      <c r="AW158" s="440"/>
      <c r="AX158" s="441"/>
      <c r="AY158" s="442"/>
      <c r="AZ158" s="443"/>
      <c r="BA158" s="444"/>
      <c r="BB158" s="444"/>
      <c r="BC158" s="444"/>
      <c r="BD158" s="444"/>
      <c r="BE158" s="444"/>
      <c r="BF158" s="444"/>
      <c r="BG158" s="444"/>
      <c r="BH158" s="444"/>
      <c r="BI158" s="444"/>
      <c r="BJ158" s="444"/>
      <c r="BK158" s="444"/>
      <c r="BL158" s="444"/>
      <c r="BM158" s="444"/>
      <c r="BN158" s="444"/>
      <c r="BO158" s="445"/>
    </row>
    <row r="159" spans="1:67" ht="35.1" customHeight="1" x14ac:dyDescent="0.25">
      <c r="A159" s="23">
        <f t="shared" si="5"/>
        <v>148</v>
      </c>
      <c r="B159" s="446"/>
      <c r="C159" s="446"/>
      <c r="D159" s="447"/>
      <c r="E159" s="447"/>
      <c r="F159" s="447"/>
      <c r="G159" s="447"/>
      <c r="H159" s="447"/>
      <c r="I159" s="434"/>
      <c r="J159" s="435"/>
      <c r="K159" s="435"/>
      <c r="L159" s="435"/>
      <c r="M159" s="435"/>
      <c r="N159" s="435"/>
      <c r="O159" s="435"/>
      <c r="P159" s="436"/>
      <c r="Q159" s="448"/>
      <c r="R159" s="449"/>
      <c r="S159" s="449"/>
      <c r="T159" s="449"/>
      <c r="U159" s="449"/>
      <c r="V159" s="449"/>
      <c r="W159" s="449"/>
      <c r="X159" s="450"/>
      <c r="Y159" s="451"/>
      <c r="Z159" s="452"/>
      <c r="AA159" s="448"/>
      <c r="AB159" s="449"/>
      <c r="AC159" s="449"/>
      <c r="AD159" s="450"/>
      <c r="AE159" s="431"/>
      <c r="AF159" s="432"/>
      <c r="AG159" s="433"/>
      <c r="AH159" s="431"/>
      <c r="AI159" s="432"/>
      <c r="AJ159" s="433"/>
      <c r="AK159" s="434"/>
      <c r="AL159" s="435"/>
      <c r="AM159" s="435"/>
      <c r="AN159" s="436"/>
      <c r="AO159" s="437"/>
      <c r="AP159" s="438"/>
      <c r="AQ159" s="438"/>
      <c r="AR159" s="438"/>
      <c r="AS159" s="438"/>
      <c r="AT159" s="438"/>
      <c r="AU159" s="438"/>
      <c r="AV159" s="439"/>
      <c r="AW159" s="440"/>
      <c r="AX159" s="441"/>
      <c r="AY159" s="442"/>
      <c r="AZ159" s="443"/>
      <c r="BA159" s="444"/>
      <c r="BB159" s="444"/>
      <c r="BC159" s="444"/>
      <c r="BD159" s="444"/>
      <c r="BE159" s="444"/>
      <c r="BF159" s="444"/>
      <c r="BG159" s="444"/>
      <c r="BH159" s="444"/>
      <c r="BI159" s="444"/>
      <c r="BJ159" s="444"/>
      <c r="BK159" s="444"/>
      <c r="BL159" s="444"/>
      <c r="BM159" s="444"/>
      <c r="BN159" s="444"/>
      <c r="BO159" s="445"/>
    </row>
    <row r="160" spans="1:67" ht="35.1" customHeight="1" x14ac:dyDescent="0.25">
      <c r="A160" s="23">
        <f t="shared" si="5"/>
        <v>149</v>
      </c>
      <c r="B160" s="446"/>
      <c r="C160" s="446"/>
      <c r="D160" s="447"/>
      <c r="E160" s="447"/>
      <c r="F160" s="447"/>
      <c r="G160" s="447"/>
      <c r="H160" s="447"/>
      <c r="I160" s="434"/>
      <c r="J160" s="435"/>
      <c r="K160" s="435"/>
      <c r="L160" s="435"/>
      <c r="M160" s="435"/>
      <c r="N160" s="435"/>
      <c r="O160" s="435"/>
      <c r="P160" s="436"/>
      <c r="Q160" s="448"/>
      <c r="R160" s="449"/>
      <c r="S160" s="449"/>
      <c r="T160" s="449"/>
      <c r="U160" s="449"/>
      <c r="V160" s="449"/>
      <c r="W160" s="449"/>
      <c r="X160" s="450"/>
      <c r="Y160" s="451"/>
      <c r="Z160" s="452"/>
      <c r="AA160" s="448"/>
      <c r="AB160" s="449"/>
      <c r="AC160" s="449"/>
      <c r="AD160" s="450"/>
      <c r="AE160" s="431"/>
      <c r="AF160" s="432"/>
      <c r="AG160" s="433"/>
      <c r="AH160" s="431"/>
      <c r="AI160" s="432"/>
      <c r="AJ160" s="433"/>
      <c r="AK160" s="434"/>
      <c r="AL160" s="435"/>
      <c r="AM160" s="435"/>
      <c r="AN160" s="436"/>
      <c r="AO160" s="437"/>
      <c r="AP160" s="438"/>
      <c r="AQ160" s="438"/>
      <c r="AR160" s="438"/>
      <c r="AS160" s="438"/>
      <c r="AT160" s="438"/>
      <c r="AU160" s="438"/>
      <c r="AV160" s="439"/>
      <c r="AW160" s="440"/>
      <c r="AX160" s="441"/>
      <c r="AY160" s="442"/>
      <c r="AZ160" s="443"/>
      <c r="BA160" s="444"/>
      <c r="BB160" s="444"/>
      <c r="BC160" s="444"/>
      <c r="BD160" s="444"/>
      <c r="BE160" s="444"/>
      <c r="BF160" s="444"/>
      <c r="BG160" s="444"/>
      <c r="BH160" s="444"/>
      <c r="BI160" s="444"/>
      <c r="BJ160" s="444"/>
      <c r="BK160" s="444"/>
      <c r="BL160" s="444"/>
      <c r="BM160" s="444"/>
      <c r="BN160" s="444"/>
      <c r="BO160" s="445"/>
    </row>
    <row r="161" spans="1:67" ht="35.1" customHeight="1" x14ac:dyDescent="0.25">
      <c r="A161" s="22">
        <f>ROW(A150)</f>
        <v>150</v>
      </c>
      <c r="B161" s="446"/>
      <c r="C161" s="446"/>
      <c r="D161" s="447"/>
      <c r="E161" s="447"/>
      <c r="F161" s="447"/>
      <c r="G161" s="447"/>
      <c r="H161" s="447"/>
      <c r="I161" s="434"/>
      <c r="J161" s="435"/>
      <c r="K161" s="435"/>
      <c r="L161" s="435"/>
      <c r="M161" s="435"/>
      <c r="N161" s="435"/>
      <c r="O161" s="435"/>
      <c r="P161" s="436"/>
      <c r="Q161" s="448"/>
      <c r="R161" s="449"/>
      <c r="S161" s="449"/>
      <c r="T161" s="449"/>
      <c r="U161" s="449"/>
      <c r="V161" s="449"/>
      <c r="W161" s="449"/>
      <c r="X161" s="450"/>
      <c r="Y161" s="451"/>
      <c r="Z161" s="452"/>
      <c r="AA161" s="448"/>
      <c r="AB161" s="449"/>
      <c r="AC161" s="449"/>
      <c r="AD161" s="450"/>
      <c r="AE161" s="431"/>
      <c r="AF161" s="432"/>
      <c r="AG161" s="433"/>
      <c r="AH161" s="431"/>
      <c r="AI161" s="432"/>
      <c r="AJ161" s="433"/>
      <c r="AK161" s="434"/>
      <c r="AL161" s="435"/>
      <c r="AM161" s="435"/>
      <c r="AN161" s="436"/>
      <c r="AO161" s="437"/>
      <c r="AP161" s="438"/>
      <c r="AQ161" s="438"/>
      <c r="AR161" s="438"/>
      <c r="AS161" s="438"/>
      <c r="AT161" s="438"/>
      <c r="AU161" s="438"/>
      <c r="AV161" s="439"/>
      <c r="AW161" s="440"/>
      <c r="AX161" s="441"/>
      <c r="AY161" s="442"/>
      <c r="AZ161" s="443"/>
      <c r="BA161" s="444"/>
      <c r="BB161" s="444"/>
      <c r="BC161" s="444"/>
      <c r="BD161" s="444"/>
      <c r="BE161" s="444"/>
      <c r="BF161" s="444"/>
      <c r="BG161" s="444"/>
      <c r="BH161" s="444"/>
      <c r="BI161" s="444"/>
      <c r="BJ161" s="444"/>
      <c r="BK161" s="444"/>
      <c r="BL161" s="444"/>
      <c r="BM161" s="444"/>
      <c r="BN161" s="444"/>
      <c r="BO161" s="445"/>
    </row>
    <row r="162" spans="1:67" ht="35.1" customHeight="1" x14ac:dyDescent="0.25">
      <c r="A162" s="23">
        <f t="shared" si="5"/>
        <v>151</v>
      </c>
      <c r="B162" s="446"/>
      <c r="C162" s="446"/>
      <c r="D162" s="447"/>
      <c r="E162" s="447"/>
      <c r="F162" s="447"/>
      <c r="G162" s="447"/>
      <c r="H162" s="447"/>
      <c r="I162" s="434"/>
      <c r="J162" s="435"/>
      <c r="K162" s="435"/>
      <c r="L162" s="435"/>
      <c r="M162" s="435"/>
      <c r="N162" s="435"/>
      <c r="O162" s="435"/>
      <c r="P162" s="436"/>
      <c r="Q162" s="448"/>
      <c r="R162" s="449"/>
      <c r="S162" s="449"/>
      <c r="T162" s="449"/>
      <c r="U162" s="449"/>
      <c r="V162" s="449"/>
      <c r="W162" s="449"/>
      <c r="X162" s="450"/>
      <c r="Y162" s="451"/>
      <c r="Z162" s="452"/>
      <c r="AA162" s="448"/>
      <c r="AB162" s="449"/>
      <c r="AC162" s="449"/>
      <c r="AD162" s="450"/>
      <c r="AE162" s="431"/>
      <c r="AF162" s="432"/>
      <c r="AG162" s="433"/>
      <c r="AH162" s="431"/>
      <c r="AI162" s="432"/>
      <c r="AJ162" s="433"/>
      <c r="AK162" s="434"/>
      <c r="AL162" s="435"/>
      <c r="AM162" s="435"/>
      <c r="AN162" s="436"/>
      <c r="AO162" s="437"/>
      <c r="AP162" s="438"/>
      <c r="AQ162" s="438"/>
      <c r="AR162" s="438"/>
      <c r="AS162" s="438"/>
      <c r="AT162" s="438"/>
      <c r="AU162" s="438"/>
      <c r="AV162" s="439"/>
      <c r="AW162" s="440"/>
      <c r="AX162" s="441"/>
      <c r="AY162" s="442"/>
      <c r="AZ162" s="443"/>
      <c r="BA162" s="444"/>
      <c r="BB162" s="444"/>
      <c r="BC162" s="444"/>
      <c r="BD162" s="444"/>
      <c r="BE162" s="444"/>
      <c r="BF162" s="444"/>
      <c r="BG162" s="444"/>
      <c r="BH162" s="444"/>
      <c r="BI162" s="444"/>
      <c r="BJ162" s="444"/>
      <c r="BK162" s="444"/>
      <c r="BL162" s="444"/>
      <c r="BM162" s="444"/>
      <c r="BN162" s="444"/>
      <c r="BO162" s="445"/>
    </row>
    <row r="163" spans="1:67" ht="35.1" customHeight="1" x14ac:dyDescent="0.25">
      <c r="A163" s="23">
        <f t="shared" si="5"/>
        <v>152</v>
      </c>
      <c r="B163" s="446"/>
      <c r="C163" s="446"/>
      <c r="D163" s="447"/>
      <c r="E163" s="447"/>
      <c r="F163" s="447"/>
      <c r="G163" s="447"/>
      <c r="H163" s="447"/>
      <c r="I163" s="434"/>
      <c r="J163" s="435"/>
      <c r="K163" s="435"/>
      <c r="L163" s="435"/>
      <c r="M163" s="435"/>
      <c r="N163" s="435"/>
      <c r="O163" s="435"/>
      <c r="P163" s="436"/>
      <c r="Q163" s="448"/>
      <c r="R163" s="449"/>
      <c r="S163" s="449"/>
      <c r="T163" s="449"/>
      <c r="U163" s="449"/>
      <c r="V163" s="449"/>
      <c r="W163" s="449"/>
      <c r="X163" s="450"/>
      <c r="Y163" s="451"/>
      <c r="Z163" s="452"/>
      <c r="AA163" s="448"/>
      <c r="AB163" s="449"/>
      <c r="AC163" s="449"/>
      <c r="AD163" s="450"/>
      <c r="AE163" s="431"/>
      <c r="AF163" s="432"/>
      <c r="AG163" s="433"/>
      <c r="AH163" s="431"/>
      <c r="AI163" s="432"/>
      <c r="AJ163" s="433"/>
      <c r="AK163" s="434"/>
      <c r="AL163" s="435"/>
      <c r="AM163" s="435"/>
      <c r="AN163" s="436"/>
      <c r="AO163" s="437"/>
      <c r="AP163" s="438"/>
      <c r="AQ163" s="438"/>
      <c r="AR163" s="438"/>
      <c r="AS163" s="438"/>
      <c r="AT163" s="438"/>
      <c r="AU163" s="438"/>
      <c r="AV163" s="439"/>
      <c r="AW163" s="440"/>
      <c r="AX163" s="441"/>
      <c r="AY163" s="442"/>
      <c r="AZ163" s="443"/>
      <c r="BA163" s="444"/>
      <c r="BB163" s="444"/>
      <c r="BC163" s="444"/>
      <c r="BD163" s="444"/>
      <c r="BE163" s="444"/>
      <c r="BF163" s="444"/>
      <c r="BG163" s="444"/>
      <c r="BH163" s="444"/>
      <c r="BI163" s="444"/>
      <c r="BJ163" s="444"/>
      <c r="BK163" s="444"/>
      <c r="BL163" s="444"/>
      <c r="BM163" s="444"/>
      <c r="BN163" s="444"/>
      <c r="BO163" s="445"/>
    </row>
    <row r="164" spans="1:67" ht="35.1" customHeight="1" x14ac:dyDescent="0.25">
      <c r="A164" s="23">
        <f t="shared" si="5"/>
        <v>153</v>
      </c>
      <c r="B164" s="446"/>
      <c r="C164" s="446"/>
      <c r="D164" s="447"/>
      <c r="E164" s="447"/>
      <c r="F164" s="447"/>
      <c r="G164" s="447"/>
      <c r="H164" s="447"/>
      <c r="I164" s="434"/>
      <c r="J164" s="435"/>
      <c r="K164" s="435"/>
      <c r="L164" s="435"/>
      <c r="M164" s="435"/>
      <c r="N164" s="435"/>
      <c r="O164" s="435"/>
      <c r="P164" s="436"/>
      <c r="Q164" s="448"/>
      <c r="R164" s="449"/>
      <c r="S164" s="449"/>
      <c r="T164" s="449"/>
      <c r="U164" s="449"/>
      <c r="V164" s="449"/>
      <c r="W164" s="449"/>
      <c r="X164" s="450"/>
      <c r="Y164" s="451"/>
      <c r="Z164" s="452"/>
      <c r="AA164" s="448"/>
      <c r="AB164" s="449"/>
      <c r="AC164" s="449"/>
      <c r="AD164" s="450"/>
      <c r="AE164" s="431"/>
      <c r="AF164" s="432"/>
      <c r="AG164" s="433"/>
      <c r="AH164" s="431"/>
      <c r="AI164" s="432"/>
      <c r="AJ164" s="433"/>
      <c r="AK164" s="434"/>
      <c r="AL164" s="435"/>
      <c r="AM164" s="435"/>
      <c r="AN164" s="436"/>
      <c r="AO164" s="437"/>
      <c r="AP164" s="438"/>
      <c r="AQ164" s="438"/>
      <c r="AR164" s="438"/>
      <c r="AS164" s="438"/>
      <c r="AT164" s="438"/>
      <c r="AU164" s="438"/>
      <c r="AV164" s="439"/>
      <c r="AW164" s="440"/>
      <c r="AX164" s="441"/>
      <c r="AY164" s="442"/>
      <c r="AZ164" s="443"/>
      <c r="BA164" s="444"/>
      <c r="BB164" s="444"/>
      <c r="BC164" s="444"/>
      <c r="BD164" s="444"/>
      <c r="BE164" s="444"/>
      <c r="BF164" s="444"/>
      <c r="BG164" s="444"/>
      <c r="BH164" s="444"/>
      <c r="BI164" s="444"/>
      <c r="BJ164" s="444"/>
      <c r="BK164" s="444"/>
      <c r="BL164" s="444"/>
      <c r="BM164" s="444"/>
      <c r="BN164" s="444"/>
      <c r="BO164" s="445"/>
    </row>
    <row r="165" spans="1:67" ht="35.1" customHeight="1" x14ac:dyDescent="0.25">
      <c r="A165" s="23">
        <f t="shared" si="5"/>
        <v>154</v>
      </c>
      <c r="B165" s="446"/>
      <c r="C165" s="446"/>
      <c r="D165" s="447"/>
      <c r="E165" s="447"/>
      <c r="F165" s="447"/>
      <c r="G165" s="447"/>
      <c r="H165" s="447"/>
      <c r="I165" s="434"/>
      <c r="J165" s="435"/>
      <c r="K165" s="435"/>
      <c r="L165" s="435"/>
      <c r="M165" s="435"/>
      <c r="N165" s="435"/>
      <c r="O165" s="435"/>
      <c r="P165" s="436"/>
      <c r="Q165" s="448"/>
      <c r="R165" s="449"/>
      <c r="S165" s="449"/>
      <c r="T165" s="449"/>
      <c r="U165" s="449"/>
      <c r="V165" s="449"/>
      <c r="W165" s="449"/>
      <c r="X165" s="450"/>
      <c r="Y165" s="451"/>
      <c r="Z165" s="452"/>
      <c r="AA165" s="448"/>
      <c r="AB165" s="449"/>
      <c r="AC165" s="449"/>
      <c r="AD165" s="450"/>
      <c r="AE165" s="431"/>
      <c r="AF165" s="432"/>
      <c r="AG165" s="433"/>
      <c r="AH165" s="431"/>
      <c r="AI165" s="432"/>
      <c r="AJ165" s="433"/>
      <c r="AK165" s="434"/>
      <c r="AL165" s="435"/>
      <c r="AM165" s="435"/>
      <c r="AN165" s="436"/>
      <c r="AO165" s="437"/>
      <c r="AP165" s="438"/>
      <c r="AQ165" s="438"/>
      <c r="AR165" s="438"/>
      <c r="AS165" s="438"/>
      <c r="AT165" s="438"/>
      <c r="AU165" s="438"/>
      <c r="AV165" s="439"/>
      <c r="AW165" s="440"/>
      <c r="AX165" s="441"/>
      <c r="AY165" s="442"/>
      <c r="AZ165" s="443"/>
      <c r="BA165" s="444"/>
      <c r="BB165" s="444"/>
      <c r="BC165" s="444"/>
      <c r="BD165" s="444"/>
      <c r="BE165" s="444"/>
      <c r="BF165" s="444"/>
      <c r="BG165" s="444"/>
      <c r="BH165" s="444"/>
      <c r="BI165" s="444"/>
      <c r="BJ165" s="444"/>
      <c r="BK165" s="444"/>
      <c r="BL165" s="444"/>
      <c r="BM165" s="444"/>
      <c r="BN165" s="444"/>
      <c r="BO165" s="445"/>
    </row>
    <row r="166" spans="1:67" ht="35.1" customHeight="1" x14ac:dyDescent="0.25">
      <c r="A166" s="23">
        <f t="shared" si="5"/>
        <v>155</v>
      </c>
      <c r="B166" s="446"/>
      <c r="C166" s="446"/>
      <c r="D166" s="447"/>
      <c r="E166" s="447"/>
      <c r="F166" s="447"/>
      <c r="G166" s="447"/>
      <c r="H166" s="447"/>
      <c r="I166" s="434"/>
      <c r="J166" s="435"/>
      <c r="K166" s="435"/>
      <c r="L166" s="435"/>
      <c r="M166" s="435"/>
      <c r="N166" s="435"/>
      <c r="O166" s="435"/>
      <c r="P166" s="436"/>
      <c r="Q166" s="448"/>
      <c r="R166" s="449"/>
      <c r="S166" s="449"/>
      <c r="T166" s="449"/>
      <c r="U166" s="449"/>
      <c r="V166" s="449"/>
      <c r="W166" s="449"/>
      <c r="X166" s="450"/>
      <c r="Y166" s="451"/>
      <c r="Z166" s="452"/>
      <c r="AA166" s="448"/>
      <c r="AB166" s="449"/>
      <c r="AC166" s="449"/>
      <c r="AD166" s="450"/>
      <c r="AE166" s="431"/>
      <c r="AF166" s="432"/>
      <c r="AG166" s="433"/>
      <c r="AH166" s="431"/>
      <c r="AI166" s="432"/>
      <c r="AJ166" s="433"/>
      <c r="AK166" s="434"/>
      <c r="AL166" s="435"/>
      <c r="AM166" s="435"/>
      <c r="AN166" s="436"/>
      <c r="AO166" s="437"/>
      <c r="AP166" s="438"/>
      <c r="AQ166" s="438"/>
      <c r="AR166" s="438"/>
      <c r="AS166" s="438"/>
      <c r="AT166" s="438"/>
      <c r="AU166" s="438"/>
      <c r="AV166" s="439"/>
      <c r="AW166" s="440"/>
      <c r="AX166" s="441"/>
      <c r="AY166" s="442"/>
      <c r="AZ166" s="443"/>
      <c r="BA166" s="444"/>
      <c r="BB166" s="444"/>
      <c r="BC166" s="444"/>
      <c r="BD166" s="444"/>
      <c r="BE166" s="444"/>
      <c r="BF166" s="444"/>
      <c r="BG166" s="444"/>
      <c r="BH166" s="444"/>
      <c r="BI166" s="444"/>
      <c r="BJ166" s="444"/>
      <c r="BK166" s="444"/>
      <c r="BL166" s="444"/>
      <c r="BM166" s="444"/>
      <c r="BN166" s="444"/>
      <c r="BO166" s="445"/>
    </row>
    <row r="167" spans="1:67" ht="35.1" customHeight="1" x14ac:dyDescent="0.25">
      <c r="A167" s="23">
        <f t="shared" si="5"/>
        <v>156</v>
      </c>
      <c r="B167" s="446"/>
      <c r="C167" s="446"/>
      <c r="D167" s="447"/>
      <c r="E167" s="447"/>
      <c r="F167" s="447"/>
      <c r="G167" s="447"/>
      <c r="H167" s="447"/>
      <c r="I167" s="434"/>
      <c r="J167" s="435"/>
      <c r="K167" s="435"/>
      <c r="L167" s="435"/>
      <c r="M167" s="435"/>
      <c r="N167" s="435"/>
      <c r="O167" s="435"/>
      <c r="P167" s="436"/>
      <c r="Q167" s="448"/>
      <c r="R167" s="449"/>
      <c r="S167" s="449"/>
      <c r="T167" s="449"/>
      <c r="U167" s="449"/>
      <c r="V167" s="449"/>
      <c r="W167" s="449"/>
      <c r="X167" s="450"/>
      <c r="Y167" s="451"/>
      <c r="Z167" s="452"/>
      <c r="AA167" s="448"/>
      <c r="AB167" s="449"/>
      <c r="AC167" s="449"/>
      <c r="AD167" s="450"/>
      <c r="AE167" s="431"/>
      <c r="AF167" s="432"/>
      <c r="AG167" s="433"/>
      <c r="AH167" s="431"/>
      <c r="AI167" s="432"/>
      <c r="AJ167" s="433"/>
      <c r="AK167" s="434"/>
      <c r="AL167" s="435"/>
      <c r="AM167" s="435"/>
      <c r="AN167" s="436"/>
      <c r="AO167" s="437"/>
      <c r="AP167" s="438"/>
      <c r="AQ167" s="438"/>
      <c r="AR167" s="438"/>
      <c r="AS167" s="438"/>
      <c r="AT167" s="438"/>
      <c r="AU167" s="438"/>
      <c r="AV167" s="439"/>
      <c r="AW167" s="440"/>
      <c r="AX167" s="441"/>
      <c r="AY167" s="442"/>
      <c r="AZ167" s="443"/>
      <c r="BA167" s="444"/>
      <c r="BB167" s="444"/>
      <c r="BC167" s="444"/>
      <c r="BD167" s="444"/>
      <c r="BE167" s="444"/>
      <c r="BF167" s="444"/>
      <c r="BG167" s="444"/>
      <c r="BH167" s="444"/>
      <c r="BI167" s="444"/>
      <c r="BJ167" s="444"/>
      <c r="BK167" s="444"/>
      <c r="BL167" s="444"/>
      <c r="BM167" s="444"/>
      <c r="BN167" s="444"/>
      <c r="BO167" s="445"/>
    </row>
    <row r="168" spans="1:67" ht="35.1" customHeight="1" x14ac:dyDescent="0.25">
      <c r="A168" s="23">
        <f t="shared" si="5"/>
        <v>157</v>
      </c>
      <c r="B168" s="446"/>
      <c r="C168" s="446"/>
      <c r="D168" s="447"/>
      <c r="E168" s="447"/>
      <c r="F168" s="447"/>
      <c r="G168" s="447"/>
      <c r="H168" s="447"/>
      <c r="I168" s="434"/>
      <c r="J168" s="435"/>
      <c r="K168" s="435"/>
      <c r="L168" s="435"/>
      <c r="M168" s="435"/>
      <c r="N168" s="435"/>
      <c r="O168" s="435"/>
      <c r="P168" s="436"/>
      <c r="Q168" s="448"/>
      <c r="R168" s="449"/>
      <c r="S168" s="449"/>
      <c r="T168" s="449"/>
      <c r="U168" s="449"/>
      <c r="V168" s="449"/>
      <c r="W168" s="449"/>
      <c r="X168" s="450"/>
      <c r="Y168" s="451"/>
      <c r="Z168" s="452"/>
      <c r="AA168" s="448"/>
      <c r="AB168" s="449"/>
      <c r="AC168" s="449"/>
      <c r="AD168" s="450"/>
      <c r="AE168" s="431"/>
      <c r="AF168" s="432"/>
      <c r="AG168" s="433"/>
      <c r="AH168" s="431"/>
      <c r="AI168" s="432"/>
      <c r="AJ168" s="433"/>
      <c r="AK168" s="434"/>
      <c r="AL168" s="435"/>
      <c r="AM168" s="435"/>
      <c r="AN168" s="436"/>
      <c r="AO168" s="437"/>
      <c r="AP168" s="438"/>
      <c r="AQ168" s="438"/>
      <c r="AR168" s="438"/>
      <c r="AS168" s="438"/>
      <c r="AT168" s="438"/>
      <c r="AU168" s="438"/>
      <c r="AV168" s="439"/>
      <c r="AW168" s="440"/>
      <c r="AX168" s="441"/>
      <c r="AY168" s="442"/>
      <c r="AZ168" s="443"/>
      <c r="BA168" s="444"/>
      <c r="BB168" s="444"/>
      <c r="BC168" s="444"/>
      <c r="BD168" s="444"/>
      <c r="BE168" s="444"/>
      <c r="BF168" s="444"/>
      <c r="BG168" s="444"/>
      <c r="BH168" s="444"/>
      <c r="BI168" s="444"/>
      <c r="BJ168" s="444"/>
      <c r="BK168" s="444"/>
      <c r="BL168" s="444"/>
      <c r="BM168" s="444"/>
      <c r="BN168" s="444"/>
      <c r="BO168" s="445"/>
    </row>
    <row r="169" spans="1:67" ht="35.1" customHeight="1" x14ac:dyDescent="0.25">
      <c r="A169" s="23">
        <f t="shared" si="5"/>
        <v>158</v>
      </c>
      <c r="B169" s="446"/>
      <c r="C169" s="446"/>
      <c r="D169" s="447"/>
      <c r="E169" s="447"/>
      <c r="F169" s="447"/>
      <c r="G169" s="447"/>
      <c r="H169" s="447"/>
      <c r="I169" s="434"/>
      <c r="J169" s="435"/>
      <c r="K169" s="435"/>
      <c r="L169" s="435"/>
      <c r="M169" s="435"/>
      <c r="N169" s="435"/>
      <c r="O169" s="435"/>
      <c r="P169" s="436"/>
      <c r="Q169" s="448"/>
      <c r="R169" s="449"/>
      <c r="S169" s="449"/>
      <c r="T169" s="449"/>
      <c r="U169" s="449"/>
      <c r="V169" s="449"/>
      <c r="W169" s="449"/>
      <c r="X169" s="450"/>
      <c r="Y169" s="451"/>
      <c r="Z169" s="452"/>
      <c r="AA169" s="448"/>
      <c r="AB169" s="449"/>
      <c r="AC169" s="449"/>
      <c r="AD169" s="450"/>
      <c r="AE169" s="431"/>
      <c r="AF169" s="432"/>
      <c r="AG169" s="433"/>
      <c r="AH169" s="431"/>
      <c r="AI169" s="432"/>
      <c r="AJ169" s="433"/>
      <c r="AK169" s="434"/>
      <c r="AL169" s="435"/>
      <c r="AM169" s="435"/>
      <c r="AN169" s="436"/>
      <c r="AO169" s="437"/>
      <c r="AP169" s="438"/>
      <c r="AQ169" s="438"/>
      <c r="AR169" s="438"/>
      <c r="AS169" s="438"/>
      <c r="AT169" s="438"/>
      <c r="AU169" s="438"/>
      <c r="AV169" s="439"/>
      <c r="AW169" s="440"/>
      <c r="AX169" s="441"/>
      <c r="AY169" s="442"/>
      <c r="AZ169" s="443"/>
      <c r="BA169" s="444"/>
      <c r="BB169" s="444"/>
      <c r="BC169" s="444"/>
      <c r="BD169" s="444"/>
      <c r="BE169" s="444"/>
      <c r="BF169" s="444"/>
      <c r="BG169" s="444"/>
      <c r="BH169" s="444"/>
      <c r="BI169" s="444"/>
      <c r="BJ169" s="444"/>
      <c r="BK169" s="444"/>
      <c r="BL169" s="444"/>
      <c r="BM169" s="444"/>
      <c r="BN169" s="444"/>
      <c r="BO169" s="445"/>
    </row>
    <row r="170" spans="1:67" ht="35.1" customHeight="1" x14ac:dyDescent="0.25">
      <c r="A170" s="23">
        <f t="shared" si="5"/>
        <v>159</v>
      </c>
      <c r="B170" s="446"/>
      <c r="C170" s="446"/>
      <c r="D170" s="447"/>
      <c r="E170" s="447"/>
      <c r="F170" s="447"/>
      <c r="G170" s="447"/>
      <c r="H170" s="447"/>
      <c r="I170" s="434"/>
      <c r="J170" s="435"/>
      <c r="K170" s="435"/>
      <c r="L170" s="435"/>
      <c r="M170" s="435"/>
      <c r="N170" s="435"/>
      <c r="O170" s="435"/>
      <c r="P170" s="436"/>
      <c r="Q170" s="448"/>
      <c r="R170" s="449"/>
      <c r="S170" s="449"/>
      <c r="T170" s="449"/>
      <c r="U170" s="449"/>
      <c r="V170" s="449"/>
      <c r="W170" s="449"/>
      <c r="X170" s="450"/>
      <c r="Y170" s="451"/>
      <c r="Z170" s="452"/>
      <c r="AA170" s="448"/>
      <c r="AB170" s="449"/>
      <c r="AC170" s="449"/>
      <c r="AD170" s="450"/>
      <c r="AE170" s="431"/>
      <c r="AF170" s="432"/>
      <c r="AG170" s="433"/>
      <c r="AH170" s="431"/>
      <c r="AI170" s="432"/>
      <c r="AJ170" s="433"/>
      <c r="AK170" s="434"/>
      <c r="AL170" s="435"/>
      <c r="AM170" s="435"/>
      <c r="AN170" s="436"/>
      <c r="AO170" s="437"/>
      <c r="AP170" s="438"/>
      <c r="AQ170" s="438"/>
      <c r="AR170" s="438"/>
      <c r="AS170" s="438"/>
      <c r="AT170" s="438"/>
      <c r="AU170" s="438"/>
      <c r="AV170" s="439"/>
      <c r="AW170" s="440"/>
      <c r="AX170" s="441"/>
      <c r="AY170" s="442"/>
      <c r="AZ170" s="443"/>
      <c r="BA170" s="444"/>
      <c r="BB170" s="444"/>
      <c r="BC170" s="444"/>
      <c r="BD170" s="444"/>
      <c r="BE170" s="444"/>
      <c r="BF170" s="444"/>
      <c r="BG170" s="444"/>
      <c r="BH170" s="444"/>
      <c r="BI170" s="444"/>
      <c r="BJ170" s="444"/>
      <c r="BK170" s="444"/>
      <c r="BL170" s="444"/>
      <c r="BM170" s="444"/>
      <c r="BN170" s="444"/>
      <c r="BO170" s="445"/>
    </row>
    <row r="171" spans="1:67" ht="35.1" customHeight="1" x14ac:dyDescent="0.25">
      <c r="A171" s="22">
        <f>ROW(A160)</f>
        <v>160</v>
      </c>
      <c r="B171" s="446"/>
      <c r="C171" s="446"/>
      <c r="D171" s="447"/>
      <c r="E171" s="447"/>
      <c r="F171" s="447"/>
      <c r="G171" s="447"/>
      <c r="H171" s="447"/>
      <c r="I171" s="434"/>
      <c r="J171" s="435"/>
      <c r="K171" s="435"/>
      <c r="L171" s="435"/>
      <c r="M171" s="435"/>
      <c r="N171" s="435"/>
      <c r="O171" s="435"/>
      <c r="P171" s="436"/>
      <c r="Q171" s="448"/>
      <c r="R171" s="449"/>
      <c r="S171" s="449"/>
      <c r="T171" s="449"/>
      <c r="U171" s="449"/>
      <c r="V171" s="449"/>
      <c r="W171" s="449"/>
      <c r="X171" s="450"/>
      <c r="Y171" s="451"/>
      <c r="Z171" s="452"/>
      <c r="AA171" s="448"/>
      <c r="AB171" s="449"/>
      <c r="AC171" s="449"/>
      <c r="AD171" s="450"/>
      <c r="AE171" s="431"/>
      <c r="AF171" s="432"/>
      <c r="AG171" s="433"/>
      <c r="AH171" s="431"/>
      <c r="AI171" s="432"/>
      <c r="AJ171" s="433"/>
      <c r="AK171" s="434"/>
      <c r="AL171" s="435"/>
      <c r="AM171" s="435"/>
      <c r="AN171" s="436"/>
      <c r="AO171" s="437"/>
      <c r="AP171" s="438"/>
      <c r="AQ171" s="438"/>
      <c r="AR171" s="438"/>
      <c r="AS171" s="438"/>
      <c r="AT171" s="438"/>
      <c r="AU171" s="438"/>
      <c r="AV171" s="439"/>
      <c r="AW171" s="440"/>
      <c r="AX171" s="441"/>
      <c r="AY171" s="442"/>
      <c r="AZ171" s="443"/>
      <c r="BA171" s="444"/>
      <c r="BB171" s="444"/>
      <c r="BC171" s="444"/>
      <c r="BD171" s="444"/>
      <c r="BE171" s="444"/>
      <c r="BF171" s="444"/>
      <c r="BG171" s="444"/>
      <c r="BH171" s="444"/>
      <c r="BI171" s="444"/>
      <c r="BJ171" s="444"/>
      <c r="BK171" s="444"/>
      <c r="BL171" s="444"/>
      <c r="BM171" s="444"/>
      <c r="BN171" s="444"/>
      <c r="BO171" s="445"/>
    </row>
    <row r="172" spans="1:67" ht="35.1" customHeight="1" x14ac:dyDescent="0.25">
      <c r="A172" s="23">
        <f t="shared" si="5"/>
        <v>161</v>
      </c>
      <c r="B172" s="446"/>
      <c r="C172" s="446"/>
      <c r="D172" s="447"/>
      <c r="E172" s="447"/>
      <c r="F172" s="447"/>
      <c r="G172" s="447"/>
      <c r="H172" s="447"/>
      <c r="I172" s="434"/>
      <c r="J172" s="435"/>
      <c r="K172" s="435"/>
      <c r="L172" s="435"/>
      <c r="M172" s="435"/>
      <c r="N172" s="435"/>
      <c r="O172" s="435"/>
      <c r="P172" s="436"/>
      <c r="Q172" s="448"/>
      <c r="R172" s="449"/>
      <c r="S172" s="449"/>
      <c r="T172" s="449"/>
      <c r="U172" s="449"/>
      <c r="V172" s="449"/>
      <c r="W172" s="449"/>
      <c r="X172" s="450"/>
      <c r="Y172" s="451"/>
      <c r="Z172" s="452"/>
      <c r="AA172" s="448"/>
      <c r="AB172" s="449"/>
      <c r="AC172" s="449"/>
      <c r="AD172" s="450"/>
      <c r="AE172" s="431"/>
      <c r="AF172" s="432"/>
      <c r="AG172" s="433"/>
      <c r="AH172" s="431"/>
      <c r="AI172" s="432"/>
      <c r="AJ172" s="433"/>
      <c r="AK172" s="434"/>
      <c r="AL172" s="435"/>
      <c r="AM172" s="435"/>
      <c r="AN172" s="436"/>
      <c r="AO172" s="437"/>
      <c r="AP172" s="438"/>
      <c r="AQ172" s="438"/>
      <c r="AR172" s="438"/>
      <c r="AS172" s="438"/>
      <c r="AT172" s="438"/>
      <c r="AU172" s="438"/>
      <c r="AV172" s="439"/>
      <c r="AW172" s="440"/>
      <c r="AX172" s="441"/>
      <c r="AY172" s="442"/>
      <c r="AZ172" s="443"/>
      <c r="BA172" s="444"/>
      <c r="BB172" s="444"/>
      <c r="BC172" s="444"/>
      <c r="BD172" s="444"/>
      <c r="BE172" s="444"/>
      <c r="BF172" s="444"/>
      <c r="BG172" s="444"/>
      <c r="BH172" s="444"/>
      <c r="BI172" s="444"/>
      <c r="BJ172" s="444"/>
      <c r="BK172" s="444"/>
      <c r="BL172" s="444"/>
      <c r="BM172" s="444"/>
      <c r="BN172" s="444"/>
      <c r="BO172" s="445"/>
    </row>
    <row r="173" spans="1:67" ht="35.1" customHeight="1" x14ac:dyDescent="0.25">
      <c r="A173" s="23">
        <f t="shared" si="5"/>
        <v>162</v>
      </c>
      <c r="B173" s="446"/>
      <c r="C173" s="446"/>
      <c r="D173" s="447"/>
      <c r="E173" s="447"/>
      <c r="F173" s="447"/>
      <c r="G173" s="447"/>
      <c r="H173" s="447"/>
      <c r="I173" s="434"/>
      <c r="J173" s="435"/>
      <c r="K173" s="435"/>
      <c r="L173" s="435"/>
      <c r="M173" s="435"/>
      <c r="N173" s="435"/>
      <c r="O173" s="435"/>
      <c r="P173" s="436"/>
      <c r="Q173" s="448"/>
      <c r="R173" s="449"/>
      <c r="S173" s="449"/>
      <c r="T173" s="449"/>
      <c r="U173" s="449"/>
      <c r="V173" s="449"/>
      <c r="W173" s="449"/>
      <c r="X173" s="450"/>
      <c r="Y173" s="451"/>
      <c r="Z173" s="452"/>
      <c r="AA173" s="448"/>
      <c r="AB173" s="449"/>
      <c r="AC173" s="449"/>
      <c r="AD173" s="450"/>
      <c r="AE173" s="431"/>
      <c r="AF173" s="432"/>
      <c r="AG173" s="433"/>
      <c r="AH173" s="431"/>
      <c r="AI173" s="432"/>
      <c r="AJ173" s="433"/>
      <c r="AK173" s="434"/>
      <c r="AL173" s="435"/>
      <c r="AM173" s="435"/>
      <c r="AN173" s="436"/>
      <c r="AO173" s="437"/>
      <c r="AP173" s="438"/>
      <c r="AQ173" s="438"/>
      <c r="AR173" s="438"/>
      <c r="AS173" s="438"/>
      <c r="AT173" s="438"/>
      <c r="AU173" s="438"/>
      <c r="AV173" s="439"/>
      <c r="AW173" s="440"/>
      <c r="AX173" s="441"/>
      <c r="AY173" s="442"/>
      <c r="AZ173" s="443"/>
      <c r="BA173" s="444"/>
      <c r="BB173" s="444"/>
      <c r="BC173" s="444"/>
      <c r="BD173" s="444"/>
      <c r="BE173" s="444"/>
      <c r="BF173" s="444"/>
      <c r="BG173" s="444"/>
      <c r="BH173" s="444"/>
      <c r="BI173" s="444"/>
      <c r="BJ173" s="444"/>
      <c r="BK173" s="444"/>
      <c r="BL173" s="444"/>
      <c r="BM173" s="444"/>
      <c r="BN173" s="444"/>
      <c r="BO173" s="445"/>
    </row>
    <row r="174" spans="1:67" ht="35.1" customHeight="1" x14ac:dyDescent="0.25">
      <c r="A174" s="23">
        <f t="shared" si="5"/>
        <v>163</v>
      </c>
      <c r="B174" s="446"/>
      <c r="C174" s="446"/>
      <c r="D174" s="447"/>
      <c r="E174" s="447"/>
      <c r="F174" s="447"/>
      <c r="G174" s="447"/>
      <c r="H174" s="447"/>
      <c r="I174" s="434"/>
      <c r="J174" s="435"/>
      <c r="K174" s="435"/>
      <c r="L174" s="435"/>
      <c r="M174" s="435"/>
      <c r="N174" s="435"/>
      <c r="O174" s="435"/>
      <c r="P174" s="436"/>
      <c r="Q174" s="448"/>
      <c r="R174" s="449"/>
      <c r="S174" s="449"/>
      <c r="T174" s="449"/>
      <c r="U174" s="449"/>
      <c r="V174" s="449"/>
      <c r="W174" s="449"/>
      <c r="X174" s="450"/>
      <c r="Y174" s="451"/>
      <c r="Z174" s="452"/>
      <c r="AA174" s="448"/>
      <c r="AB174" s="449"/>
      <c r="AC174" s="449"/>
      <c r="AD174" s="450"/>
      <c r="AE174" s="431"/>
      <c r="AF174" s="432"/>
      <c r="AG174" s="433"/>
      <c r="AH174" s="431"/>
      <c r="AI174" s="432"/>
      <c r="AJ174" s="433"/>
      <c r="AK174" s="434"/>
      <c r="AL174" s="435"/>
      <c r="AM174" s="435"/>
      <c r="AN174" s="436"/>
      <c r="AO174" s="437"/>
      <c r="AP174" s="438"/>
      <c r="AQ174" s="438"/>
      <c r="AR174" s="438"/>
      <c r="AS174" s="438"/>
      <c r="AT174" s="438"/>
      <c r="AU174" s="438"/>
      <c r="AV174" s="439"/>
      <c r="AW174" s="440"/>
      <c r="AX174" s="441"/>
      <c r="AY174" s="442"/>
      <c r="AZ174" s="443"/>
      <c r="BA174" s="444"/>
      <c r="BB174" s="444"/>
      <c r="BC174" s="444"/>
      <c r="BD174" s="444"/>
      <c r="BE174" s="444"/>
      <c r="BF174" s="444"/>
      <c r="BG174" s="444"/>
      <c r="BH174" s="444"/>
      <c r="BI174" s="444"/>
      <c r="BJ174" s="444"/>
      <c r="BK174" s="444"/>
      <c r="BL174" s="444"/>
      <c r="BM174" s="444"/>
      <c r="BN174" s="444"/>
      <c r="BO174" s="445"/>
    </row>
    <row r="175" spans="1:67" ht="35.1" customHeight="1" x14ac:dyDescent="0.25">
      <c r="A175" s="23">
        <f t="shared" si="5"/>
        <v>164</v>
      </c>
      <c r="B175" s="446"/>
      <c r="C175" s="446"/>
      <c r="D175" s="447"/>
      <c r="E175" s="447"/>
      <c r="F175" s="447"/>
      <c r="G175" s="447"/>
      <c r="H175" s="447"/>
      <c r="I175" s="434"/>
      <c r="J175" s="435"/>
      <c r="K175" s="435"/>
      <c r="L175" s="435"/>
      <c r="M175" s="435"/>
      <c r="N175" s="435"/>
      <c r="O175" s="435"/>
      <c r="P175" s="436"/>
      <c r="Q175" s="448"/>
      <c r="R175" s="449"/>
      <c r="S175" s="449"/>
      <c r="T175" s="449"/>
      <c r="U175" s="449"/>
      <c r="V175" s="449"/>
      <c r="W175" s="449"/>
      <c r="X175" s="450"/>
      <c r="Y175" s="451"/>
      <c r="Z175" s="452"/>
      <c r="AA175" s="448"/>
      <c r="AB175" s="449"/>
      <c r="AC175" s="449"/>
      <c r="AD175" s="450"/>
      <c r="AE175" s="431"/>
      <c r="AF175" s="432"/>
      <c r="AG175" s="433"/>
      <c r="AH175" s="431"/>
      <c r="AI175" s="432"/>
      <c r="AJ175" s="433"/>
      <c r="AK175" s="434"/>
      <c r="AL175" s="435"/>
      <c r="AM175" s="435"/>
      <c r="AN175" s="436"/>
      <c r="AO175" s="437"/>
      <c r="AP175" s="438"/>
      <c r="AQ175" s="438"/>
      <c r="AR175" s="438"/>
      <c r="AS175" s="438"/>
      <c r="AT175" s="438"/>
      <c r="AU175" s="438"/>
      <c r="AV175" s="439"/>
      <c r="AW175" s="440"/>
      <c r="AX175" s="441"/>
      <c r="AY175" s="442"/>
      <c r="AZ175" s="443"/>
      <c r="BA175" s="444"/>
      <c r="BB175" s="444"/>
      <c r="BC175" s="444"/>
      <c r="BD175" s="444"/>
      <c r="BE175" s="444"/>
      <c r="BF175" s="444"/>
      <c r="BG175" s="444"/>
      <c r="BH175" s="444"/>
      <c r="BI175" s="444"/>
      <c r="BJ175" s="444"/>
      <c r="BK175" s="444"/>
      <c r="BL175" s="444"/>
      <c r="BM175" s="444"/>
      <c r="BN175" s="444"/>
      <c r="BO175" s="445"/>
    </row>
    <row r="176" spans="1:67" ht="35.1" customHeight="1" x14ac:dyDescent="0.25">
      <c r="A176" s="23">
        <f t="shared" ref="A176:A180" si="6">ROW(A165)</f>
        <v>165</v>
      </c>
      <c r="B176" s="446"/>
      <c r="C176" s="446"/>
      <c r="D176" s="447"/>
      <c r="E176" s="447"/>
      <c r="F176" s="447"/>
      <c r="G176" s="447"/>
      <c r="H176" s="447"/>
      <c r="I176" s="434"/>
      <c r="J176" s="435"/>
      <c r="K176" s="435"/>
      <c r="L176" s="435"/>
      <c r="M176" s="435"/>
      <c r="N176" s="435"/>
      <c r="O176" s="435"/>
      <c r="P176" s="436"/>
      <c r="Q176" s="448"/>
      <c r="R176" s="449"/>
      <c r="S176" s="449"/>
      <c r="T176" s="449"/>
      <c r="U176" s="449"/>
      <c r="V176" s="449"/>
      <c r="W176" s="449"/>
      <c r="X176" s="450"/>
      <c r="Y176" s="451"/>
      <c r="Z176" s="452"/>
      <c r="AA176" s="448"/>
      <c r="AB176" s="449"/>
      <c r="AC176" s="449"/>
      <c r="AD176" s="450"/>
      <c r="AE176" s="431"/>
      <c r="AF176" s="432"/>
      <c r="AG176" s="433"/>
      <c r="AH176" s="431"/>
      <c r="AI176" s="432"/>
      <c r="AJ176" s="433"/>
      <c r="AK176" s="434"/>
      <c r="AL176" s="435"/>
      <c r="AM176" s="435"/>
      <c r="AN176" s="436"/>
      <c r="AO176" s="437"/>
      <c r="AP176" s="438"/>
      <c r="AQ176" s="438"/>
      <c r="AR176" s="438"/>
      <c r="AS176" s="438"/>
      <c r="AT176" s="438"/>
      <c r="AU176" s="438"/>
      <c r="AV176" s="439"/>
      <c r="AW176" s="440"/>
      <c r="AX176" s="441"/>
      <c r="AY176" s="442"/>
      <c r="AZ176" s="443"/>
      <c r="BA176" s="444"/>
      <c r="BB176" s="444"/>
      <c r="BC176" s="444"/>
      <c r="BD176" s="444"/>
      <c r="BE176" s="444"/>
      <c r="BF176" s="444"/>
      <c r="BG176" s="444"/>
      <c r="BH176" s="444"/>
      <c r="BI176" s="444"/>
      <c r="BJ176" s="444"/>
      <c r="BK176" s="444"/>
      <c r="BL176" s="444"/>
      <c r="BM176" s="444"/>
      <c r="BN176" s="444"/>
      <c r="BO176" s="445"/>
    </row>
    <row r="177" spans="1:67" ht="35.1" customHeight="1" x14ac:dyDescent="0.25">
      <c r="A177" s="23">
        <f t="shared" si="6"/>
        <v>166</v>
      </c>
      <c r="B177" s="446"/>
      <c r="C177" s="446"/>
      <c r="D177" s="447"/>
      <c r="E177" s="447"/>
      <c r="F177" s="447"/>
      <c r="G177" s="447"/>
      <c r="H177" s="447"/>
      <c r="I177" s="434"/>
      <c r="J177" s="435"/>
      <c r="K177" s="435"/>
      <c r="L177" s="435"/>
      <c r="M177" s="435"/>
      <c r="N177" s="435"/>
      <c r="O177" s="435"/>
      <c r="P177" s="436"/>
      <c r="Q177" s="448"/>
      <c r="R177" s="449"/>
      <c r="S177" s="449"/>
      <c r="T177" s="449"/>
      <c r="U177" s="449"/>
      <c r="V177" s="449"/>
      <c r="W177" s="449"/>
      <c r="X177" s="450"/>
      <c r="Y177" s="451"/>
      <c r="Z177" s="452"/>
      <c r="AA177" s="448"/>
      <c r="AB177" s="449"/>
      <c r="AC177" s="449"/>
      <c r="AD177" s="450"/>
      <c r="AE177" s="431"/>
      <c r="AF177" s="432"/>
      <c r="AG177" s="433"/>
      <c r="AH177" s="431"/>
      <c r="AI177" s="432"/>
      <c r="AJ177" s="433"/>
      <c r="AK177" s="434"/>
      <c r="AL177" s="435"/>
      <c r="AM177" s="435"/>
      <c r="AN177" s="436"/>
      <c r="AO177" s="437"/>
      <c r="AP177" s="438"/>
      <c r="AQ177" s="438"/>
      <c r="AR177" s="438"/>
      <c r="AS177" s="438"/>
      <c r="AT177" s="438"/>
      <c r="AU177" s="438"/>
      <c r="AV177" s="439"/>
      <c r="AW177" s="440"/>
      <c r="AX177" s="441"/>
      <c r="AY177" s="442"/>
      <c r="AZ177" s="443"/>
      <c r="BA177" s="444"/>
      <c r="BB177" s="444"/>
      <c r="BC177" s="444"/>
      <c r="BD177" s="444"/>
      <c r="BE177" s="444"/>
      <c r="BF177" s="444"/>
      <c r="BG177" s="444"/>
      <c r="BH177" s="444"/>
      <c r="BI177" s="444"/>
      <c r="BJ177" s="444"/>
      <c r="BK177" s="444"/>
      <c r="BL177" s="444"/>
      <c r="BM177" s="444"/>
      <c r="BN177" s="444"/>
      <c r="BO177" s="445"/>
    </row>
    <row r="178" spans="1:67" ht="35.1" customHeight="1" x14ac:dyDescent="0.25">
      <c r="A178" s="23">
        <f t="shared" si="6"/>
        <v>167</v>
      </c>
      <c r="B178" s="446"/>
      <c r="C178" s="446"/>
      <c r="D178" s="447"/>
      <c r="E178" s="447"/>
      <c r="F178" s="447"/>
      <c r="G178" s="447"/>
      <c r="H178" s="447"/>
      <c r="I178" s="434"/>
      <c r="J178" s="435"/>
      <c r="K178" s="435"/>
      <c r="L178" s="435"/>
      <c r="M178" s="435"/>
      <c r="N178" s="435"/>
      <c r="O178" s="435"/>
      <c r="P178" s="436"/>
      <c r="Q178" s="448"/>
      <c r="R178" s="449"/>
      <c r="S178" s="449"/>
      <c r="T178" s="449"/>
      <c r="U178" s="449"/>
      <c r="V178" s="449"/>
      <c r="W178" s="449"/>
      <c r="X178" s="450"/>
      <c r="Y178" s="451"/>
      <c r="Z178" s="452"/>
      <c r="AA178" s="448"/>
      <c r="AB178" s="449"/>
      <c r="AC178" s="449"/>
      <c r="AD178" s="450"/>
      <c r="AE178" s="431"/>
      <c r="AF178" s="432"/>
      <c r="AG178" s="433"/>
      <c r="AH178" s="431"/>
      <c r="AI178" s="432"/>
      <c r="AJ178" s="433"/>
      <c r="AK178" s="434"/>
      <c r="AL178" s="435"/>
      <c r="AM178" s="435"/>
      <c r="AN178" s="436"/>
      <c r="AO178" s="437"/>
      <c r="AP178" s="438"/>
      <c r="AQ178" s="438"/>
      <c r="AR178" s="438"/>
      <c r="AS178" s="438"/>
      <c r="AT178" s="438"/>
      <c r="AU178" s="438"/>
      <c r="AV178" s="439"/>
      <c r="AW178" s="440"/>
      <c r="AX178" s="441"/>
      <c r="AY178" s="442"/>
      <c r="AZ178" s="443"/>
      <c r="BA178" s="444"/>
      <c r="BB178" s="444"/>
      <c r="BC178" s="444"/>
      <c r="BD178" s="444"/>
      <c r="BE178" s="444"/>
      <c r="BF178" s="444"/>
      <c r="BG178" s="444"/>
      <c r="BH178" s="444"/>
      <c r="BI178" s="444"/>
      <c r="BJ178" s="444"/>
      <c r="BK178" s="444"/>
      <c r="BL178" s="444"/>
      <c r="BM178" s="444"/>
      <c r="BN178" s="444"/>
      <c r="BO178" s="445"/>
    </row>
    <row r="179" spans="1:67" ht="35.1" customHeight="1" x14ac:dyDescent="0.25">
      <c r="A179" s="23">
        <f t="shared" si="6"/>
        <v>168</v>
      </c>
      <c r="B179" s="446"/>
      <c r="C179" s="446"/>
      <c r="D179" s="447"/>
      <c r="E179" s="447"/>
      <c r="F179" s="447"/>
      <c r="G179" s="447"/>
      <c r="H179" s="447"/>
      <c r="I179" s="434"/>
      <c r="J179" s="435"/>
      <c r="K179" s="435"/>
      <c r="L179" s="435"/>
      <c r="M179" s="435"/>
      <c r="N179" s="435"/>
      <c r="O179" s="435"/>
      <c r="P179" s="436"/>
      <c r="Q179" s="448"/>
      <c r="R179" s="449"/>
      <c r="S179" s="449"/>
      <c r="T179" s="449"/>
      <c r="U179" s="449"/>
      <c r="V179" s="449"/>
      <c r="W179" s="449"/>
      <c r="X179" s="450"/>
      <c r="Y179" s="451"/>
      <c r="Z179" s="452"/>
      <c r="AA179" s="448"/>
      <c r="AB179" s="449"/>
      <c r="AC179" s="449"/>
      <c r="AD179" s="450"/>
      <c r="AE179" s="431"/>
      <c r="AF179" s="432"/>
      <c r="AG179" s="433"/>
      <c r="AH179" s="431"/>
      <c r="AI179" s="432"/>
      <c r="AJ179" s="433"/>
      <c r="AK179" s="434"/>
      <c r="AL179" s="435"/>
      <c r="AM179" s="435"/>
      <c r="AN179" s="436"/>
      <c r="AO179" s="437"/>
      <c r="AP179" s="438"/>
      <c r="AQ179" s="438"/>
      <c r="AR179" s="438"/>
      <c r="AS179" s="438"/>
      <c r="AT179" s="438"/>
      <c r="AU179" s="438"/>
      <c r="AV179" s="439"/>
      <c r="AW179" s="440"/>
      <c r="AX179" s="441"/>
      <c r="AY179" s="442"/>
      <c r="AZ179" s="443"/>
      <c r="BA179" s="444"/>
      <c r="BB179" s="444"/>
      <c r="BC179" s="444"/>
      <c r="BD179" s="444"/>
      <c r="BE179" s="444"/>
      <c r="BF179" s="444"/>
      <c r="BG179" s="444"/>
      <c r="BH179" s="444"/>
      <c r="BI179" s="444"/>
      <c r="BJ179" s="444"/>
      <c r="BK179" s="444"/>
      <c r="BL179" s="444"/>
      <c r="BM179" s="444"/>
      <c r="BN179" s="444"/>
      <c r="BO179" s="445"/>
    </row>
    <row r="180" spans="1:67" ht="35.1" customHeight="1" x14ac:dyDescent="0.25">
      <c r="A180" s="23">
        <f t="shared" si="6"/>
        <v>169</v>
      </c>
      <c r="B180" s="446"/>
      <c r="C180" s="446"/>
      <c r="D180" s="447"/>
      <c r="E180" s="447"/>
      <c r="F180" s="447"/>
      <c r="G180" s="447"/>
      <c r="H180" s="447"/>
      <c r="I180" s="434"/>
      <c r="J180" s="435"/>
      <c r="K180" s="435"/>
      <c r="L180" s="435"/>
      <c r="M180" s="435"/>
      <c r="N180" s="435"/>
      <c r="O180" s="435"/>
      <c r="P180" s="436"/>
      <c r="Q180" s="448"/>
      <c r="R180" s="449"/>
      <c r="S180" s="449"/>
      <c r="T180" s="449"/>
      <c r="U180" s="449"/>
      <c r="V180" s="449"/>
      <c r="W180" s="449"/>
      <c r="X180" s="450"/>
      <c r="Y180" s="451"/>
      <c r="Z180" s="452"/>
      <c r="AA180" s="448"/>
      <c r="AB180" s="449"/>
      <c r="AC180" s="449"/>
      <c r="AD180" s="450"/>
      <c r="AE180" s="431"/>
      <c r="AF180" s="432"/>
      <c r="AG180" s="433"/>
      <c r="AH180" s="431"/>
      <c r="AI180" s="432"/>
      <c r="AJ180" s="433"/>
      <c r="AK180" s="434"/>
      <c r="AL180" s="435"/>
      <c r="AM180" s="435"/>
      <c r="AN180" s="436"/>
      <c r="AO180" s="437"/>
      <c r="AP180" s="438"/>
      <c r="AQ180" s="438"/>
      <c r="AR180" s="438"/>
      <c r="AS180" s="438"/>
      <c r="AT180" s="438"/>
      <c r="AU180" s="438"/>
      <c r="AV180" s="439"/>
      <c r="AW180" s="440"/>
      <c r="AX180" s="441"/>
      <c r="AY180" s="442"/>
      <c r="AZ180" s="443"/>
      <c r="BA180" s="444"/>
      <c r="BB180" s="444"/>
      <c r="BC180" s="444"/>
      <c r="BD180" s="444"/>
      <c r="BE180" s="444"/>
      <c r="BF180" s="444"/>
      <c r="BG180" s="444"/>
      <c r="BH180" s="444"/>
      <c r="BI180" s="444"/>
      <c r="BJ180" s="444"/>
      <c r="BK180" s="444"/>
      <c r="BL180" s="444"/>
      <c r="BM180" s="444"/>
      <c r="BN180" s="444"/>
      <c r="BO180" s="445"/>
    </row>
    <row r="181" spans="1:67" ht="35.1" customHeight="1" x14ac:dyDescent="0.25">
      <c r="A181" s="22">
        <f>ROW(A170)</f>
        <v>170</v>
      </c>
      <c r="B181" s="446"/>
      <c r="C181" s="446"/>
      <c r="D181" s="447"/>
      <c r="E181" s="447"/>
      <c r="F181" s="447"/>
      <c r="G181" s="447"/>
      <c r="H181" s="447"/>
      <c r="I181" s="434"/>
      <c r="J181" s="435"/>
      <c r="K181" s="435"/>
      <c r="L181" s="435"/>
      <c r="M181" s="435"/>
      <c r="N181" s="435"/>
      <c r="O181" s="435"/>
      <c r="P181" s="436"/>
      <c r="Q181" s="448"/>
      <c r="R181" s="449"/>
      <c r="S181" s="449"/>
      <c r="T181" s="449"/>
      <c r="U181" s="449"/>
      <c r="V181" s="449"/>
      <c r="W181" s="449"/>
      <c r="X181" s="450"/>
      <c r="Y181" s="451"/>
      <c r="Z181" s="452"/>
      <c r="AA181" s="448"/>
      <c r="AB181" s="449"/>
      <c r="AC181" s="449"/>
      <c r="AD181" s="450"/>
      <c r="AE181" s="431"/>
      <c r="AF181" s="432"/>
      <c r="AG181" s="433"/>
      <c r="AH181" s="431"/>
      <c r="AI181" s="432"/>
      <c r="AJ181" s="433"/>
      <c r="AK181" s="434"/>
      <c r="AL181" s="435"/>
      <c r="AM181" s="435"/>
      <c r="AN181" s="436"/>
      <c r="AO181" s="437"/>
      <c r="AP181" s="438"/>
      <c r="AQ181" s="438"/>
      <c r="AR181" s="438"/>
      <c r="AS181" s="438"/>
      <c r="AT181" s="438"/>
      <c r="AU181" s="438"/>
      <c r="AV181" s="439"/>
      <c r="AW181" s="440"/>
      <c r="AX181" s="441"/>
      <c r="AY181" s="442"/>
      <c r="AZ181" s="443"/>
      <c r="BA181" s="444"/>
      <c r="BB181" s="444"/>
      <c r="BC181" s="444"/>
      <c r="BD181" s="444"/>
      <c r="BE181" s="444"/>
      <c r="BF181" s="444"/>
      <c r="BG181" s="444"/>
      <c r="BH181" s="444"/>
      <c r="BI181" s="444"/>
      <c r="BJ181" s="444"/>
      <c r="BK181" s="444"/>
      <c r="BL181" s="444"/>
      <c r="BM181" s="444"/>
      <c r="BN181" s="444"/>
      <c r="BO181" s="445"/>
    </row>
    <row r="182" spans="1:67" ht="35.1" customHeight="1" x14ac:dyDescent="0.25">
      <c r="A182" s="23">
        <f t="shared" ref="A182:A190" si="7">ROW(A171)</f>
        <v>171</v>
      </c>
      <c r="B182" s="446"/>
      <c r="C182" s="446"/>
      <c r="D182" s="447"/>
      <c r="E182" s="447"/>
      <c r="F182" s="447"/>
      <c r="G182" s="447"/>
      <c r="H182" s="447"/>
      <c r="I182" s="434"/>
      <c r="J182" s="435"/>
      <c r="K182" s="435"/>
      <c r="L182" s="435"/>
      <c r="M182" s="435"/>
      <c r="N182" s="435"/>
      <c r="O182" s="435"/>
      <c r="P182" s="436"/>
      <c r="Q182" s="448"/>
      <c r="R182" s="449"/>
      <c r="S182" s="449"/>
      <c r="T182" s="449"/>
      <c r="U182" s="449"/>
      <c r="V182" s="449"/>
      <c r="W182" s="449"/>
      <c r="X182" s="450"/>
      <c r="Y182" s="451"/>
      <c r="Z182" s="452"/>
      <c r="AA182" s="448"/>
      <c r="AB182" s="449"/>
      <c r="AC182" s="449"/>
      <c r="AD182" s="450"/>
      <c r="AE182" s="431"/>
      <c r="AF182" s="432"/>
      <c r="AG182" s="433"/>
      <c r="AH182" s="431"/>
      <c r="AI182" s="432"/>
      <c r="AJ182" s="433"/>
      <c r="AK182" s="434"/>
      <c r="AL182" s="435"/>
      <c r="AM182" s="435"/>
      <c r="AN182" s="436"/>
      <c r="AO182" s="437"/>
      <c r="AP182" s="438"/>
      <c r="AQ182" s="438"/>
      <c r="AR182" s="438"/>
      <c r="AS182" s="438"/>
      <c r="AT182" s="438"/>
      <c r="AU182" s="438"/>
      <c r="AV182" s="439"/>
      <c r="AW182" s="440"/>
      <c r="AX182" s="441"/>
      <c r="AY182" s="442"/>
      <c r="AZ182" s="443"/>
      <c r="BA182" s="444"/>
      <c r="BB182" s="444"/>
      <c r="BC182" s="444"/>
      <c r="BD182" s="444"/>
      <c r="BE182" s="444"/>
      <c r="BF182" s="444"/>
      <c r="BG182" s="444"/>
      <c r="BH182" s="444"/>
      <c r="BI182" s="444"/>
      <c r="BJ182" s="444"/>
      <c r="BK182" s="444"/>
      <c r="BL182" s="444"/>
      <c r="BM182" s="444"/>
      <c r="BN182" s="444"/>
      <c r="BO182" s="445"/>
    </row>
    <row r="183" spans="1:67" ht="35.1" customHeight="1" x14ac:dyDescent="0.25">
      <c r="A183" s="23">
        <f t="shared" si="7"/>
        <v>172</v>
      </c>
      <c r="B183" s="446"/>
      <c r="C183" s="446"/>
      <c r="D183" s="447"/>
      <c r="E183" s="447"/>
      <c r="F183" s="447"/>
      <c r="G183" s="447"/>
      <c r="H183" s="447"/>
      <c r="I183" s="434"/>
      <c r="J183" s="435"/>
      <c r="K183" s="435"/>
      <c r="L183" s="435"/>
      <c r="M183" s="435"/>
      <c r="N183" s="435"/>
      <c r="O183" s="435"/>
      <c r="P183" s="436"/>
      <c r="Q183" s="448"/>
      <c r="R183" s="449"/>
      <c r="S183" s="449"/>
      <c r="T183" s="449"/>
      <c r="U183" s="449"/>
      <c r="V183" s="449"/>
      <c r="W183" s="449"/>
      <c r="X183" s="450"/>
      <c r="Y183" s="451"/>
      <c r="Z183" s="452"/>
      <c r="AA183" s="448"/>
      <c r="AB183" s="449"/>
      <c r="AC183" s="449"/>
      <c r="AD183" s="450"/>
      <c r="AE183" s="431"/>
      <c r="AF183" s="432"/>
      <c r="AG183" s="433"/>
      <c r="AH183" s="431"/>
      <c r="AI183" s="432"/>
      <c r="AJ183" s="433"/>
      <c r="AK183" s="434"/>
      <c r="AL183" s="435"/>
      <c r="AM183" s="435"/>
      <c r="AN183" s="436"/>
      <c r="AO183" s="437"/>
      <c r="AP183" s="438"/>
      <c r="AQ183" s="438"/>
      <c r="AR183" s="438"/>
      <c r="AS183" s="438"/>
      <c r="AT183" s="438"/>
      <c r="AU183" s="438"/>
      <c r="AV183" s="439"/>
      <c r="AW183" s="440"/>
      <c r="AX183" s="441"/>
      <c r="AY183" s="442"/>
      <c r="AZ183" s="443"/>
      <c r="BA183" s="444"/>
      <c r="BB183" s="444"/>
      <c r="BC183" s="444"/>
      <c r="BD183" s="444"/>
      <c r="BE183" s="444"/>
      <c r="BF183" s="444"/>
      <c r="BG183" s="444"/>
      <c r="BH183" s="444"/>
      <c r="BI183" s="444"/>
      <c r="BJ183" s="444"/>
      <c r="BK183" s="444"/>
      <c r="BL183" s="444"/>
      <c r="BM183" s="444"/>
      <c r="BN183" s="444"/>
      <c r="BO183" s="445"/>
    </row>
    <row r="184" spans="1:67" ht="35.1" customHeight="1" x14ac:dyDescent="0.25">
      <c r="A184" s="23">
        <f t="shared" si="7"/>
        <v>173</v>
      </c>
      <c r="B184" s="446"/>
      <c r="C184" s="446"/>
      <c r="D184" s="447"/>
      <c r="E184" s="447"/>
      <c r="F184" s="447"/>
      <c r="G184" s="447"/>
      <c r="H184" s="447"/>
      <c r="I184" s="434"/>
      <c r="J184" s="435"/>
      <c r="K184" s="435"/>
      <c r="L184" s="435"/>
      <c r="M184" s="435"/>
      <c r="N184" s="435"/>
      <c r="O184" s="435"/>
      <c r="P184" s="436"/>
      <c r="Q184" s="448"/>
      <c r="R184" s="449"/>
      <c r="S184" s="449"/>
      <c r="T184" s="449"/>
      <c r="U184" s="449"/>
      <c r="V184" s="449"/>
      <c r="W184" s="449"/>
      <c r="X184" s="450"/>
      <c r="Y184" s="451"/>
      <c r="Z184" s="452"/>
      <c r="AA184" s="448"/>
      <c r="AB184" s="449"/>
      <c r="AC184" s="449"/>
      <c r="AD184" s="450"/>
      <c r="AE184" s="431"/>
      <c r="AF184" s="432"/>
      <c r="AG184" s="433"/>
      <c r="AH184" s="431"/>
      <c r="AI184" s="432"/>
      <c r="AJ184" s="433"/>
      <c r="AK184" s="434"/>
      <c r="AL184" s="435"/>
      <c r="AM184" s="435"/>
      <c r="AN184" s="436"/>
      <c r="AO184" s="437"/>
      <c r="AP184" s="438"/>
      <c r="AQ184" s="438"/>
      <c r="AR184" s="438"/>
      <c r="AS184" s="438"/>
      <c r="AT184" s="438"/>
      <c r="AU184" s="438"/>
      <c r="AV184" s="439"/>
      <c r="AW184" s="440"/>
      <c r="AX184" s="441"/>
      <c r="AY184" s="442"/>
      <c r="AZ184" s="443"/>
      <c r="BA184" s="444"/>
      <c r="BB184" s="444"/>
      <c r="BC184" s="444"/>
      <c r="BD184" s="444"/>
      <c r="BE184" s="444"/>
      <c r="BF184" s="444"/>
      <c r="BG184" s="444"/>
      <c r="BH184" s="444"/>
      <c r="BI184" s="444"/>
      <c r="BJ184" s="444"/>
      <c r="BK184" s="444"/>
      <c r="BL184" s="444"/>
      <c r="BM184" s="444"/>
      <c r="BN184" s="444"/>
      <c r="BO184" s="445"/>
    </row>
    <row r="185" spans="1:67" ht="35.1" customHeight="1" x14ac:dyDescent="0.25">
      <c r="A185" s="23">
        <f t="shared" si="7"/>
        <v>174</v>
      </c>
      <c r="B185" s="446"/>
      <c r="C185" s="446"/>
      <c r="D185" s="447"/>
      <c r="E185" s="447"/>
      <c r="F185" s="447"/>
      <c r="G185" s="447"/>
      <c r="H185" s="447"/>
      <c r="I185" s="434"/>
      <c r="J185" s="435"/>
      <c r="K185" s="435"/>
      <c r="L185" s="435"/>
      <c r="M185" s="435"/>
      <c r="N185" s="435"/>
      <c r="O185" s="435"/>
      <c r="P185" s="436"/>
      <c r="Q185" s="448"/>
      <c r="R185" s="449"/>
      <c r="S185" s="449"/>
      <c r="T185" s="449"/>
      <c r="U185" s="449"/>
      <c r="V185" s="449"/>
      <c r="W185" s="449"/>
      <c r="X185" s="450"/>
      <c r="Y185" s="451"/>
      <c r="Z185" s="452"/>
      <c r="AA185" s="448"/>
      <c r="AB185" s="449"/>
      <c r="AC185" s="449"/>
      <c r="AD185" s="450"/>
      <c r="AE185" s="431"/>
      <c r="AF185" s="432"/>
      <c r="AG185" s="433"/>
      <c r="AH185" s="431"/>
      <c r="AI185" s="432"/>
      <c r="AJ185" s="433"/>
      <c r="AK185" s="434"/>
      <c r="AL185" s="435"/>
      <c r="AM185" s="435"/>
      <c r="AN185" s="436"/>
      <c r="AO185" s="437"/>
      <c r="AP185" s="438"/>
      <c r="AQ185" s="438"/>
      <c r="AR185" s="438"/>
      <c r="AS185" s="438"/>
      <c r="AT185" s="438"/>
      <c r="AU185" s="438"/>
      <c r="AV185" s="439"/>
      <c r="AW185" s="440"/>
      <c r="AX185" s="441"/>
      <c r="AY185" s="442"/>
      <c r="AZ185" s="443"/>
      <c r="BA185" s="444"/>
      <c r="BB185" s="444"/>
      <c r="BC185" s="444"/>
      <c r="BD185" s="444"/>
      <c r="BE185" s="444"/>
      <c r="BF185" s="444"/>
      <c r="BG185" s="444"/>
      <c r="BH185" s="444"/>
      <c r="BI185" s="444"/>
      <c r="BJ185" s="444"/>
      <c r="BK185" s="444"/>
      <c r="BL185" s="444"/>
      <c r="BM185" s="444"/>
      <c r="BN185" s="444"/>
      <c r="BO185" s="445"/>
    </row>
    <row r="186" spans="1:67" ht="35.1" customHeight="1" x14ac:dyDescent="0.25">
      <c r="A186" s="23">
        <f t="shared" si="7"/>
        <v>175</v>
      </c>
      <c r="B186" s="446"/>
      <c r="C186" s="446"/>
      <c r="D186" s="447"/>
      <c r="E186" s="447"/>
      <c r="F186" s="447"/>
      <c r="G186" s="447"/>
      <c r="H186" s="447"/>
      <c r="I186" s="434"/>
      <c r="J186" s="435"/>
      <c r="K186" s="435"/>
      <c r="L186" s="435"/>
      <c r="M186" s="435"/>
      <c r="N186" s="435"/>
      <c r="O186" s="435"/>
      <c r="P186" s="436"/>
      <c r="Q186" s="448"/>
      <c r="R186" s="449"/>
      <c r="S186" s="449"/>
      <c r="T186" s="449"/>
      <c r="U186" s="449"/>
      <c r="V186" s="449"/>
      <c r="W186" s="449"/>
      <c r="X186" s="450"/>
      <c r="Y186" s="451"/>
      <c r="Z186" s="452"/>
      <c r="AA186" s="448"/>
      <c r="AB186" s="449"/>
      <c r="AC186" s="449"/>
      <c r="AD186" s="450"/>
      <c r="AE186" s="431"/>
      <c r="AF186" s="432"/>
      <c r="AG186" s="433"/>
      <c r="AH186" s="431"/>
      <c r="AI186" s="432"/>
      <c r="AJ186" s="433"/>
      <c r="AK186" s="434"/>
      <c r="AL186" s="435"/>
      <c r="AM186" s="435"/>
      <c r="AN186" s="436"/>
      <c r="AO186" s="437"/>
      <c r="AP186" s="438"/>
      <c r="AQ186" s="438"/>
      <c r="AR186" s="438"/>
      <c r="AS186" s="438"/>
      <c r="AT186" s="438"/>
      <c r="AU186" s="438"/>
      <c r="AV186" s="439"/>
      <c r="AW186" s="440"/>
      <c r="AX186" s="441"/>
      <c r="AY186" s="442"/>
      <c r="AZ186" s="443"/>
      <c r="BA186" s="444"/>
      <c r="BB186" s="444"/>
      <c r="BC186" s="444"/>
      <c r="BD186" s="444"/>
      <c r="BE186" s="444"/>
      <c r="BF186" s="444"/>
      <c r="BG186" s="444"/>
      <c r="BH186" s="444"/>
      <c r="BI186" s="444"/>
      <c r="BJ186" s="444"/>
      <c r="BK186" s="444"/>
      <c r="BL186" s="444"/>
      <c r="BM186" s="444"/>
      <c r="BN186" s="444"/>
      <c r="BO186" s="445"/>
    </row>
    <row r="187" spans="1:67" ht="35.1" customHeight="1" x14ac:dyDescent="0.25">
      <c r="A187" s="23">
        <f t="shared" si="7"/>
        <v>176</v>
      </c>
      <c r="B187" s="446"/>
      <c r="C187" s="446"/>
      <c r="D187" s="447"/>
      <c r="E187" s="447"/>
      <c r="F187" s="447"/>
      <c r="G187" s="447"/>
      <c r="H187" s="447"/>
      <c r="I187" s="434"/>
      <c r="J187" s="435"/>
      <c r="K187" s="435"/>
      <c r="L187" s="435"/>
      <c r="M187" s="435"/>
      <c r="N187" s="435"/>
      <c r="O187" s="435"/>
      <c r="P187" s="436"/>
      <c r="Q187" s="448"/>
      <c r="R187" s="449"/>
      <c r="S187" s="449"/>
      <c r="T187" s="449"/>
      <c r="U187" s="449"/>
      <c r="V187" s="449"/>
      <c r="W187" s="449"/>
      <c r="X187" s="450"/>
      <c r="Y187" s="451"/>
      <c r="Z187" s="452"/>
      <c r="AA187" s="448"/>
      <c r="AB187" s="449"/>
      <c r="AC187" s="449"/>
      <c r="AD187" s="450"/>
      <c r="AE187" s="431"/>
      <c r="AF187" s="432"/>
      <c r="AG187" s="433"/>
      <c r="AH187" s="431"/>
      <c r="AI187" s="432"/>
      <c r="AJ187" s="433"/>
      <c r="AK187" s="434"/>
      <c r="AL187" s="435"/>
      <c r="AM187" s="435"/>
      <c r="AN187" s="436"/>
      <c r="AO187" s="437"/>
      <c r="AP187" s="438"/>
      <c r="AQ187" s="438"/>
      <c r="AR187" s="438"/>
      <c r="AS187" s="438"/>
      <c r="AT187" s="438"/>
      <c r="AU187" s="438"/>
      <c r="AV187" s="439"/>
      <c r="AW187" s="440"/>
      <c r="AX187" s="441"/>
      <c r="AY187" s="442"/>
      <c r="AZ187" s="443"/>
      <c r="BA187" s="444"/>
      <c r="BB187" s="444"/>
      <c r="BC187" s="444"/>
      <c r="BD187" s="444"/>
      <c r="BE187" s="444"/>
      <c r="BF187" s="444"/>
      <c r="BG187" s="444"/>
      <c r="BH187" s="444"/>
      <c r="BI187" s="444"/>
      <c r="BJ187" s="444"/>
      <c r="BK187" s="444"/>
      <c r="BL187" s="444"/>
      <c r="BM187" s="444"/>
      <c r="BN187" s="444"/>
      <c r="BO187" s="445"/>
    </row>
    <row r="188" spans="1:67" ht="35.1" customHeight="1" x14ac:dyDescent="0.25">
      <c r="A188" s="23">
        <f t="shared" si="7"/>
        <v>177</v>
      </c>
      <c r="B188" s="446"/>
      <c r="C188" s="446"/>
      <c r="D188" s="447"/>
      <c r="E188" s="447"/>
      <c r="F188" s="447"/>
      <c r="G188" s="447"/>
      <c r="H188" s="447"/>
      <c r="I188" s="434"/>
      <c r="J188" s="435"/>
      <c r="K188" s="435"/>
      <c r="L188" s="435"/>
      <c r="M188" s="435"/>
      <c r="N188" s="435"/>
      <c r="O188" s="435"/>
      <c r="P188" s="436"/>
      <c r="Q188" s="448"/>
      <c r="R188" s="449"/>
      <c r="S188" s="449"/>
      <c r="T188" s="449"/>
      <c r="U188" s="449"/>
      <c r="V188" s="449"/>
      <c r="W188" s="449"/>
      <c r="X188" s="450"/>
      <c r="Y188" s="451"/>
      <c r="Z188" s="452"/>
      <c r="AA188" s="448"/>
      <c r="AB188" s="449"/>
      <c r="AC188" s="449"/>
      <c r="AD188" s="450"/>
      <c r="AE188" s="431"/>
      <c r="AF188" s="432"/>
      <c r="AG188" s="433"/>
      <c r="AH188" s="431"/>
      <c r="AI188" s="432"/>
      <c r="AJ188" s="433"/>
      <c r="AK188" s="434"/>
      <c r="AL188" s="435"/>
      <c r="AM188" s="435"/>
      <c r="AN188" s="436"/>
      <c r="AO188" s="437"/>
      <c r="AP188" s="438"/>
      <c r="AQ188" s="438"/>
      <c r="AR188" s="438"/>
      <c r="AS188" s="438"/>
      <c r="AT188" s="438"/>
      <c r="AU188" s="438"/>
      <c r="AV188" s="439"/>
      <c r="AW188" s="440"/>
      <c r="AX188" s="441"/>
      <c r="AY188" s="442"/>
      <c r="AZ188" s="443"/>
      <c r="BA188" s="444"/>
      <c r="BB188" s="444"/>
      <c r="BC188" s="444"/>
      <c r="BD188" s="444"/>
      <c r="BE188" s="444"/>
      <c r="BF188" s="444"/>
      <c r="BG188" s="444"/>
      <c r="BH188" s="444"/>
      <c r="BI188" s="444"/>
      <c r="BJ188" s="444"/>
      <c r="BK188" s="444"/>
      <c r="BL188" s="444"/>
      <c r="BM188" s="444"/>
      <c r="BN188" s="444"/>
      <c r="BO188" s="445"/>
    </row>
    <row r="189" spans="1:67" ht="35.1" customHeight="1" x14ac:dyDescent="0.25">
      <c r="A189" s="23">
        <f t="shared" si="7"/>
        <v>178</v>
      </c>
      <c r="B189" s="446"/>
      <c r="C189" s="446"/>
      <c r="D189" s="447"/>
      <c r="E189" s="447"/>
      <c r="F189" s="447"/>
      <c r="G189" s="447"/>
      <c r="H189" s="447"/>
      <c r="I189" s="434"/>
      <c r="J189" s="435"/>
      <c r="K189" s="435"/>
      <c r="L189" s="435"/>
      <c r="M189" s="435"/>
      <c r="N189" s="435"/>
      <c r="O189" s="435"/>
      <c r="P189" s="436"/>
      <c r="Q189" s="448"/>
      <c r="R189" s="449"/>
      <c r="S189" s="449"/>
      <c r="T189" s="449"/>
      <c r="U189" s="449"/>
      <c r="V189" s="449"/>
      <c r="W189" s="449"/>
      <c r="X189" s="450"/>
      <c r="Y189" s="451"/>
      <c r="Z189" s="452"/>
      <c r="AA189" s="448"/>
      <c r="AB189" s="449"/>
      <c r="AC189" s="449"/>
      <c r="AD189" s="450"/>
      <c r="AE189" s="431"/>
      <c r="AF189" s="432"/>
      <c r="AG189" s="433"/>
      <c r="AH189" s="431"/>
      <c r="AI189" s="432"/>
      <c r="AJ189" s="433"/>
      <c r="AK189" s="434"/>
      <c r="AL189" s="435"/>
      <c r="AM189" s="435"/>
      <c r="AN189" s="436"/>
      <c r="AO189" s="437"/>
      <c r="AP189" s="438"/>
      <c r="AQ189" s="438"/>
      <c r="AR189" s="438"/>
      <c r="AS189" s="438"/>
      <c r="AT189" s="438"/>
      <c r="AU189" s="438"/>
      <c r="AV189" s="439"/>
      <c r="AW189" s="440"/>
      <c r="AX189" s="441"/>
      <c r="AY189" s="442"/>
      <c r="AZ189" s="443"/>
      <c r="BA189" s="444"/>
      <c r="BB189" s="444"/>
      <c r="BC189" s="444"/>
      <c r="BD189" s="444"/>
      <c r="BE189" s="444"/>
      <c r="BF189" s="444"/>
      <c r="BG189" s="444"/>
      <c r="BH189" s="444"/>
      <c r="BI189" s="444"/>
      <c r="BJ189" s="444"/>
      <c r="BK189" s="444"/>
      <c r="BL189" s="444"/>
      <c r="BM189" s="444"/>
      <c r="BN189" s="444"/>
      <c r="BO189" s="445"/>
    </row>
    <row r="190" spans="1:67" ht="35.1" customHeight="1" x14ac:dyDescent="0.25">
      <c r="A190" s="23">
        <f t="shared" si="7"/>
        <v>179</v>
      </c>
      <c r="B190" s="446"/>
      <c r="C190" s="446"/>
      <c r="D190" s="447"/>
      <c r="E190" s="447"/>
      <c r="F190" s="447"/>
      <c r="G190" s="447"/>
      <c r="H190" s="447"/>
      <c r="I190" s="434"/>
      <c r="J190" s="435"/>
      <c r="K190" s="435"/>
      <c r="L190" s="435"/>
      <c r="M190" s="435"/>
      <c r="N190" s="435"/>
      <c r="O190" s="435"/>
      <c r="P190" s="436"/>
      <c r="Q190" s="448"/>
      <c r="R190" s="449"/>
      <c r="S190" s="449"/>
      <c r="T190" s="449"/>
      <c r="U190" s="449"/>
      <c r="V190" s="449"/>
      <c r="W190" s="449"/>
      <c r="X190" s="450"/>
      <c r="Y190" s="451"/>
      <c r="Z190" s="452"/>
      <c r="AA190" s="448"/>
      <c r="AB190" s="449"/>
      <c r="AC190" s="449"/>
      <c r="AD190" s="450"/>
      <c r="AE190" s="431"/>
      <c r="AF190" s="432"/>
      <c r="AG190" s="433"/>
      <c r="AH190" s="431"/>
      <c r="AI190" s="432"/>
      <c r="AJ190" s="433"/>
      <c r="AK190" s="434"/>
      <c r="AL190" s="435"/>
      <c r="AM190" s="435"/>
      <c r="AN190" s="436"/>
      <c r="AO190" s="437"/>
      <c r="AP190" s="438"/>
      <c r="AQ190" s="438"/>
      <c r="AR190" s="438"/>
      <c r="AS190" s="438"/>
      <c r="AT190" s="438"/>
      <c r="AU190" s="438"/>
      <c r="AV190" s="439"/>
      <c r="AW190" s="440"/>
      <c r="AX190" s="441"/>
      <c r="AY190" s="442"/>
      <c r="AZ190" s="443"/>
      <c r="BA190" s="444"/>
      <c r="BB190" s="444"/>
      <c r="BC190" s="444"/>
      <c r="BD190" s="444"/>
      <c r="BE190" s="444"/>
      <c r="BF190" s="444"/>
      <c r="BG190" s="444"/>
      <c r="BH190" s="444"/>
      <c r="BI190" s="444"/>
      <c r="BJ190" s="444"/>
      <c r="BK190" s="444"/>
      <c r="BL190" s="444"/>
      <c r="BM190" s="444"/>
      <c r="BN190" s="444"/>
      <c r="BO190" s="445"/>
    </row>
    <row r="191" spans="1:67" ht="35.1" customHeight="1" x14ac:dyDescent="0.25">
      <c r="A191" s="22">
        <f>ROW(A180)</f>
        <v>180</v>
      </c>
      <c r="B191" s="446"/>
      <c r="C191" s="446"/>
      <c r="D191" s="447"/>
      <c r="E191" s="447"/>
      <c r="F191" s="447"/>
      <c r="G191" s="447"/>
      <c r="H191" s="447"/>
      <c r="I191" s="434"/>
      <c r="J191" s="435"/>
      <c r="K191" s="435"/>
      <c r="L191" s="435"/>
      <c r="M191" s="435"/>
      <c r="N191" s="435"/>
      <c r="O191" s="435"/>
      <c r="P191" s="436"/>
      <c r="Q191" s="448"/>
      <c r="R191" s="449"/>
      <c r="S191" s="449"/>
      <c r="T191" s="449"/>
      <c r="U191" s="449"/>
      <c r="V191" s="449"/>
      <c r="W191" s="449"/>
      <c r="X191" s="450"/>
      <c r="Y191" s="451"/>
      <c r="Z191" s="452"/>
      <c r="AA191" s="448"/>
      <c r="AB191" s="449"/>
      <c r="AC191" s="449"/>
      <c r="AD191" s="450"/>
      <c r="AE191" s="431"/>
      <c r="AF191" s="432"/>
      <c r="AG191" s="433"/>
      <c r="AH191" s="431"/>
      <c r="AI191" s="432"/>
      <c r="AJ191" s="433"/>
      <c r="AK191" s="434"/>
      <c r="AL191" s="435"/>
      <c r="AM191" s="435"/>
      <c r="AN191" s="436"/>
      <c r="AO191" s="437"/>
      <c r="AP191" s="438"/>
      <c r="AQ191" s="438"/>
      <c r="AR191" s="438"/>
      <c r="AS191" s="438"/>
      <c r="AT191" s="438"/>
      <c r="AU191" s="438"/>
      <c r="AV191" s="439"/>
      <c r="AW191" s="440"/>
      <c r="AX191" s="441"/>
      <c r="AY191" s="442"/>
      <c r="AZ191" s="443"/>
      <c r="BA191" s="444"/>
      <c r="BB191" s="444"/>
      <c r="BC191" s="444"/>
      <c r="BD191" s="444"/>
      <c r="BE191" s="444"/>
      <c r="BF191" s="444"/>
      <c r="BG191" s="444"/>
      <c r="BH191" s="444"/>
      <c r="BI191" s="444"/>
      <c r="BJ191" s="444"/>
      <c r="BK191" s="444"/>
      <c r="BL191" s="444"/>
      <c r="BM191" s="444"/>
      <c r="BN191" s="444"/>
      <c r="BO191" s="445"/>
    </row>
    <row r="192" spans="1:67" ht="35.1" customHeight="1" x14ac:dyDescent="0.25">
      <c r="A192" s="23">
        <f t="shared" ref="A192:A200" si="8">ROW(A181)</f>
        <v>181</v>
      </c>
      <c r="B192" s="446"/>
      <c r="C192" s="446"/>
      <c r="D192" s="447"/>
      <c r="E192" s="447"/>
      <c r="F192" s="447"/>
      <c r="G192" s="447"/>
      <c r="H192" s="447"/>
      <c r="I192" s="434"/>
      <c r="J192" s="435"/>
      <c r="K192" s="435"/>
      <c r="L192" s="435"/>
      <c r="M192" s="435"/>
      <c r="N192" s="435"/>
      <c r="O192" s="435"/>
      <c r="P192" s="436"/>
      <c r="Q192" s="448"/>
      <c r="R192" s="449"/>
      <c r="S192" s="449"/>
      <c r="T192" s="449"/>
      <c r="U192" s="449"/>
      <c r="V192" s="449"/>
      <c r="W192" s="449"/>
      <c r="X192" s="450"/>
      <c r="Y192" s="451"/>
      <c r="Z192" s="452"/>
      <c r="AA192" s="448"/>
      <c r="AB192" s="449"/>
      <c r="AC192" s="449"/>
      <c r="AD192" s="450"/>
      <c r="AE192" s="431"/>
      <c r="AF192" s="432"/>
      <c r="AG192" s="433"/>
      <c r="AH192" s="431"/>
      <c r="AI192" s="432"/>
      <c r="AJ192" s="433"/>
      <c r="AK192" s="434"/>
      <c r="AL192" s="435"/>
      <c r="AM192" s="435"/>
      <c r="AN192" s="436"/>
      <c r="AO192" s="437"/>
      <c r="AP192" s="438"/>
      <c r="AQ192" s="438"/>
      <c r="AR192" s="438"/>
      <c r="AS192" s="438"/>
      <c r="AT192" s="438"/>
      <c r="AU192" s="438"/>
      <c r="AV192" s="439"/>
      <c r="AW192" s="440"/>
      <c r="AX192" s="441"/>
      <c r="AY192" s="442"/>
      <c r="AZ192" s="443"/>
      <c r="BA192" s="444"/>
      <c r="BB192" s="444"/>
      <c r="BC192" s="444"/>
      <c r="BD192" s="444"/>
      <c r="BE192" s="444"/>
      <c r="BF192" s="444"/>
      <c r="BG192" s="444"/>
      <c r="BH192" s="444"/>
      <c r="BI192" s="444"/>
      <c r="BJ192" s="444"/>
      <c r="BK192" s="444"/>
      <c r="BL192" s="444"/>
      <c r="BM192" s="444"/>
      <c r="BN192" s="444"/>
      <c r="BO192" s="445"/>
    </row>
    <row r="193" spans="1:67" ht="35.1" customHeight="1" x14ac:dyDescent="0.25">
      <c r="A193" s="23">
        <f t="shared" si="8"/>
        <v>182</v>
      </c>
      <c r="B193" s="446"/>
      <c r="C193" s="446"/>
      <c r="D193" s="447"/>
      <c r="E193" s="447"/>
      <c r="F193" s="447"/>
      <c r="G193" s="447"/>
      <c r="H193" s="447"/>
      <c r="I193" s="434"/>
      <c r="J193" s="435"/>
      <c r="K193" s="435"/>
      <c r="L193" s="435"/>
      <c r="M193" s="435"/>
      <c r="N193" s="435"/>
      <c r="O193" s="435"/>
      <c r="P193" s="436"/>
      <c r="Q193" s="448"/>
      <c r="R193" s="449"/>
      <c r="S193" s="449"/>
      <c r="T193" s="449"/>
      <c r="U193" s="449"/>
      <c r="V193" s="449"/>
      <c r="W193" s="449"/>
      <c r="X193" s="450"/>
      <c r="Y193" s="451"/>
      <c r="Z193" s="452"/>
      <c r="AA193" s="448"/>
      <c r="AB193" s="449"/>
      <c r="AC193" s="449"/>
      <c r="AD193" s="450"/>
      <c r="AE193" s="431"/>
      <c r="AF193" s="432"/>
      <c r="AG193" s="433"/>
      <c r="AH193" s="431"/>
      <c r="AI193" s="432"/>
      <c r="AJ193" s="433"/>
      <c r="AK193" s="434"/>
      <c r="AL193" s="435"/>
      <c r="AM193" s="435"/>
      <c r="AN193" s="436"/>
      <c r="AO193" s="437"/>
      <c r="AP193" s="438"/>
      <c r="AQ193" s="438"/>
      <c r="AR193" s="438"/>
      <c r="AS193" s="438"/>
      <c r="AT193" s="438"/>
      <c r="AU193" s="438"/>
      <c r="AV193" s="439"/>
      <c r="AW193" s="440"/>
      <c r="AX193" s="441"/>
      <c r="AY193" s="442"/>
      <c r="AZ193" s="443"/>
      <c r="BA193" s="444"/>
      <c r="BB193" s="444"/>
      <c r="BC193" s="444"/>
      <c r="BD193" s="444"/>
      <c r="BE193" s="444"/>
      <c r="BF193" s="444"/>
      <c r="BG193" s="444"/>
      <c r="BH193" s="444"/>
      <c r="BI193" s="444"/>
      <c r="BJ193" s="444"/>
      <c r="BK193" s="444"/>
      <c r="BL193" s="444"/>
      <c r="BM193" s="444"/>
      <c r="BN193" s="444"/>
      <c r="BO193" s="445"/>
    </row>
    <row r="194" spans="1:67" ht="35.1" customHeight="1" x14ac:dyDescent="0.25">
      <c r="A194" s="23">
        <f t="shared" si="8"/>
        <v>183</v>
      </c>
      <c r="B194" s="446"/>
      <c r="C194" s="446"/>
      <c r="D194" s="447"/>
      <c r="E194" s="447"/>
      <c r="F194" s="447"/>
      <c r="G194" s="447"/>
      <c r="H194" s="447"/>
      <c r="I194" s="434"/>
      <c r="J194" s="435"/>
      <c r="K194" s="435"/>
      <c r="L194" s="435"/>
      <c r="M194" s="435"/>
      <c r="N194" s="435"/>
      <c r="O194" s="435"/>
      <c r="P194" s="436"/>
      <c r="Q194" s="448"/>
      <c r="R194" s="449"/>
      <c r="S194" s="449"/>
      <c r="T194" s="449"/>
      <c r="U194" s="449"/>
      <c r="V194" s="449"/>
      <c r="W194" s="449"/>
      <c r="X194" s="450"/>
      <c r="Y194" s="451"/>
      <c r="Z194" s="452"/>
      <c r="AA194" s="448"/>
      <c r="AB194" s="449"/>
      <c r="AC194" s="449"/>
      <c r="AD194" s="450"/>
      <c r="AE194" s="431"/>
      <c r="AF194" s="432"/>
      <c r="AG194" s="433"/>
      <c r="AH194" s="431"/>
      <c r="AI194" s="432"/>
      <c r="AJ194" s="433"/>
      <c r="AK194" s="434"/>
      <c r="AL194" s="435"/>
      <c r="AM194" s="435"/>
      <c r="AN194" s="436"/>
      <c r="AO194" s="437"/>
      <c r="AP194" s="438"/>
      <c r="AQ194" s="438"/>
      <c r="AR194" s="438"/>
      <c r="AS194" s="438"/>
      <c r="AT194" s="438"/>
      <c r="AU194" s="438"/>
      <c r="AV194" s="439"/>
      <c r="AW194" s="440"/>
      <c r="AX194" s="441"/>
      <c r="AY194" s="442"/>
      <c r="AZ194" s="443"/>
      <c r="BA194" s="444"/>
      <c r="BB194" s="444"/>
      <c r="BC194" s="444"/>
      <c r="BD194" s="444"/>
      <c r="BE194" s="444"/>
      <c r="BF194" s="444"/>
      <c r="BG194" s="444"/>
      <c r="BH194" s="444"/>
      <c r="BI194" s="444"/>
      <c r="BJ194" s="444"/>
      <c r="BK194" s="444"/>
      <c r="BL194" s="444"/>
      <c r="BM194" s="444"/>
      <c r="BN194" s="444"/>
      <c r="BO194" s="445"/>
    </row>
    <row r="195" spans="1:67" ht="35.1" customHeight="1" x14ac:dyDescent="0.25">
      <c r="A195" s="23">
        <f t="shared" si="8"/>
        <v>184</v>
      </c>
      <c r="B195" s="446"/>
      <c r="C195" s="446"/>
      <c r="D195" s="447"/>
      <c r="E195" s="447"/>
      <c r="F195" s="447"/>
      <c r="G195" s="447"/>
      <c r="H195" s="447"/>
      <c r="I195" s="434"/>
      <c r="J195" s="435"/>
      <c r="K195" s="435"/>
      <c r="L195" s="435"/>
      <c r="M195" s="435"/>
      <c r="N195" s="435"/>
      <c r="O195" s="435"/>
      <c r="P195" s="436"/>
      <c r="Q195" s="448"/>
      <c r="R195" s="449"/>
      <c r="S195" s="449"/>
      <c r="T195" s="449"/>
      <c r="U195" s="449"/>
      <c r="V195" s="449"/>
      <c r="W195" s="449"/>
      <c r="X195" s="450"/>
      <c r="Y195" s="451"/>
      <c r="Z195" s="452"/>
      <c r="AA195" s="448"/>
      <c r="AB195" s="449"/>
      <c r="AC195" s="449"/>
      <c r="AD195" s="450"/>
      <c r="AE195" s="431"/>
      <c r="AF195" s="432"/>
      <c r="AG195" s="433"/>
      <c r="AH195" s="431"/>
      <c r="AI195" s="432"/>
      <c r="AJ195" s="433"/>
      <c r="AK195" s="434"/>
      <c r="AL195" s="435"/>
      <c r="AM195" s="435"/>
      <c r="AN195" s="436"/>
      <c r="AO195" s="437"/>
      <c r="AP195" s="438"/>
      <c r="AQ195" s="438"/>
      <c r="AR195" s="438"/>
      <c r="AS195" s="438"/>
      <c r="AT195" s="438"/>
      <c r="AU195" s="438"/>
      <c r="AV195" s="439"/>
      <c r="AW195" s="440"/>
      <c r="AX195" s="441"/>
      <c r="AY195" s="442"/>
      <c r="AZ195" s="443"/>
      <c r="BA195" s="444"/>
      <c r="BB195" s="444"/>
      <c r="BC195" s="444"/>
      <c r="BD195" s="444"/>
      <c r="BE195" s="444"/>
      <c r="BF195" s="444"/>
      <c r="BG195" s="444"/>
      <c r="BH195" s="444"/>
      <c r="BI195" s="444"/>
      <c r="BJ195" s="444"/>
      <c r="BK195" s="444"/>
      <c r="BL195" s="444"/>
      <c r="BM195" s="444"/>
      <c r="BN195" s="444"/>
      <c r="BO195" s="445"/>
    </row>
    <row r="196" spans="1:67" ht="35.1" customHeight="1" x14ac:dyDescent="0.25">
      <c r="A196" s="23">
        <f t="shared" si="8"/>
        <v>185</v>
      </c>
      <c r="B196" s="446"/>
      <c r="C196" s="446"/>
      <c r="D196" s="447"/>
      <c r="E196" s="447"/>
      <c r="F196" s="447"/>
      <c r="G196" s="447"/>
      <c r="H196" s="447"/>
      <c r="I196" s="434"/>
      <c r="J196" s="435"/>
      <c r="K196" s="435"/>
      <c r="L196" s="435"/>
      <c r="M196" s="435"/>
      <c r="N196" s="435"/>
      <c r="O196" s="435"/>
      <c r="P196" s="436"/>
      <c r="Q196" s="448"/>
      <c r="R196" s="449"/>
      <c r="S196" s="449"/>
      <c r="T196" s="449"/>
      <c r="U196" s="449"/>
      <c r="V196" s="449"/>
      <c r="W196" s="449"/>
      <c r="X196" s="450"/>
      <c r="Y196" s="451"/>
      <c r="Z196" s="452"/>
      <c r="AA196" s="448"/>
      <c r="AB196" s="449"/>
      <c r="AC196" s="449"/>
      <c r="AD196" s="450"/>
      <c r="AE196" s="431"/>
      <c r="AF196" s="432"/>
      <c r="AG196" s="433"/>
      <c r="AH196" s="431"/>
      <c r="AI196" s="432"/>
      <c r="AJ196" s="433"/>
      <c r="AK196" s="434"/>
      <c r="AL196" s="435"/>
      <c r="AM196" s="435"/>
      <c r="AN196" s="436"/>
      <c r="AO196" s="437"/>
      <c r="AP196" s="438"/>
      <c r="AQ196" s="438"/>
      <c r="AR196" s="438"/>
      <c r="AS196" s="438"/>
      <c r="AT196" s="438"/>
      <c r="AU196" s="438"/>
      <c r="AV196" s="439"/>
      <c r="AW196" s="440"/>
      <c r="AX196" s="441"/>
      <c r="AY196" s="442"/>
      <c r="AZ196" s="443"/>
      <c r="BA196" s="444"/>
      <c r="BB196" s="444"/>
      <c r="BC196" s="444"/>
      <c r="BD196" s="444"/>
      <c r="BE196" s="444"/>
      <c r="BF196" s="444"/>
      <c r="BG196" s="444"/>
      <c r="BH196" s="444"/>
      <c r="BI196" s="444"/>
      <c r="BJ196" s="444"/>
      <c r="BK196" s="444"/>
      <c r="BL196" s="444"/>
      <c r="BM196" s="444"/>
      <c r="BN196" s="444"/>
      <c r="BO196" s="445"/>
    </row>
    <row r="197" spans="1:67" ht="35.1" customHeight="1" x14ac:dyDescent="0.25">
      <c r="A197" s="23">
        <f t="shared" si="8"/>
        <v>186</v>
      </c>
      <c r="B197" s="446"/>
      <c r="C197" s="446"/>
      <c r="D197" s="447"/>
      <c r="E197" s="447"/>
      <c r="F197" s="447"/>
      <c r="G197" s="447"/>
      <c r="H197" s="447"/>
      <c r="I197" s="434"/>
      <c r="J197" s="435"/>
      <c r="K197" s="435"/>
      <c r="L197" s="435"/>
      <c r="M197" s="435"/>
      <c r="N197" s="435"/>
      <c r="O197" s="435"/>
      <c r="P197" s="436"/>
      <c r="Q197" s="448"/>
      <c r="R197" s="449"/>
      <c r="S197" s="449"/>
      <c r="T197" s="449"/>
      <c r="U197" s="449"/>
      <c r="V197" s="449"/>
      <c r="W197" s="449"/>
      <c r="X197" s="450"/>
      <c r="Y197" s="451"/>
      <c r="Z197" s="452"/>
      <c r="AA197" s="448"/>
      <c r="AB197" s="449"/>
      <c r="AC197" s="449"/>
      <c r="AD197" s="450"/>
      <c r="AE197" s="431"/>
      <c r="AF197" s="432"/>
      <c r="AG197" s="433"/>
      <c r="AH197" s="431"/>
      <c r="AI197" s="432"/>
      <c r="AJ197" s="433"/>
      <c r="AK197" s="434"/>
      <c r="AL197" s="435"/>
      <c r="AM197" s="435"/>
      <c r="AN197" s="436"/>
      <c r="AO197" s="437"/>
      <c r="AP197" s="438"/>
      <c r="AQ197" s="438"/>
      <c r="AR197" s="438"/>
      <c r="AS197" s="438"/>
      <c r="AT197" s="438"/>
      <c r="AU197" s="438"/>
      <c r="AV197" s="439"/>
      <c r="AW197" s="440"/>
      <c r="AX197" s="441"/>
      <c r="AY197" s="442"/>
      <c r="AZ197" s="443"/>
      <c r="BA197" s="444"/>
      <c r="BB197" s="444"/>
      <c r="BC197" s="444"/>
      <c r="BD197" s="444"/>
      <c r="BE197" s="444"/>
      <c r="BF197" s="444"/>
      <c r="BG197" s="444"/>
      <c r="BH197" s="444"/>
      <c r="BI197" s="444"/>
      <c r="BJ197" s="444"/>
      <c r="BK197" s="444"/>
      <c r="BL197" s="444"/>
      <c r="BM197" s="444"/>
      <c r="BN197" s="444"/>
      <c r="BO197" s="445"/>
    </row>
    <row r="198" spans="1:67" ht="35.1" customHeight="1" x14ac:dyDescent="0.25">
      <c r="A198" s="23">
        <f t="shared" si="8"/>
        <v>187</v>
      </c>
      <c r="B198" s="446"/>
      <c r="C198" s="446"/>
      <c r="D198" s="447"/>
      <c r="E198" s="447"/>
      <c r="F198" s="447"/>
      <c r="G198" s="447"/>
      <c r="H198" s="447"/>
      <c r="I198" s="434"/>
      <c r="J198" s="435"/>
      <c r="K198" s="435"/>
      <c r="L198" s="435"/>
      <c r="M198" s="435"/>
      <c r="N198" s="435"/>
      <c r="O198" s="435"/>
      <c r="P198" s="436"/>
      <c r="Q198" s="448"/>
      <c r="R198" s="449"/>
      <c r="S198" s="449"/>
      <c r="T198" s="449"/>
      <c r="U198" s="449"/>
      <c r="V198" s="449"/>
      <c r="W198" s="449"/>
      <c r="X198" s="450"/>
      <c r="Y198" s="451"/>
      <c r="Z198" s="452"/>
      <c r="AA198" s="448"/>
      <c r="AB198" s="449"/>
      <c r="AC198" s="449"/>
      <c r="AD198" s="450"/>
      <c r="AE198" s="431"/>
      <c r="AF198" s="432"/>
      <c r="AG198" s="433"/>
      <c r="AH198" s="431"/>
      <c r="AI198" s="432"/>
      <c r="AJ198" s="433"/>
      <c r="AK198" s="434"/>
      <c r="AL198" s="435"/>
      <c r="AM198" s="435"/>
      <c r="AN198" s="436"/>
      <c r="AO198" s="437"/>
      <c r="AP198" s="438"/>
      <c r="AQ198" s="438"/>
      <c r="AR198" s="438"/>
      <c r="AS198" s="438"/>
      <c r="AT198" s="438"/>
      <c r="AU198" s="438"/>
      <c r="AV198" s="439"/>
      <c r="AW198" s="440"/>
      <c r="AX198" s="441"/>
      <c r="AY198" s="442"/>
      <c r="AZ198" s="443"/>
      <c r="BA198" s="444"/>
      <c r="BB198" s="444"/>
      <c r="BC198" s="444"/>
      <c r="BD198" s="444"/>
      <c r="BE198" s="444"/>
      <c r="BF198" s="444"/>
      <c r="BG198" s="444"/>
      <c r="BH198" s="444"/>
      <c r="BI198" s="444"/>
      <c r="BJ198" s="444"/>
      <c r="BK198" s="444"/>
      <c r="BL198" s="444"/>
      <c r="BM198" s="444"/>
      <c r="BN198" s="444"/>
      <c r="BO198" s="445"/>
    </row>
    <row r="199" spans="1:67" ht="35.1" customHeight="1" x14ac:dyDescent="0.25">
      <c r="A199" s="23">
        <f t="shared" si="8"/>
        <v>188</v>
      </c>
      <c r="B199" s="446"/>
      <c r="C199" s="446"/>
      <c r="D199" s="447"/>
      <c r="E199" s="447"/>
      <c r="F199" s="447"/>
      <c r="G199" s="447"/>
      <c r="H199" s="447"/>
      <c r="I199" s="434"/>
      <c r="J199" s="435"/>
      <c r="K199" s="435"/>
      <c r="L199" s="435"/>
      <c r="M199" s="435"/>
      <c r="N199" s="435"/>
      <c r="O199" s="435"/>
      <c r="P199" s="436"/>
      <c r="Q199" s="448"/>
      <c r="R199" s="449"/>
      <c r="S199" s="449"/>
      <c r="T199" s="449"/>
      <c r="U199" s="449"/>
      <c r="V199" s="449"/>
      <c r="W199" s="449"/>
      <c r="X199" s="450"/>
      <c r="Y199" s="451"/>
      <c r="Z199" s="452"/>
      <c r="AA199" s="448"/>
      <c r="AB199" s="449"/>
      <c r="AC199" s="449"/>
      <c r="AD199" s="450"/>
      <c r="AE199" s="431"/>
      <c r="AF199" s="432"/>
      <c r="AG199" s="433"/>
      <c r="AH199" s="431"/>
      <c r="AI199" s="432"/>
      <c r="AJ199" s="433"/>
      <c r="AK199" s="434"/>
      <c r="AL199" s="435"/>
      <c r="AM199" s="435"/>
      <c r="AN199" s="436"/>
      <c r="AO199" s="437"/>
      <c r="AP199" s="438"/>
      <c r="AQ199" s="438"/>
      <c r="AR199" s="438"/>
      <c r="AS199" s="438"/>
      <c r="AT199" s="438"/>
      <c r="AU199" s="438"/>
      <c r="AV199" s="439"/>
      <c r="AW199" s="440"/>
      <c r="AX199" s="441"/>
      <c r="AY199" s="442"/>
      <c r="AZ199" s="443"/>
      <c r="BA199" s="444"/>
      <c r="BB199" s="444"/>
      <c r="BC199" s="444"/>
      <c r="BD199" s="444"/>
      <c r="BE199" s="444"/>
      <c r="BF199" s="444"/>
      <c r="BG199" s="444"/>
      <c r="BH199" s="444"/>
      <c r="BI199" s="444"/>
      <c r="BJ199" s="444"/>
      <c r="BK199" s="444"/>
      <c r="BL199" s="444"/>
      <c r="BM199" s="444"/>
      <c r="BN199" s="444"/>
      <c r="BO199" s="445"/>
    </row>
    <row r="200" spans="1:67" ht="35.1" customHeight="1" x14ac:dyDescent="0.25">
      <c r="A200" s="23">
        <f t="shared" si="8"/>
        <v>189</v>
      </c>
      <c r="B200" s="446"/>
      <c r="C200" s="446"/>
      <c r="D200" s="447"/>
      <c r="E200" s="447"/>
      <c r="F200" s="447"/>
      <c r="G200" s="447"/>
      <c r="H200" s="447"/>
      <c r="I200" s="434"/>
      <c r="J200" s="435"/>
      <c r="K200" s="435"/>
      <c r="L200" s="435"/>
      <c r="M200" s="435"/>
      <c r="N200" s="435"/>
      <c r="O200" s="435"/>
      <c r="P200" s="436"/>
      <c r="Q200" s="448"/>
      <c r="R200" s="449"/>
      <c r="S200" s="449"/>
      <c r="T200" s="449"/>
      <c r="U200" s="449"/>
      <c r="V200" s="449"/>
      <c r="W200" s="449"/>
      <c r="X200" s="450"/>
      <c r="Y200" s="451"/>
      <c r="Z200" s="452"/>
      <c r="AA200" s="448"/>
      <c r="AB200" s="449"/>
      <c r="AC200" s="449"/>
      <c r="AD200" s="450"/>
      <c r="AE200" s="431"/>
      <c r="AF200" s="432"/>
      <c r="AG200" s="433"/>
      <c r="AH200" s="431"/>
      <c r="AI200" s="432"/>
      <c r="AJ200" s="433"/>
      <c r="AK200" s="434"/>
      <c r="AL200" s="435"/>
      <c r="AM200" s="435"/>
      <c r="AN200" s="436"/>
      <c r="AO200" s="437"/>
      <c r="AP200" s="438"/>
      <c r="AQ200" s="438"/>
      <c r="AR200" s="438"/>
      <c r="AS200" s="438"/>
      <c r="AT200" s="438"/>
      <c r="AU200" s="438"/>
      <c r="AV200" s="439"/>
      <c r="AW200" s="440"/>
      <c r="AX200" s="441"/>
      <c r="AY200" s="442"/>
      <c r="AZ200" s="443"/>
      <c r="BA200" s="444"/>
      <c r="BB200" s="444"/>
      <c r="BC200" s="444"/>
      <c r="BD200" s="444"/>
      <c r="BE200" s="444"/>
      <c r="BF200" s="444"/>
      <c r="BG200" s="444"/>
      <c r="BH200" s="444"/>
      <c r="BI200" s="444"/>
      <c r="BJ200" s="444"/>
      <c r="BK200" s="444"/>
      <c r="BL200" s="444"/>
      <c r="BM200" s="444"/>
      <c r="BN200" s="444"/>
      <c r="BO200" s="445"/>
    </row>
    <row r="201" spans="1:67" ht="35.1" customHeight="1" x14ac:dyDescent="0.25">
      <c r="A201" s="22">
        <f>ROW(A190)</f>
        <v>190</v>
      </c>
      <c r="B201" s="446"/>
      <c r="C201" s="446"/>
      <c r="D201" s="447"/>
      <c r="E201" s="447"/>
      <c r="F201" s="447"/>
      <c r="G201" s="447"/>
      <c r="H201" s="447"/>
      <c r="I201" s="434"/>
      <c r="J201" s="435"/>
      <c r="K201" s="435"/>
      <c r="L201" s="435"/>
      <c r="M201" s="435"/>
      <c r="N201" s="435"/>
      <c r="O201" s="435"/>
      <c r="P201" s="436"/>
      <c r="Q201" s="448"/>
      <c r="R201" s="449"/>
      <c r="S201" s="449"/>
      <c r="T201" s="449"/>
      <c r="U201" s="449"/>
      <c r="V201" s="449"/>
      <c r="W201" s="449"/>
      <c r="X201" s="450"/>
      <c r="Y201" s="451"/>
      <c r="Z201" s="452"/>
      <c r="AA201" s="448"/>
      <c r="AB201" s="449"/>
      <c r="AC201" s="449"/>
      <c r="AD201" s="450"/>
      <c r="AE201" s="431"/>
      <c r="AF201" s="432"/>
      <c r="AG201" s="433"/>
      <c r="AH201" s="431"/>
      <c r="AI201" s="432"/>
      <c r="AJ201" s="433"/>
      <c r="AK201" s="434"/>
      <c r="AL201" s="435"/>
      <c r="AM201" s="435"/>
      <c r="AN201" s="436"/>
      <c r="AO201" s="437"/>
      <c r="AP201" s="438"/>
      <c r="AQ201" s="438"/>
      <c r="AR201" s="438"/>
      <c r="AS201" s="438"/>
      <c r="AT201" s="438"/>
      <c r="AU201" s="438"/>
      <c r="AV201" s="439"/>
      <c r="AW201" s="440"/>
      <c r="AX201" s="441"/>
      <c r="AY201" s="442"/>
      <c r="AZ201" s="443"/>
      <c r="BA201" s="444"/>
      <c r="BB201" s="444"/>
      <c r="BC201" s="444"/>
      <c r="BD201" s="444"/>
      <c r="BE201" s="444"/>
      <c r="BF201" s="444"/>
      <c r="BG201" s="444"/>
      <c r="BH201" s="444"/>
      <c r="BI201" s="444"/>
      <c r="BJ201" s="444"/>
      <c r="BK201" s="444"/>
      <c r="BL201" s="444"/>
      <c r="BM201" s="444"/>
      <c r="BN201" s="444"/>
      <c r="BO201" s="445"/>
    </row>
    <row r="202" spans="1:67" ht="35.1" customHeight="1" x14ac:dyDescent="0.25">
      <c r="A202" s="23">
        <f t="shared" ref="A202:A210" si="9">ROW(A191)</f>
        <v>191</v>
      </c>
      <c r="B202" s="446"/>
      <c r="C202" s="446"/>
      <c r="D202" s="447"/>
      <c r="E202" s="447"/>
      <c r="F202" s="447"/>
      <c r="G202" s="447"/>
      <c r="H202" s="447"/>
      <c r="I202" s="434"/>
      <c r="J202" s="435"/>
      <c r="K202" s="435"/>
      <c r="L202" s="435"/>
      <c r="M202" s="435"/>
      <c r="N202" s="435"/>
      <c r="O202" s="435"/>
      <c r="P202" s="436"/>
      <c r="Q202" s="448"/>
      <c r="R202" s="449"/>
      <c r="S202" s="449"/>
      <c r="T202" s="449"/>
      <c r="U202" s="449"/>
      <c r="V202" s="449"/>
      <c r="W202" s="449"/>
      <c r="X202" s="450"/>
      <c r="Y202" s="451"/>
      <c r="Z202" s="452"/>
      <c r="AA202" s="448"/>
      <c r="AB202" s="449"/>
      <c r="AC202" s="449"/>
      <c r="AD202" s="450"/>
      <c r="AE202" s="431"/>
      <c r="AF202" s="432"/>
      <c r="AG202" s="433"/>
      <c r="AH202" s="431"/>
      <c r="AI202" s="432"/>
      <c r="AJ202" s="433"/>
      <c r="AK202" s="434"/>
      <c r="AL202" s="435"/>
      <c r="AM202" s="435"/>
      <c r="AN202" s="436"/>
      <c r="AO202" s="437"/>
      <c r="AP202" s="438"/>
      <c r="AQ202" s="438"/>
      <c r="AR202" s="438"/>
      <c r="AS202" s="438"/>
      <c r="AT202" s="438"/>
      <c r="AU202" s="438"/>
      <c r="AV202" s="439"/>
      <c r="AW202" s="440"/>
      <c r="AX202" s="441"/>
      <c r="AY202" s="442"/>
      <c r="AZ202" s="443"/>
      <c r="BA202" s="444"/>
      <c r="BB202" s="444"/>
      <c r="BC202" s="444"/>
      <c r="BD202" s="444"/>
      <c r="BE202" s="444"/>
      <c r="BF202" s="444"/>
      <c r="BG202" s="444"/>
      <c r="BH202" s="444"/>
      <c r="BI202" s="444"/>
      <c r="BJ202" s="444"/>
      <c r="BK202" s="444"/>
      <c r="BL202" s="444"/>
      <c r="BM202" s="444"/>
      <c r="BN202" s="444"/>
      <c r="BO202" s="445"/>
    </row>
    <row r="203" spans="1:67" ht="35.1" customHeight="1" x14ac:dyDescent="0.25">
      <c r="A203" s="23">
        <f t="shared" si="9"/>
        <v>192</v>
      </c>
      <c r="B203" s="446"/>
      <c r="C203" s="446"/>
      <c r="D203" s="447"/>
      <c r="E203" s="447"/>
      <c r="F203" s="447"/>
      <c r="G203" s="447"/>
      <c r="H203" s="447"/>
      <c r="I203" s="434"/>
      <c r="J203" s="435"/>
      <c r="K203" s="435"/>
      <c r="L203" s="435"/>
      <c r="M203" s="435"/>
      <c r="N203" s="435"/>
      <c r="O203" s="435"/>
      <c r="P203" s="436"/>
      <c r="Q203" s="448"/>
      <c r="R203" s="449"/>
      <c r="S203" s="449"/>
      <c r="T203" s="449"/>
      <c r="U203" s="449"/>
      <c r="V203" s="449"/>
      <c r="W203" s="449"/>
      <c r="X203" s="450"/>
      <c r="Y203" s="451"/>
      <c r="Z203" s="452"/>
      <c r="AA203" s="448"/>
      <c r="AB203" s="449"/>
      <c r="AC203" s="449"/>
      <c r="AD203" s="450"/>
      <c r="AE203" s="431"/>
      <c r="AF203" s="432"/>
      <c r="AG203" s="433"/>
      <c r="AH203" s="431"/>
      <c r="AI203" s="432"/>
      <c r="AJ203" s="433"/>
      <c r="AK203" s="434"/>
      <c r="AL203" s="435"/>
      <c r="AM203" s="435"/>
      <c r="AN203" s="436"/>
      <c r="AO203" s="437"/>
      <c r="AP203" s="438"/>
      <c r="AQ203" s="438"/>
      <c r="AR203" s="438"/>
      <c r="AS203" s="438"/>
      <c r="AT203" s="438"/>
      <c r="AU203" s="438"/>
      <c r="AV203" s="439"/>
      <c r="AW203" s="440"/>
      <c r="AX203" s="441"/>
      <c r="AY203" s="442"/>
      <c r="AZ203" s="443"/>
      <c r="BA203" s="444"/>
      <c r="BB203" s="444"/>
      <c r="BC203" s="444"/>
      <c r="BD203" s="444"/>
      <c r="BE203" s="444"/>
      <c r="BF203" s="444"/>
      <c r="BG203" s="444"/>
      <c r="BH203" s="444"/>
      <c r="BI203" s="444"/>
      <c r="BJ203" s="444"/>
      <c r="BK203" s="444"/>
      <c r="BL203" s="444"/>
      <c r="BM203" s="444"/>
      <c r="BN203" s="444"/>
      <c r="BO203" s="445"/>
    </row>
    <row r="204" spans="1:67" ht="35.1" customHeight="1" x14ac:dyDescent="0.25">
      <c r="A204" s="23">
        <f t="shared" si="9"/>
        <v>193</v>
      </c>
      <c r="B204" s="446"/>
      <c r="C204" s="446"/>
      <c r="D204" s="447"/>
      <c r="E204" s="447"/>
      <c r="F204" s="447"/>
      <c r="G204" s="447"/>
      <c r="H204" s="447"/>
      <c r="I204" s="434"/>
      <c r="J204" s="435"/>
      <c r="K204" s="435"/>
      <c r="L204" s="435"/>
      <c r="M204" s="435"/>
      <c r="N204" s="435"/>
      <c r="O204" s="435"/>
      <c r="P204" s="436"/>
      <c r="Q204" s="448"/>
      <c r="R204" s="449"/>
      <c r="S204" s="449"/>
      <c r="T204" s="449"/>
      <c r="U204" s="449"/>
      <c r="V204" s="449"/>
      <c r="W204" s="449"/>
      <c r="X204" s="450"/>
      <c r="Y204" s="451"/>
      <c r="Z204" s="452"/>
      <c r="AA204" s="448"/>
      <c r="AB204" s="449"/>
      <c r="AC204" s="449"/>
      <c r="AD204" s="450"/>
      <c r="AE204" s="431"/>
      <c r="AF204" s="432"/>
      <c r="AG204" s="433"/>
      <c r="AH204" s="431"/>
      <c r="AI204" s="432"/>
      <c r="AJ204" s="433"/>
      <c r="AK204" s="434"/>
      <c r="AL204" s="435"/>
      <c r="AM204" s="435"/>
      <c r="AN204" s="436"/>
      <c r="AO204" s="437"/>
      <c r="AP204" s="438"/>
      <c r="AQ204" s="438"/>
      <c r="AR204" s="438"/>
      <c r="AS204" s="438"/>
      <c r="AT204" s="438"/>
      <c r="AU204" s="438"/>
      <c r="AV204" s="439"/>
      <c r="AW204" s="440"/>
      <c r="AX204" s="441"/>
      <c r="AY204" s="442"/>
      <c r="AZ204" s="443"/>
      <c r="BA204" s="444"/>
      <c r="BB204" s="444"/>
      <c r="BC204" s="444"/>
      <c r="BD204" s="444"/>
      <c r="BE204" s="444"/>
      <c r="BF204" s="444"/>
      <c r="BG204" s="444"/>
      <c r="BH204" s="444"/>
      <c r="BI204" s="444"/>
      <c r="BJ204" s="444"/>
      <c r="BK204" s="444"/>
      <c r="BL204" s="444"/>
      <c r="BM204" s="444"/>
      <c r="BN204" s="444"/>
      <c r="BO204" s="445"/>
    </row>
    <row r="205" spans="1:67" ht="35.1" customHeight="1" x14ac:dyDescent="0.25">
      <c r="A205" s="23">
        <f t="shared" si="9"/>
        <v>194</v>
      </c>
      <c r="B205" s="446"/>
      <c r="C205" s="446"/>
      <c r="D205" s="447"/>
      <c r="E205" s="447"/>
      <c r="F205" s="447"/>
      <c r="G205" s="447"/>
      <c r="H205" s="447"/>
      <c r="I205" s="434"/>
      <c r="J205" s="435"/>
      <c r="K205" s="435"/>
      <c r="L205" s="435"/>
      <c r="M205" s="435"/>
      <c r="N205" s="435"/>
      <c r="O205" s="435"/>
      <c r="P205" s="436"/>
      <c r="Q205" s="448"/>
      <c r="R205" s="449"/>
      <c r="S205" s="449"/>
      <c r="T205" s="449"/>
      <c r="U205" s="449"/>
      <c r="V205" s="449"/>
      <c r="W205" s="449"/>
      <c r="X205" s="450"/>
      <c r="Y205" s="451"/>
      <c r="Z205" s="452"/>
      <c r="AA205" s="448"/>
      <c r="AB205" s="449"/>
      <c r="AC205" s="449"/>
      <c r="AD205" s="450"/>
      <c r="AE205" s="431"/>
      <c r="AF205" s="432"/>
      <c r="AG205" s="433"/>
      <c r="AH205" s="431"/>
      <c r="AI205" s="432"/>
      <c r="AJ205" s="433"/>
      <c r="AK205" s="434"/>
      <c r="AL205" s="435"/>
      <c r="AM205" s="435"/>
      <c r="AN205" s="436"/>
      <c r="AO205" s="437"/>
      <c r="AP205" s="438"/>
      <c r="AQ205" s="438"/>
      <c r="AR205" s="438"/>
      <c r="AS205" s="438"/>
      <c r="AT205" s="438"/>
      <c r="AU205" s="438"/>
      <c r="AV205" s="439"/>
      <c r="AW205" s="440"/>
      <c r="AX205" s="441"/>
      <c r="AY205" s="442"/>
      <c r="AZ205" s="443"/>
      <c r="BA205" s="444"/>
      <c r="BB205" s="444"/>
      <c r="BC205" s="444"/>
      <c r="BD205" s="444"/>
      <c r="BE205" s="444"/>
      <c r="BF205" s="444"/>
      <c r="BG205" s="444"/>
      <c r="BH205" s="444"/>
      <c r="BI205" s="444"/>
      <c r="BJ205" s="444"/>
      <c r="BK205" s="444"/>
      <c r="BL205" s="444"/>
      <c r="BM205" s="444"/>
      <c r="BN205" s="444"/>
      <c r="BO205" s="445"/>
    </row>
    <row r="206" spans="1:67" ht="35.1" customHeight="1" x14ac:dyDescent="0.25">
      <c r="A206" s="23">
        <f t="shared" si="9"/>
        <v>195</v>
      </c>
      <c r="B206" s="446"/>
      <c r="C206" s="446"/>
      <c r="D206" s="447"/>
      <c r="E206" s="447"/>
      <c r="F206" s="447"/>
      <c r="G206" s="447"/>
      <c r="H206" s="447"/>
      <c r="I206" s="434"/>
      <c r="J206" s="435"/>
      <c r="K206" s="435"/>
      <c r="L206" s="435"/>
      <c r="M206" s="435"/>
      <c r="N206" s="435"/>
      <c r="O206" s="435"/>
      <c r="P206" s="436"/>
      <c r="Q206" s="448"/>
      <c r="R206" s="449"/>
      <c r="S206" s="449"/>
      <c r="T206" s="449"/>
      <c r="U206" s="449"/>
      <c r="V206" s="449"/>
      <c r="W206" s="449"/>
      <c r="X206" s="450"/>
      <c r="Y206" s="451"/>
      <c r="Z206" s="452"/>
      <c r="AA206" s="448"/>
      <c r="AB206" s="449"/>
      <c r="AC206" s="449"/>
      <c r="AD206" s="450"/>
      <c r="AE206" s="431"/>
      <c r="AF206" s="432"/>
      <c r="AG206" s="433"/>
      <c r="AH206" s="431"/>
      <c r="AI206" s="432"/>
      <c r="AJ206" s="433"/>
      <c r="AK206" s="434"/>
      <c r="AL206" s="435"/>
      <c r="AM206" s="435"/>
      <c r="AN206" s="436"/>
      <c r="AO206" s="437"/>
      <c r="AP206" s="438"/>
      <c r="AQ206" s="438"/>
      <c r="AR206" s="438"/>
      <c r="AS206" s="438"/>
      <c r="AT206" s="438"/>
      <c r="AU206" s="438"/>
      <c r="AV206" s="439"/>
      <c r="AW206" s="440"/>
      <c r="AX206" s="441"/>
      <c r="AY206" s="442"/>
      <c r="AZ206" s="443"/>
      <c r="BA206" s="444"/>
      <c r="BB206" s="444"/>
      <c r="BC206" s="444"/>
      <c r="BD206" s="444"/>
      <c r="BE206" s="444"/>
      <c r="BF206" s="444"/>
      <c r="BG206" s="444"/>
      <c r="BH206" s="444"/>
      <c r="BI206" s="444"/>
      <c r="BJ206" s="444"/>
      <c r="BK206" s="444"/>
      <c r="BL206" s="444"/>
      <c r="BM206" s="444"/>
      <c r="BN206" s="444"/>
      <c r="BO206" s="445"/>
    </row>
    <row r="207" spans="1:67" ht="35.1" customHeight="1" x14ac:dyDescent="0.25">
      <c r="A207" s="23">
        <f t="shared" si="9"/>
        <v>196</v>
      </c>
      <c r="B207" s="446"/>
      <c r="C207" s="446"/>
      <c r="D207" s="447"/>
      <c r="E207" s="447"/>
      <c r="F207" s="447"/>
      <c r="G207" s="447"/>
      <c r="H207" s="447"/>
      <c r="I207" s="434"/>
      <c r="J207" s="435"/>
      <c r="K207" s="435"/>
      <c r="L207" s="435"/>
      <c r="M207" s="435"/>
      <c r="N207" s="435"/>
      <c r="O207" s="435"/>
      <c r="P207" s="436"/>
      <c r="Q207" s="448"/>
      <c r="R207" s="449"/>
      <c r="S207" s="449"/>
      <c r="T207" s="449"/>
      <c r="U207" s="449"/>
      <c r="V207" s="449"/>
      <c r="W207" s="449"/>
      <c r="X207" s="450"/>
      <c r="Y207" s="451"/>
      <c r="Z207" s="452"/>
      <c r="AA207" s="448"/>
      <c r="AB207" s="449"/>
      <c r="AC207" s="449"/>
      <c r="AD207" s="450"/>
      <c r="AE207" s="431"/>
      <c r="AF207" s="432"/>
      <c r="AG207" s="433"/>
      <c r="AH207" s="431"/>
      <c r="AI207" s="432"/>
      <c r="AJ207" s="433"/>
      <c r="AK207" s="434"/>
      <c r="AL207" s="435"/>
      <c r="AM207" s="435"/>
      <c r="AN207" s="436"/>
      <c r="AO207" s="437"/>
      <c r="AP207" s="438"/>
      <c r="AQ207" s="438"/>
      <c r="AR207" s="438"/>
      <c r="AS207" s="438"/>
      <c r="AT207" s="438"/>
      <c r="AU207" s="438"/>
      <c r="AV207" s="439"/>
      <c r="AW207" s="440"/>
      <c r="AX207" s="441"/>
      <c r="AY207" s="442"/>
      <c r="AZ207" s="443"/>
      <c r="BA207" s="444"/>
      <c r="BB207" s="444"/>
      <c r="BC207" s="444"/>
      <c r="BD207" s="444"/>
      <c r="BE207" s="444"/>
      <c r="BF207" s="444"/>
      <c r="BG207" s="444"/>
      <c r="BH207" s="444"/>
      <c r="BI207" s="444"/>
      <c r="BJ207" s="444"/>
      <c r="BK207" s="444"/>
      <c r="BL207" s="444"/>
      <c r="BM207" s="444"/>
      <c r="BN207" s="444"/>
      <c r="BO207" s="445"/>
    </row>
    <row r="208" spans="1:67" ht="35.1" customHeight="1" x14ac:dyDescent="0.25">
      <c r="A208" s="23">
        <f t="shared" si="9"/>
        <v>197</v>
      </c>
      <c r="B208" s="446"/>
      <c r="C208" s="446"/>
      <c r="D208" s="447"/>
      <c r="E208" s="447"/>
      <c r="F208" s="447"/>
      <c r="G208" s="447"/>
      <c r="H208" s="447"/>
      <c r="I208" s="434"/>
      <c r="J208" s="435"/>
      <c r="K208" s="435"/>
      <c r="L208" s="435"/>
      <c r="M208" s="435"/>
      <c r="N208" s="435"/>
      <c r="O208" s="435"/>
      <c r="P208" s="436"/>
      <c r="Q208" s="448"/>
      <c r="R208" s="449"/>
      <c r="S208" s="449"/>
      <c r="T208" s="449"/>
      <c r="U208" s="449"/>
      <c r="V208" s="449"/>
      <c r="W208" s="449"/>
      <c r="X208" s="450"/>
      <c r="Y208" s="451"/>
      <c r="Z208" s="452"/>
      <c r="AA208" s="448"/>
      <c r="AB208" s="449"/>
      <c r="AC208" s="449"/>
      <c r="AD208" s="450"/>
      <c r="AE208" s="431"/>
      <c r="AF208" s="432"/>
      <c r="AG208" s="433"/>
      <c r="AH208" s="431"/>
      <c r="AI208" s="432"/>
      <c r="AJ208" s="433"/>
      <c r="AK208" s="434"/>
      <c r="AL208" s="435"/>
      <c r="AM208" s="435"/>
      <c r="AN208" s="436"/>
      <c r="AO208" s="437"/>
      <c r="AP208" s="438"/>
      <c r="AQ208" s="438"/>
      <c r="AR208" s="438"/>
      <c r="AS208" s="438"/>
      <c r="AT208" s="438"/>
      <c r="AU208" s="438"/>
      <c r="AV208" s="439"/>
      <c r="AW208" s="440"/>
      <c r="AX208" s="441"/>
      <c r="AY208" s="442"/>
      <c r="AZ208" s="443"/>
      <c r="BA208" s="444"/>
      <c r="BB208" s="444"/>
      <c r="BC208" s="444"/>
      <c r="BD208" s="444"/>
      <c r="BE208" s="444"/>
      <c r="BF208" s="444"/>
      <c r="BG208" s="444"/>
      <c r="BH208" s="444"/>
      <c r="BI208" s="444"/>
      <c r="BJ208" s="444"/>
      <c r="BK208" s="444"/>
      <c r="BL208" s="444"/>
      <c r="BM208" s="444"/>
      <c r="BN208" s="444"/>
      <c r="BO208" s="445"/>
    </row>
    <row r="209" spans="1:67" ht="35.1" customHeight="1" x14ac:dyDescent="0.25">
      <c r="A209" s="23">
        <f t="shared" si="9"/>
        <v>198</v>
      </c>
      <c r="B209" s="446"/>
      <c r="C209" s="446"/>
      <c r="D209" s="447"/>
      <c r="E209" s="447"/>
      <c r="F209" s="447"/>
      <c r="G209" s="447"/>
      <c r="H209" s="447"/>
      <c r="I209" s="434"/>
      <c r="J209" s="435"/>
      <c r="K209" s="435"/>
      <c r="L209" s="435"/>
      <c r="M209" s="435"/>
      <c r="N209" s="435"/>
      <c r="O209" s="435"/>
      <c r="P209" s="436"/>
      <c r="Q209" s="448"/>
      <c r="R209" s="449"/>
      <c r="S209" s="449"/>
      <c r="T209" s="449"/>
      <c r="U209" s="449"/>
      <c r="V209" s="449"/>
      <c r="W209" s="449"/>
      <c r="X209" s="450"/>
      <c r="Y209" s="451"/>
      <c r="Z209" s="452"/>
      <c r="AA209" s="448"/>
      <c r="AB209" s="449"/>
      <c r="AC209" s="449"/>
      <c r="AD209" s="450"/>
      <c r="AE209" s="431"/>
      <c r="AF209" s="432"/>
      <c r="AG209" s="433"/>
      <c r="AH209" s="431"/>
      <c r="AI209" s="432"/>
      <c r="AJ209" s="433"/>
      <c r="AK209" s="434"/>
      <c r="AL209" s="435"/>
      <c r="AM209" s="435"/>
      <c r="AN209" s="436"/>
      <c r="AO209" s="437"/>
      <c r="AP209" s="438"/>
      <c r="AQ209" s="438"/>
      <c r="AR209" s="438"/>
      <c r="AS209" s="438"/>
      <c r="AT209" s="438"/>
      <c r="AU209" s="438"/>
      <c r="AV209" s="439"/>
      <c r="AW209" s="440"/>
      <c r="AX209" s="441"/>
      <c r="AY209" s="442"/>
      <c r="AZ209" s="443"/>
      <c r="BA209" s="444"/>
      <c r="BB209" s="444"/>
      <c r="BC209" s="444"/>
      <c r="BD209" s="444"/>
      <c r="BE209" s="444"/>
      <c r="BF209" s="444"/>
      <c r="BG209" s="444"/>
      <c r="BH209" s="444"/>
      <c r="BI209" s="444"/>
      <c r="BJ209" s="444"/>
      <c r="BK209" s="444"/>
      <c r="BL209" s="444"/>
      <c r="BM209" s="444"/>
      <c r="BN209" s="444"/>
      <c r="BO209" s="445"/>
    </row>
    <row r="210" spans="1:67" ht="35.1" customHeight="1" x14ac:dyDescent="0.25">
      <c r="A210" s="23">
        <f t="shared" si="9"/>
        <v>199</v>
      </c>
      <c r="B210" s="446"/>
      <c r="C210" s="446"/>
      <c r="D210" s="447"/>
      <c r="E210" s="447"/>
      <c r="F210" s="447"/>
      <c r="G210" s="447"/>
      <c r="H210" s="447"/>
      <c r="I210" s="434"/>
      <c r="J210" s="435"/>
      <c r="K210" s="435"/>
      <c r="L210" s="435"/>
      <c r="M210" s="435"/>
      <c r="N210" s="435"/>
      <c r="O210" s="435"/>
      <c r="P210" s="436"/>
      <c r="Q210" s="448"/>
      <c r="R210" s="449"/>
      <c r="S210" s="449"/>
      <c r="T210" s="449"/>
      <c r="U210" s="449"/>
      <c r="V210" s="449"/>
      <c r="W210" s="449"/>
      <c r="X210" s="450"/>
      <c r="Y210" s="451"/>
      <c r="Z210" s="452"/>
      <c r="AA210" s="448"/>
      <c r="AB210" s="449"/>
      <c r="AC210" s="449"/>
      <c r="AD210" s="450"/>
      <c r="AE210" s="431"/>
      <c r="AF210" s="432"/>
      <c r="AG210" s="433"/>
      <c r="AH210" s="431"/>
      <c r="AI210" s="432"/>
      <c r="AJ210" s="433"/>
      <c r="AK210" s="434"/>
      <c r="AL210" s="435"/>
      <c r="AM210" s="435"/>
      <c r="AN210" s="436"/>
      <c r="AO210" s="437"/>
      <c r="AP210" s="438"/>
      <c r="AQ210" s="438"/>
      <c r="AR210" s="438"/>
      <c r="AS210" s="438"/>
      <c r="AT210" s="438"/>
      <c r="AU210" s="438"/>
      <c r="AV210" s="439"/>
      <c r="AW210" s="440"/>
      <c r="AX210" s="441"/>
      <c r="AY210" s="442"/>
      <c r="AZ210" s="443"/>
      <c r="BA210" s="444"/>
      <c r="BB210" s="444"/>
      <c r="BC210" s="444"/>
      <c r="BD210" s="444"/>
      <c r="BE210" s="444"/>
      <c r="BF210" s="444"/>
      <c r="BG210" s="444"/>
      <c r="BH210" s="444"/>
      <c r="BI210" s="444"/>
      <c r="BJ210" s="444"/>
      <c r="BK210" s="444"/>
      <c r="BL210" s="444"/>
      <c r="BM210" s="444"/>
      <c r="BN210" s="444"/>
      <c r="BO210" s="445"/>
    </row>
    <row r="211" spans="1:67" ht="35.1" customHeight="1" x14ac:dyDescent="0.25">
      <c r="A211" s="22">
        <f>ROW(A200)</f>
        <v>200</v>
      </c>
      <c r="B211" s="446"/>
      <c r="C211" s="446"/>
      <c r="D211" s="447"/>
      <c r="E211" s="447"/>
      <c r="F211" s="447"/>
      <c r="G211" s="447"/>
      <c r="H211" s="447"/>
      <c r="I211" s="434"/>
      <c r="J211" s="435"/>
      <c r="K211" s="435"/>
      <c r="L211" s="435"/>
      <c r="M211" s="435"/>
      <c r="N211" s="435"/>
      <c r="O211" s="435"/>
      <c r="P211" s="436"/>
      <c r="Q211" s="448"/>
      <c r="R211" s="449"/>
      <c r="S211" s="449"/>
      <c r="T211" s="449"/>
      <c r="U211" s="449"/>
      <c r="V211" s="449"/>
      <c r="W211" s="449"/>
      <c r="X211" s="450"/>
      <c r="Y211" s="451"/>
      <c r="Z211" s="452"/>
      <c r="AA211" s="448"/>
      <c r="AB211" s="449"/>
      <c r="AC211" s="449"/>
      <c r="AD211" s="450"/>
      <c r="AE211" s="431"/>
      <c r="AF211" s="432"/>
      <c r="AG211" s="433"/>
      <c r="AH211" s="431"/>
      <c r="AI211" s="432"/>
      <c r="AJ211" s="433"/>
      <c r="AK211" s="434"/>
      <c r="AL211" s="435"/>
      <c r="AM211" s="435"/>
      <c r="AN211" s="436"/>
      <c r="AO211" s="437"/>
      <c r="AP211" s="438"/>
      <c r="AQ211" s="438"/>
      <c r="AR211" s="438"/>
      <c r="AS211" s="438"/>
      <c r="AT211" s="438"/>
      <c r="AU211" s="438"/>
      <c r="AV211" s="439"/>
      <c r="AW211" s="440"/>
      <c r="AX211" s="441"/>
      <c r="AY211" s="442"/>
      <c r="AZ211" s="443"/>
      <c r="BA211" s="444"/>
      <c r="BB211" s="444"/>
      <c r="BC211" s="444"/>
      <c r="BD211" s="444"/>
      <c r="BE211" s="444"/>
      <c r="BF211" s="444"/>
      <c r="BG211" s="444"/>
      <c r="BH211" s="444"/>
      <c r="BI211" s="444"/>
      <c r="BJ211" s="444"/>
      <c r="BK211" s="444"/>
      <c r="BL211" s="444"/>
      <c r="BM211" s="444"/>
      <c r="BN211" s="444"/>
      <c r="BO211" s="445"/>
    </row>
    <row r="212" spans="1:67" ht="35.1" customHeight="1" x14ac:dyDescent="0.25">
      <c r="A212" s="23">
        <f t="shared" ref="A212:A275" si="10">ROW(A201)</f>
        <v>201</v>
      </c>
      <c r="B212" s="446"/>
      <c r="C212" s="446"/>
      <c r="D212" s="447"/>
      <c r="E212" s="447"/>
      <c r="F212" s="447"/>
      <c r="G212" s="447"/>
      <c r="H212" s="447"/>
      <c r="I212" s="434"/>
      <c r="J212" s="435"/>
      <c r="K212" s="435"/>
      <c r="L212" s="435"/>
      <c r="M212" s="435"/>
      <c r="N212" s="435"/>
      <c r="O212" s="435"/>
      <c r="P212" s="436"/>
      <c r="Q212" s="448"/>
      <c r="R212" s="449"/>
      <c r="S212" s="449"/>
      <c r="T212" s="449"/>
      <c r="U212" s="449"/>
      <c r="V212" s="449"/>
      <c r="W212" s="449"/>
      <c r="X212" s="450"/>
      <c r="Y212" s="451"/>
      <c r="Z212" s="452"/>
      <c r="AA212" s="448"/>
      <c r="AB212" s="449"/>
      <c r="AC212" s="449"/>
      <c r="AD212" s="450"/>
      <c r="AE212" s="431"/>
      <c r="AF212" s="432"/>
      <c r="AG212" s="433"/>
      <c r="AH212" s="431"/>
      <c r="AI212" s="432"/>
      <c r="AJ212" s="433"/>
      <c r="AK212" s="434"/>
      <c r="AL212" s="435"/>
      <c r="AM212" s="435"/>
      <c r="AN212" s="436"/>
      <c r="AO212" s="437"/>
      <c r="AP212" s="438"/>
      <c r="AQ212" s="438"/>
      <c r="AR212" s="438"/>
      <c r="AS212" s="438"/>
      <c r="AT212" s="438"/>
      <c r="AU212" s="438"/>
      <c r="AV212" s="439"/>
      <c r="AW212" s="440"/>
      <c r="AX212" s="441"/>
      <c r="AY212" s="442"/>
      <c r="AZ212" s="443"/>
      <c r="BA212" s="444"/>
      <c r="BB212" s="444"/>
      <c r="BC212" s="444"/>
      <c r="BD212" s="444"/>
      <c r="BE212" s="444"/>
      <c r="BF212" s="444"/>
      <c r="BG212" s="444"/>
      <c r="BH212" s="444"/>
      <c r="BI212" s="444"/>
      <c r="BJ212" s="444"/>
      <c r="BK212" s="444"/>
      <c r="BL212" s="444"/>
      <c r="BM212" s="444"/>
      <c r="BN212" s="444"/>
      <c r="BO212" s="445"/>
    </row>
    <row r="213" spans="1:67" ht="35.1" customHeight="1" x14ac:dyDescent="0.25">
      <c r="A213" s="23">
        <f t="shared" si="10"/>
        <v>202</v>
      </c>
      <c r="B213" s="446"/>
      <c r="C213" s="446"/>
      <c r="D213" s="447"/>
      <c r="E213" s="447"/>
      <c r="F213" s="447"/>
      <c r="G213" s="447"/>
      <c r="H213" s="447"/>
      <c r="I213" s="434"/>
      <c r="J213" s="435"/>
      <c r="K213" s="435"/>
      <c r="L213" s="435"/>
      <c r="M213" s="435"/>
      <c r="N213" s="435"/>
      <c r="O213" s="435"/>
      <c r="P213" s="436"/>
      <c r="Q213" s="448"/>
      <c r="R213" s="449"/>
      <c r="S213" s="449"/>
      <c r="T213" s="449"/>
      <c r="U213" s="449"/>
      <c r="V213" s="449"/>
      <c r="W213" s="449"/>
      <c r="X213" s="450"/>
      <c r="Y213" s="451"/>
      <c r="Z213" s="452"/>
      <c r="AA213" s="448"/>
      <c r="AB213" s="449"/>
      <c r="AC213" s="449"/>
      <c r="AD213" s="450"/>
      <c r="AE213" s="431"/>
      <c r="AF213" s="432"/>
      <c r="AG213" s="433"/>
      <c r="AH213" s="431"/>
      <c r="AI213" s="432"/>
      <c r="AJ213" s="433"/>
      <c r="AK213" s="434"/>
      <c r="AL213" s="435"/>
      <c r="AM213" s="435"/>
      <c r="AN213" s="436"/>
      <c r="AO213" s="437"/>
      <c r="AP213" s="438"/>
      <c r="AQ213" s="438"/>
      <c r="AR213" s="438"/>
      <c r="AS213" s="438"/>
      <c r="AT213" s="438"/>
      <c r="AU213" s="438"/>
      <c r="AV213" s="439"/>
      <c r="AW213" s="440"/>
      <c r="AX213" s="441"/>
      <c r="AY213" s="442"/>
      <c r="AZ213" s="443"/>
      <c r="BA213" s="444"/>
      <c r="BB213" s="444"/>
      <c r="BC213" s="444"/>
      <c r="BD213" s="444"/>
      <c r="BE213" s="444"/>
      <c r="BF213" s="444"/>
      <c r="BG213" s="444"/>
      <c r="BH213" s="444"/>
      <c r="BI213" s="444"/>
      <c r="BJ213" s="444"/>
      <c r="BK213" s="444"/>
      <c r="BL213" s="444"/>
      <c r="BM213" s="444"/>
      <c r="BN213" s="444"/>
      <c r="BO213" s="445"/>
    </row>
    <row r="214" spans="1:67" ht="35.1" customHeight="1" x14ac:dyDescent="0.25">
      <c r="A214" s="23">
        <f t="shared" si="10"/>
        <v>203</v>
      </c>
      <c r="B214" s="446"/>
      <c r="C214" s="446"/>
      <c r="D214" s="447"/>
      <c r="E214" s="447"/>
      <c r="F214" s="447"/>
      <c r="G214" s="447"/>
      <c r="H214" s="447"/>
      <c r="I214" s="434"/>
      <c r="J214" s="435"/>
      <c r="K214" s="435"/>
      <c r="L214" s="435"/>
      <c r="M214" s="435"/>
      <c r="N214" s="435"/>
      <c r="O214" s="435"/>
      <c r="P214" s="436"/>
      <c r="Q214" s="448"/>
      <c r="R214" s="449"/>
      <c r="S214" s="449"/>
      <c r="T214" s="449"/>
      <c r="U214" s="449"/>
      <c r="V214" s="449"/>
      <c r="W214" s="449"/>
      <c r="X214" s="450"/>
      <c r="Y214" s="451"/>
      <c r="Z214" s="452"/>
      <c r="AA214" s="448"/>
      <c r="AB214" s="449"/>
      <c r="AC214" s="449"/>
      <c r="AD214" s="450"/>
      <c r="AE214" s="431"/>
      <c r="AF214" s="432"/>
      <c r="AG214" s="433"/>
      <c r="AH214" s="431"/>
      <c r="AI214" s="432"/>
      <c r="AJ214" s="433"/>
      <c r="AK214" s="434"/>
      <c r="AL214" s="435"/>
      <c r="AM214" s="435"/>
      <c r="AN214" s="436"/>
      <c r="AO214" s="437"/>
      <c r="AP214" s="438"/>
      <c r="AQ214" s="438"/>
      <c r="AR214" s="438"/>
      <c r="AS214" s="438"/>
      <c r="AT214" s="438"/>
      <c r="AU214" s="438"/>
      <c r="AV214" s="439"/>
      <c r="AW214" s="440"/>
      <c r="AX214" s="441"/>
      <c r="AY214" s="442"/>
      <c r="AZ214" s="443"/>
      <c r="BA214" s="444"/>
      <c r="BB214" s="444"/>
      <c r="BC214" s="444"/>
      <c r="BD214" s="444"/>
      <c r="BE214" s="444"/>
      <c r="BF214" s="444"/>
      <c r="BG214" s="444"/>
      <c r="BH214" s="444"/>
      <c r="BI214" s="444"/>
      <c r="BJ214" s="444"/>
      <c r="BK214" s="444"/>
      <c r="BL214" s="444"/>
      <c r="BM214" s="444"/>
      <c r="BN214" s="444"/>
      <c r="BO214" s="445"/>
    </row>
    <row r="215" spans="1:67" ht="35.1" customHeight="1" x14ac:dyDescent="0.25">
      <c r="A215" s="23">
        <f t="shared" si="10"/>
        <v>204</v>
      </c>
      <c r="B215" s="446"/>
      <c r="C215" s="446"/>
      <c r="D215" s="447"/>
      <c r="E215" s="447"/>
      <c r="F215" s="447"/>
      <c r="G215" s="447"/>
      <c r="H215" s="447"/>
      <c r="I215" s="434"/>
      <c r="J215" s="435"/>
      <c r="K215" s="435"/>
      <c r="L215" s="435"/>
      <c r="M215" s="435"/>
      <c r="N215" s="435"/>
      <c r="O215" s="435"/>
      <c r="P215" s="436"/>
      <c r="Q215" s="448"/>
      <c r="R215" s="449"/>
      <c r="S215" s="449"/>
      <c r="T215" s="449"/>
      <c r="U215" s="449"/>
      <c r="V215" s="449"/>
      <c r="W215" s="449"/>
      <c r="X215" s="450"/>
      <c r="Y215" s="451"/>
      <c r="Z215" s="452"/>
      <c r="AA215" s="448"/>
      <c r="AB215" s="449"/>
      <c r="AC215" s="449"/>
      <c r="AD215" s="450"/>
      <c r="AE215" s="431"/>
      <c r="AF215" s="432"/>
      <c r="AG215" s="433"/>
      <c r="AH215" s="431"/>
      <c r="AI215" s="432"/>
      <c r="AJ215" s="433"/>
      <c r="AK215" s="434"/>
      <c r="AL215" s="435"/>
      <c r="AM215" s="435"/>
      <c r="AN215" s="436"/>
      <c r="AO215" s="437"/>
      <c r="AP215" s="438"/>
      <c r="AQ215" s="438"/>
      <c r="AR215" s="438"/>
      <c r="AS215" s="438"/>
      <c r="AT215" s="438"/>
      <c r="AU215" s="438"/>
      <c r="AV215" s="439"/>
      <c r="AW215" s="440"/>
      <c r="AX215" s="441"/>
      <c r="AY215" s="442"/>
      <c r="AZ215" s="443"/>
      <c r="BA215" s="444"/>
      <c r="BB215" s="444"/>
      <c r="BC215" s="444"/>
      <c r="BD215" s="444"/>
      <c r="BE215" s="444"/>
      <c r="BF215" s="444"/>
      <c r="BG215" s="444"/>
      <c r="BH215" s="444"/>
      <c r="BI215" s="444"/>
      <c r="BJ215" s="444"/>
      <c r="BK215" s="444"/>
      <c r="BL215" s="444"/>
      <c r="BM215" s="444"/>
      <c r="BN215" s="444"/>
      <c r="BO215" s="445"/>
    </row>
    <row r="216" spans="1:67" ht="35.1" customHeight="1" x14ac:dyDescent="0.25">
      <c r="A216" s="23">
        <f t="shared" si="10"/>
        <v>205</v>
      </c>
      <c r="B216" s="446"/>
      <c r="C216" s="446"/>
      <c r="D216" s="447"/>
      <c r="E216" s="447"/>
      <c r="F216" s="447"/>
      <c r="G216" s="447"/>
      <c r="H216" s="447"/>
      <c r="I216" s="434"/>
      <c r="J216" s="435"/>
      <c r="K216" s="435"/>
      <c r="L216" s="435"/>
      <c r="M216" s="435"/>
      <c r="N216" s="435"/>
      <c r="O216" s="435"/>
      <c r="P216" s="436"/>
      <c r="Q216" s="448"/>
      <c r="R216" s="449"/>
      <c r="S216" s="449"/>
      <c r="T216" s="449"/>
      <c r="U216" s="449"/>
      <c r="V216" s="449"/>
      <c r="W216" s="449"/>
      <c r="X216" s="450"/>
      <c r="Y216" s="451"/>
      <c r="Z216" s="452"/>
      <c r="AA216" s="448"/>
      <c r="AB216" s="449"/>
      <c r="AC216" s="449"/>
      <c r="AD216" s="450"/>
      <c r="AE216" s="431"/>
      <c r="AF216" s="432"/>
      <c r="AG216" s="433"/>
      <c r="AH216" s="431"/>
      <c r="AI216" s="432"/>
      <c r="AJ216" s="433"/>
      <c r="AK216" s="434"/>
      <c r="AL216" s="435"/>
      <c r="AM216" s="435"/>
      <c r="AN216" s="436"/>
      <c r="AO216" s="437"/>
      <c r="AP216" s="438"/>
      <c r="AQ216" s="438"/>
      <c r="AR216" s="438"/>
      <c r="AS216" s="438"/>
      <c r="AT216" s="438"/>
      <c r="AU216" s="438"/>
      <c r="AV216" s="439"/>
      <c r="AW216" s="440"/>
      <c r="AX216" s="441"/>
      <c r="AY216" s="442"/>
      <c r="AZ216" s="443"/>
      <c r="BA216" s="444"/>
      <c r="BB216" s="444"/>
      <c r="BC216" s="444"/>
      <c r="BD216" s="444"/>
      <c r="BE216" s="444"/>
      <c r="BF216" s="444"/>
      <c r="BG216" s="444"/>
      <c r="BH216" s="444"/>
      <c r="BI216" s="444"/>
      <c r="BJ216" s="444"/>
      <c r="BK216" s="444"/>
      <c r="BL216" s="444"/>
      <c r="BM216" s="444"/>
      <c r="BN216" s="444"/>
      <c r="BO216" s="445"/>
    </row>
    <row r="217" spans="1:67" ht="35.1" customHeight="1" x14ac:dyDescent="0.25">
      <c r="A217" s="23">
        <f t="shared" si="10"/>
        <v>206</v>
      </c>
      <c r="B217" s="446"/>
      <c r="C217" s="446"/>
      <c r="D217" s="447"/>
      <c r="E217" s="447"/>
      <c r="F217" s="447"/>
      <c r="G217" s="447"/>
      <c r="H217" s="447"/>
      <c r="I217" s="434"/>
      <c r="J217" s="435"/>
      <c r="K217" s="435"/>
      <c r="L217" s="435"/>
      <c r="M217" s="435"/>
      <c r="N217" s="435"/>
      <c r="O217" s="435"/>
      <c r="P217" s="436"/>
      <c r="Q217" s="448"/>
      <c r="R217" s="449"/>
      <c r="S217" s="449"/>
      <c r="T217" s="449"/>
      <c r="U217" s="449"/>
      <c r="V217" s="449"/>
      <c r="W217" s="449"/>
      <c r="X217" s="450"/>
      <c r="Y217" s="451"/>
      <c r="Z217" s="452"/>
      <c r="AA217" s="448"/>
      <c r="AB217" s="449"/>
      <c r="AC217" s="449"/>
      <c r="AD217" s="450"/>
      <c r="AE217" s="431"/>
      <c r="AF217" s="432"/>
      <c r="AG217" s="433"/>
      <c r="AH217" s="431"/>
      <c r="AI217" s="432"/>
      <c r="AJ217" s="433"/>
      <c r="AK217" s="434"/>
      <c r="AL217" s="435"/>
      <c r="AM217" s="435"/>
      <c r="AN217" s="436"/>
      <c r="AO217" s="437"/>
      <c r="AP217" s="438"/>
      <c r="AQ217" s="438"/>
      <c r="AR217" s="438"/>
      <c r="AS217" s="438"/>
      <c r="AT217" s="438"/>
      <c r="AU217" s="438"/>
      <c r="AV217" s="439"/>
      <c r="AW217" s="440"/>
      <c r="AX217" s="441"/>
      <c r="AY217" s="442"/>
      <c r="AZ217" s="443"/>
      <c r="BA217" s="444"/>
      <c r="BB217" s="444"/>
      <c r="BC217" s="444"/>
      <c r="BD217" s="444"/>
      <c r="BE217" s="444"/>
      <c r="BF217" s="444"/>
      <c r="BG217" s="444"/>
      <c r="BH217" s="444"/>
      <c r="BI217" s="444"/>
      <c r="BJ217" s="444"/>
      <c r="BK217" s="444"/>
      <c r="BL217" s="444"/>
      <c r="BM217" s="444"/>
      <c r="BN217" s="444"/>
      <c r="BO217" s="445"/>
    </row>
    <row r="218" spans="1:67" ht="35.1" customHeight="1" x14ac:dyDescent="0.25">
      <c r="A218" s="23">
        <f t="shared" si="10"/>
        <v>207</v>
      </c>
      <c r="B218" s="446"/>
      <c r="C218" s="446"/>
      <c r="D218" s="447"/>
      <c r="E218" s="447"/>
      <c r="F218" s="447"/>
      <c r="G218" s="447"/>
      <c r="H218" s="447"/>
      <c r="I218" s="434"/>
      <c r="J218" s="435"/>
      <c r="K218" s="435"/>
      <c r="L218" s="435"/>
      <c r="M218" s="435"/>
      <c r="N218" s="435"/>
      <c r="O218" s="435"/>
      <c r="P218" s="436"/>
      <c r="Q218" s="448"/>
      <c r="R218" s="449"/>
      <c r="S218" s="449"/>
      <c r="T218" s="449"/>
      <c r="U218" s="449"/>
      <c r="V218" s="449"/>
      <c r="W218" s="449"/>
      <c r="X218" s="450"/>
      <c r="Y218" s="451"/>
      <c r="Z218" s="452"/>
      <c r="AA218" s="448"/>
      <c r="AB218" s="449"/>
      <c r="AC218" s="449"/>
      <c r="AD218" s="450"/>
      <c r="AE218" s="431"/>
      <c r="AF218" s="432"/>
      <c r="AG218" s="433"/>
      <c r="AH218" s="431"/>
      <c r="AI218" s="432"/>
      <c r="AJ218" s="433"/>
      <c r="AK218" s="434"/>
      <c r="AL218" s="435"/>
      <c r="AM218" s="435"/>
      <c r="AN218" s="436"/>
      <c r="AO218" s="437"/>
      <c r="AP218" s="438"/>
      <c r="AQ218" s="438"/>
      <c r="AR218" s="438"/>
      <c r="AS218" s="438"/>
      <c r="AT218" s="438"/>
      <c r="AU218" s="438"/>
      <c r="AV218" s="439"/>
      <c r="AW218" s="440"/>
      <c r="AX218" s="441"/>
      <c r="AY218" s="442"/>
      <c r="AZ218" s="443"/>
      <c r="BA218" s="444"/>
      <c r="BB218" s="444"/>
      <c r="BC218" s="444"/>
      <c r="BD218" s="444"/>
      <c r="BE218" s="444"/>
      <c r="BF218" s="444"/>
      <c r="BG218" s="444"/>
      <c r="BH218" s="444"/>
      <c r="BI218" s="444"/>
      <c r="BJ218" s="444"/>
      <c r="BK218" s="444"/>
      <c r="BL218" s="444"/>
      <c r="BM218" s="444"/>
      <c r="BN218" s="444"/>
      <c r="BO218" s="445"/>
    </row>
    <row r="219" spans="1:67" ht="35.1" customHeight="1" x14ac:dyDescent="0.25">
      <c r="A219" s="23">
        <f t="shared" si="10"/>
        <v>208</v>
      </c>
      <c r="B219" s="446"/>
      <c r="C219" s="446"/>
      <c r="D219" s="447"/>
      <c r="E219" s="447"/>
      <c r="F219" s="447"/>
      <c r="G219" s="447"/>
      <c r="H219" s="447"/>
      <c r="I219" s="434"/>
      <c r="J219" s="435"/>
      <c r="K219" s="435"/>
      <c r="L219" s="435"/>
      <c r="M219" s="435"/>
      <c r="N219" s="435"/>
      <c r="O219" s="435"/>
      <c r="P219" s="436"/>
      <c r="Q219" s="448"/>
      <c r="R219" s="449"/>
      <c r="S219" s="449"/>
      <c r="T219" s="449"/>
      <c r="U219" s="449"/>
      <c r="V219" s="449"/>
      <c r="W219" s="449"/>
      <c r="X219" s="450"/>
      <c r="Y219" s="451"/>
      <c r="Z219" s="452"/>
      <c r="AA219" s="448"/>
      <c r="AB219" s="449"/>
      <c r="AC219" s="449"/>
      <c r="AD219" s="450"/>
      <c r="AE219" s="431"/>
      <c r="AF219" s="432"/>
      <c r="AG219" s="433"/>
      <c r="AH219" s="431"/>
      <c r="AI219" s="432"/>
      <c r="AJ219" s="433"/>
      <c r="AK219" s="434"/>
      <c r="AL219" s="435"/>
      <c r="AM219" s="435"/>
      <c r="AN219" s="436"/>
      <c r="AO219" s="437"/>
      <c r="AP219" s="438"/>
      <c r="AQ219" s="438"/>
      <c r="AR219" s="438"/>
      <c r="AS219" s="438"/>
      <c r="AT219" s="438"/>
      <c r="AU219" s="438"/>
      <c r="AV219" s="439"/>
      <c r="AW219" s="440"/>
      <c r="AX219" s="441"/>
      <c r="AY219" s="442"/>
      <c r="AZ219" s="443"/>
      <c r="BA219" s="444"/>
      <c r="BB219" s="444"/>
      <c r="BC219" s="444"/>
      <c r="BD219" s="444"/>
      <c r="BE219" s="444"/>
      <c r="BF219" s="444"/>
      <c r="BG219" s="444"/>
      <c r="BH219" s="444"/>
      <c r="BI219" s="444"/>
      <c r="BJ219" s="444"/>
      <c r="BK219" s="444"/>
      <c r="BL219" s="444"/>
      <c r="BM219" s="444"/>
      <c r="BN219" s="444"/>
      <c r="BO219" s="445"/>
    </row>
    <row r="220" spans="1:67" ht="35.1" customHeight="1" x14ac:dyDescent="0.25">
      <c r="A220" s="23">
        <f t="shared" si="10"/>
        <v>209</v>
      </c>
      <c r="B220" s="446"/>
      <c r="C220" s="446"/>
      <c r="D220" s="447"/>
      <c r="E220" s="447"/>
      <c r="F220" s="447"/>
      <c r="G220" s="447"/>
      <c r="H220" s="447"/>
      <c r="I220" s="434"/>
      <c r="J220" s="435"/>
      <c r="K220" s="435"/>
      <c r="L220" s="435"/>
      <c r="M220" s="435"/>
      <c r="N220" s="435"/>
      <c r="O220" s="435"/>
      <c r="P220" s="436"/>
      <c r="Q220" s="448"/>
      <c r="R220" s="449"/>
      <c r="S220" s="449"/>
      <c r="T220" s="449"/>
      <c r="U220" s="449"/>
      <c r="V220" s="449"/>
      <c r="W220" s="449"/>
      <c r="X220" s="450"/>
      <c r="Y220" s="451"/>
      <c r="Z220" s="452"/>
      <c r="AA220" s="448"/>
      <c r="AB220" s="449"/>
      <c r="AC220" s="449"/>
      <c r="AD220" s="450"/>
      <c r="AE220" s="431"/>
      <c r="AF220" s="432"/>
      <c r="AG220" s="433"/>
      <c r="AH220" s="431"/>
      <c r="AI220" s="432"/>
      <c r="AJ220" s="433"/>
      <c r="AK220" s="434"/>
      <c r="AL220" s="435"/>
      <c r="AM220" s="435"/>
      <c r="AN220" s="436"/>
      <c r="AO220" s="437"/>
      <c r="AP220" s="438"/>
      <c r="AQ220" s="438"/>
      <c r="AR220" s="438"/>
      <c r="AS220" s="438"/>
      <c r="AT220" s="438"/>
      <c r="AU220" s="438"/>
      <c r="AV220" s="439"/>
      <c r="AW220" s="440"/>
      <c r="AX220" s="441"/>
      <c r="AY220" s="442"/>
      <c r="AZ220" s="443"/>
      <c r="BA220" s="444"/>
      <c r="BB220" s="444"/>
      <c r="BC220" s="444"/>
      <c r="BD220" s="444"/>
      <c r="BE220" s="444"/>
      <c r="BF220" s="444"/>
      <c r="BG220" s="444"/>
      <c r="BH220" s="444"/>
      <c r="BI220" s="444"/>
      <c r="BJ220" s="444"/>
      <c r="BK220" s="444"/>
      <c r="BL220" s="444"/>
      <c r="BM220" s="444"/>
      <c r="BN220" s="444"/>
      <c r="BO220" s="445"/>
    </row>
    <row r="221" spans="1:67" ht="35.1" customHeight="1" x14ac:dyDescent="0.25">
      <c r="A221" s="22">
        <f>ROW(A210)</f>
        <v>210</v>
      </c>
      <c r="B221" s="446"/>
      <c r="C221" s="446"/>
      <c r="D221" s="447"/>
      <c r="E221" s="447"/>
      <c r="F221" s="447"/>
      <c r="G221" s="447"/>
      <c r="H221" s="447"/>
      <c r="I221" s="434"/>
      <c r="J221" s="435"/>
      <c r="K221" s="435"/>
      <c r="L221" s="435"/>
      <c r="M221" s="435"/>
      <c r="N221" s="435"/>
      <c r="O221" s="435"/>
      <c r="P221" s="436"/>
      <c r="Q221" s="448"/>
      <c r="R221" s="449"/>
      <c r="S221" s="449"/>
      <c r="T221" s="449"/>
      <c r="U221" s="449"/>
      <c r="V221" s="449"/>
      <c r="W221" s="449"/>
      <c r="X221" s="450"/>
      <c r="Y221" s="451"/>
      <c r="Z221" s="452"/>
      <c r="AA221" s="448"/>
      <c r="AB221" s="449"/>
      <c r="AC221" s="449"/>
      <c r="AD221" s="450"/>
      <c r="AE221" s="431"/>
      <c r="AF221" s="432"/>
      <c r="AG221" s="433"/>
      <c r="AH221" s="431"/>
      <c r="AI221" s="432"/>
      <c r="AJ221" s="433"/>
      <c r="AK221" s="434"/>
      <c r="AL221" s="435"/>
      <c r="AM221" s="435"/>
      <c r="AN221" s="436"/>
      <c r="AO221" s="437"/>
      <c r="AP221" s="438"/>
      <c r="AQ221" s="438"/>
      <c r="AR221" s="438"/>
      <c r="AS221" s="438"/>
      <c r="AT221" s="438"/>
      <c r="AU221" s="438"/>
      <c r="AV221" s="439"/>
      <c r="AW221" s="440"/>
      <c r="AX221" s="441"/>
      <c r="AY221" s="442"/>
      <c r="AZ221" s="443"/>
      <c r="BA221" s="444"/>
      <c r="BB221" s="444"/>
      <c r="BC221" s="444"/>
      <c r="BD221" s="444"/>
      <c r="BE221" s="444"/>
      <c r="BF221" s="444"/>
      <c r="BG221" s="444"/>
      <c r="BH221" s="444"/>
      <c r="BI221" s="444"/>
      <c r="BJ221" s="444"/>
      <c r="BK221" s="444"/>
      <c r="BL221" s="444"/>
      <c r="BM221" s="444"/>
      <c r="BN221" s="444"/>
      <c r="BO221" s="445"/>
    </row>
    <row r="222" spans="1:67" ht="35.1" customHeight="1" x14ac:dyDescent="0.25">
      <c r="A222" s="23">
        <f t="shared" si="10"/>
        <v>211</v>
      </c>
      <c r="B222" s="446"/>
      <c r="C222" s="446"/>
      <c r="D222" s="447"/>
      <c r="E222" s="447"/>
      <c r="F222" s="447"/>
      <c r="G222" s="447"/>
      <c r="H222" s="447"/>
      <c r="I222" s="434"/>
      <c r="J222" s="435"/>
      <c r="K222" s="435"/>
      <c r="L222" s="435"/>
      <c r="M222" s="435"/>
      <c r="N222" s="435"/>
      <c r="O222" s="435"/>
      <c r="P222" s="436"/>
      <c r="Q222" s="448"/>
      <c r="R222" s="449"/>
      <c r="S222" s="449"/>
      <c r="T222" s="449"/>
      <c r="U222" s="449"/>
      <c r="V222" s="449"/>
      <c r="W222" s="449"/>
      <c r="X222" s="450"/>
      <c r="Y222" s="451"/>
      <c r="Z222" s="452"/>
      <c r="AA222" s="448"/>
      <c r="AB222" s="449"/>
      <c r="AC222" s="449"/>
      <c r="AD222" s="450"/>
      <c r="AE222" s="431"/>
      <c r="AF222" s="432"/>
      <c r="AG222" s="433"/>
      <c r="AH222" s="431"/>
      <c r="AI222" s="432"/>
      <c r="AJ222" s="433"/>
      <c r="AK222" s="434"/>
      <c r="AL222" s="435"/>
      <c r="AM222" s="435"/>
      <c r="AN222" s="436"/>
      <c r="AO222" s="437"/>
      <c r="AP222" s="438"/>
      <c r="AQ222" s="438"/>
      <c r="AR222" s="438"/>
      <c r="AS222" s="438"/>
      <c r="AT222" s="438"/>
      <c r="AU222" s="438"/>
      <c r="AV222" s="439"/>
      <c r="AW222" s="440"/>
      <c r="AX222" s="441"/>
      <c r="AY222" s="442"/>
      <c r="AZ222" s="443"/>
      <c r="BA222" s="444"/>
      <c r="BB222" s="444"/>
      <c r="BC222" s="444"/>
      <c r="BD222" s="444"/>
      <c r="BE222" s="444"/>
      <c r="BF222" s="444"/>
      <c r="BG222" s="444"/>
      <c r="BH222" s="444"/>
      <c r="BI222" s="444"/>
      <c r="BJ222" s="444"/>
      <c r="BK222" s="444"/>
      <c r="BL222" s="444"/>
      <c r="BM222" s="444"/>
      <c r="BN222" s="444"/>
      <c r="BO222" s="445"/>
    </row>
    <row r="223" spans="1:67" ht="35.1" customHeight="1" x14ac:dyDescent="0.25">
      <c r="A223" s="23">
        <f t="shared" si="10"/>
        <v>212</v>
      </c>
      <c r="B223" s="446"/>
      <c r="C223" s="446"/>
      <c r="D223" s="447"/>
      <c r="E223" s="447"/>
      <c r="F223" s="447"/>
      <c r="G223" s="447"/>
      <c r="H223" s="447"/>
      <c r="I223" s="434"/>
      <c r="J223" s="435"/>
      <c r="K223" s="435"/>
      <c r="L223" s="435"/>
      <c r="M223" s="435"/>
      <c r="N223" s="435"/>
      <c r="O223" s="435"/>
      <c r="P223" s="436"/>
      <c r="Q223" s="448"/>
      <c r="R223" s="449"/>
      <c r="S223" s="449"/>
      <c r="T223" s="449"/>
      <c r="U223" s="449"/>
      <c r="V223" s="449"/>
      <c r="W223" s="449"/>
      <c r="X223" s="450"/>
      <c r="Y223" s="451"/>
      <c r="Z223" s="452"/>
      <c r="AA223" s="448"/>
      <c r="AB223" s="449"/>
      <c r="AC223" s="449"/>
      <c r="AD223" s="450"/>
      <c r="AE223" s="431"/>
      <c r="AF223" s="432"/>
      <c r="AG223" s="433"/>
      <c r="AH223" s="431"/>
      <c r="AI223" s="432"/>
      <c r="AJ223" s="433"/>
      <c r="AK223" s="434"/>
      <c r="AL223" s="435"/>
      <c r="AM223" s="435"/>
      <c r="AN223" s="436"/>
      <c r="AO223" s="437"/>
      <c r="AP223" s="438"/>
      <c r="AQ223" s="438"/>
      <c r="AR223" s="438"/>
      <c r="AS223" s="438"/>
      <c r="AT223" s="438"/>
      <c r="AU223" s="438"/>
      <c r="AV223" s="439"/>
      <c r="AW223" s="440"/>
      <c r="AX223" s="441"/>
      <c r="AY223" s="442"/>
      <c r="AZ223" s="443"/>
      <c r="BA223" s="444"/>
      <c r="BB223" s="444"/>
      <c r="BC223" s="444"/>
      <c r="BD223" s="444"/>
      <c r="BE223" s="444"/>
      <c r="BF223" s="444"/>
      <c r="BG223" s="444"/>
      <c r="BH223" s="444"/>
      <c r="BI223" s="444"/>
      <c r="BJ223" s="444"/>
      <c r="BK223" s="444"/>
      <c r="BL223" s="444"/>
      <c r="BM223" s="444"/>
      <c r="BN223" s="444"/>
      <c r="BO223" s="445"/>
    </row>
    <row r="224" spans="1:67" ht="35.1" customHeight="1" x14ac:dyDescent="0.25">
      <c r="A224" s="23">
        <f t="shared" si="10"/>
        <v>213</v>
      </c>
      <c r="B224" s="446"/>
      <c r="C224" s="446"/>
      <c r="D224" s="447"/>
      <c r="E224" s="447"/>
      <c r="F224" s="447"/>
      <c r="G224" s="447"/>
      <c r="H224" s="447"/>
      <c r="I224" s="434"/>
      <c r="J224" s="435"/>
      <c r="K224" s="435"/>
      <c r="L224" s="435"/>
      <c r="M224" s="435"/>
      <c r="N224" s="435"/>
      <c r="O224" s="435"/>
      <c r="P224" s="436"/>
      <c r="Q224" s="448"/>
      <c r="R224" s="449"/>
      <c r="S224" s="449"/>
      <c r="T224" s="449"/>
      <c r="U224" s="449"/>
      <c r="V224" s="449"/>
      <c r="W224" s="449"/>
      <c r="X224" s="450"/>
      <c r="Y224" s="451"/>
      <c r="Z224" s="452"/>
      <c r="AA224" s="448"/>
      <c r="AB224" s="449"/>
      <c r="AC224" s="449"/>
      <c r="AD224" s="450"/>
      <c r="AE224" s="431"/>
      <c r="AF224" s="432"/>
      <c r="AG224" s="433"/>
      <c r="AH224" s="431"/>
      <c r="AI224" s="432"/>
      <c r="AJ224" s="433"/>
      <c r="AK224" s="434"/>
      <c r="AL224" s="435"/>
      <c r="AM224" s="435"/>
      <c r="AN224" s="436"/>
      <c r="AO224" s="437"/>
      <c r="AP224" s="438"/>
      <c r="AQ224" s="438"/>
      <c r="AR224" s="438"/>
      <c r="AS224" s="438"/>
      <c r="AT224" s="438"/>
      <c r="AU224" s="438"/>
      <c r="AV224" s="439"/>
      <c r="AW224" s="440"/>
      <c r="AX224" s="441"/>
      <c r="AY224" s="442"/>
      <c r="AZ224" s="443"/>
      <c r="BA224" s="444"/>
      <c r="BB224" s="444"/>
      <c r="BC224" s="444"/>
      <c r="BD224" s="444"/>
      <c r="BE224" s="444"/>
      <c r="BF224" s="444"/>
      <c r="BG224" s="444"/>
      <c r="BH224" s="444"/>
      <c r="BI224" s="444"/>
      <c r="BJ224" s="444"/>
      <c r="BK224" s="444"/>
      <c r="BL224" s="444"/>
      <c r="BM224" s="444"/>
      <c r="BN224" s="444"/>
      <c r="BO224" s="445"/>
    </row>
    <row r="225" spans="1:67" ht="35.1" customHeight="1" x14ac:dyDescent="0.25">
      <c r="A225" s="23">
        <f t="shared" si="10"/>
        <v>214</v>
      </c>
      <c r="B225" s="446"/>
      <c r="C225" s="446"/>
      <c r="D225" s="447"/>
      <c r="E225" s="447"/>
      <c r="F225" s="447"/>
      <c r="G225" s="447"/>
      <c r="H225" s="447"/>
      <c r="I225" s="434"/>
      <c r="J225" s="435"/>
      <c r="K225" s="435"/>
      <c r="L225" s="435"/>
      <c r="M225" s="435"/>
      <c r="N225" s="435"/>
      <c r="O225" s="435"/>
      <c r="P225" s="436"/>
      <c r="Q225" s="448"/>
      <c r="R225" s="449"/>
      <c r="S225" s="449"/>
      <c r="T225" s="449"/>
      <c r="U225" s="449"/>
      <c r="V225" s="449"/>
      <c r="W225" s="449"/>
      <c r="X225" s="450"/>
      <c r="Y225" s="451"/>
      <c r="Z225" s="452"/>
      <c r="AA225" s="448"/>
      <c r="AB225" s="449"/>
      <c r="AC225" s="449"/>
      <c r="AD225" s="450"/>
      <c r="AE225" s="431"/>
      <c r="AF225" s="432"/>
      <c r="AG225" s="433"/>
      <c r="AH225" s="431"/>
      <c r="AI225" s="432"/>
      <c r="AJ225" s="433"/>
      <c r="AK225" s="434"/>
      <c r="AL225" s="435"/>
      <c r="AM225" s="435"/>
      <c r="AN225" s="436"/>
      <c r="AO225" s="437"/>
      <c r="AP225" s="438"/>
      <c r="AQ225" s="438"/>
      <c r="AR225" s="438"/>
      <c r="AS225" s="438"/>
      <c r="AT225" s="438"/>
      <c r="AU225" s="438"/>
      <c r="AV225" s="439"/>
      <c r="AW225" s="440"/>
      <c r="AX225" s="441"/>
      <c r="AY225" s="442"/>
      <c r="AZ225" s="443"/>
      <c r="BA225" s="444"/>
      <c r="BB225" s="444"/>
      <c r="BC225" s="444"/>
      <c r="BD225" s="444"/>
      <c r="BE225" s="444"/>
      <c r="BF225" s="444"/>
      <c r="BG225" s="444"/>
      <c r="BH225" s="444"/>
      <c r="BI225" s="444"/>
      <c r="BJ225" s="444"/>
      <c r="BK225" s="444"/>
      <c r="BL225" s="444"/>
      <c r="BM225" s="444"/>
      <c r="BN225" s="444"/>
      <c r="BO225" s="445"/>
    </row>
    <row r="226" spans="1:67" ht="35.1" customHeight="1" x14ac:dyDescent="0.25">
      <c r="A226" s="23">
        <f t="shared" si="10"/>
        <v>215</v>
      </c>
      <c r="B226" s="446"/>
      <c r="C226" s="446"/>
      <c r="D226" s="447"/>
      <c r="E226" s="447"/>
      <c r="F226" s="447"/>
      <c r="G226" s="447"/>
      <c r="H226" s="447"/>
      <c r="I226" s="434"/>
      <c r="J226" s="435"/>
      <c r="K226" s="435"/>
      <c r="L226" s="435"/>
      <c r="M226" s="435"/>
      <c r="N226" s="435"/>
      <c r="O226" s="435"/>
      <c r="P226" s="436"/>
      <c r="Q226" s="448"/>
      <c r="R226" s="449"/>
      <c r="S226" s="449"/>
      <c r="T226" s="449"/>
      <c r="U226" s="449"/>
      <c r="V226" s="449"/>
      <c r="W226" s="449"/>
      <c r="X226" s="450"/>
      <c r="Y226" s="451"/>
      <c r="Z226" s="452"/>
      <c r="AA226" s="448"/>
      <c r="AB226" s="449"/>
      <c r="AC226" s="449"/>
      <c r="AD226" s="450"/>
      <c r="AE226" s="431"/>
      <c r="AF226" s="432"/>
      <c r="AG226" s="433"/>
      <c r="AH226" s="431"/>
      <c r="AI226" s="432"/>
      <c r="AJ226" s="433"/>
      <c r="AK226" s="434"/>
      <c r="AL226" s="435"/>
      <c r="AM226" s="435"/>
      <c r="AN226" s="436"/>
      <c r="AO226" s="437"/>
      <c r="AP226" s="438"/>
      <c r="AQ226" s="438"/>
      <c r="AR226" s="438"/>
      <c r="AS226" s="438"/>
      <c r="AT226" s="438"/>
      <c r="AU226" s="438"/>
      <c r="AV226" s="439"/>
      <c r="AW226" s="440"/>
      <c r="AX226" s="441"/>
      <c r="AY226" s="442"/>
      <c r="AZ226" s="443"/>
      <c r="BA226" s="444"/>
      <c r="BB226" s="444"/>
      <c r="BC226" s="444"/>
      <c r="BD226" s="444"/>
      <c r="BE226" s="444"/>
      <c r="BF226" s="444"/>
      <c r="BG226" s="444"/>
      <c r="BH226" s="444"/>
      <c r="BI226" s="444"/>
      <c r="BJ226" s="444"/>
      <c r="BK226" s="444"/>
      <c r="BL226" s="444"/>
      <c r="BM226" s="444"/>
      <c r="BN226" s="444"/>
      <c r="BO226" s="445"/>
    </row>
    <row r="227" spans="1:67" ht="35.1" customHeight="1" x14ac:dyDescent="0.25">
      <c r="A227" s="23">
        <f t="shared" si="10"/>
        <v>216</v>
      </c>
      <c r="B227" s="446"/>
      <c r="C227" s="446"/>
      <c r="D227" s="447"/>
      <c r="E227" s="447"/>
      <c r="F227" s="447"/>
      <c r="G227" s="447"/>
      <c r="H227" s="447"/>
      <c r="I227" s="434"/>
      <c r="J227" s="435"/>
      <c r="K227" s="435"/>
      <c r="L227" s="435"/>
      <c r="M227" s="435"/>
      <c r="N227" s="435"/>
      <c r="O227" s="435"/>
      <c r="P227" s="436"/>
      <c r="Q227" s="448"/>
      <c r="R227" s="449"/>
      <c r="S227" s="449"/>
      <c r="T227" s="449"/>
      <c r="U227" s="449"/>
      <c r="V227" s="449"/>
      <c r="W227" s="449"/>
      <c r="X227" s="450"/>
      <c r="Y227" s="451"/>
      <c r="Z227" s="452"/>
      <c r="AA227" s="448"/>
      <c r="AB227" s="449"/>
      <c r="AC227" s="449"/>
      <c r="AD227" s="450"/>
      <c r="AE227" s="431"/>
      <c r="AF227" s="432"/>
      <c r="AG227" s="433"/>
      <c r="AH227" s="431"/>
      <c r="AI227" s="432"/>
      <c r="AJ227" s="433"/>
      <c r="AK227" s="434"/>
      <c r="AL227" s="435"/>
      <c r="AM227" s="435"/>
      <c r="AN227" s="436"/>
      <c r="AO227" s="437"/>
      <c r="AP227" s="438"/>
      <c r="AQ227" s="438"/>
      <c r="AR227" s="438"/>
      <c r="AS227" s="438"/>
      <c r="AT227" s="438"/>
      <c r="AU227" s="438"/>
      <c r="AV227" s="439"/>
      <c r="AW227" s="440"/>
      <c r="AX227" s="441"/>
      <c r="AY227" s="442"/>
      <c r="AZ227" s="443"/>
      <c r="BA227" s="444"/>
      <c r="BB227" s="444"/>
      <c r="BC227" s="444"/>
      <c r="BD227" s="444"/>
      <c r="BE227" s="444"/>
      <c r="BF227" s="444"/>
      <c r="BG227" s="444"/>
      <c r="BH227" s="444"/>
      <c r="BI227" s="444"/>
      <c r="BJ227" s="444"/>
      <c r="BK227" s="444"/>
      <c r="BL227" s="444"/>
      <c r="BM227" s="444"/>
      <c r="BN227" s="444"/>
      <c r="BO227" s="445"/>
    </row>
    <row r="228" spans="1:67" ht="35.1" customHeight="1" x14ac:dyDescent="0.25">
      <c r="A228" s="23">
        <f t="shared" si="10"/>
        <v>217</v>
      </c>
      <c r="B228" s="446"/>
      <c r="C228" s="446"/>
      <c r="D228" s="447"/>
      <c r="E228" s="447"/>
      <c r="F228" s="447"/>
      <c r="G228" s="447"/>
      <c r="H228" s="447"/>
      <c r="I228" s="434"/>
      <c r="J228" s="435"/>
      <c r="K228" s="435"/>
      <c r="L228" s="435"/>
      <c r="M228" s="435"/>
      <c r="N228" s="435"/>
      <c r="O228" s="435"/>
      <c r="P228" s="436"/>
      <c r="Q228" s="448"/>
      <c r="R228" s="449"/>
      <c r="S228" s="449"/>
      <c r="T228" s="449"/>
      <c r="U228" s="449"/>
      <c r="V228" s="449"/>
      <c r="W228" s="449"/>
      <c r="X228" s="450"/>
      <c r="Y228" s="451"/>
      <c r="Z228" s="452"/>
      <c r="AA228" s="448"/>
      <c r="AB228" s="449"/>
      <c r="AC228" s="449"/>
      <c r="AD228" s="450"/>
      <c r="AE228" s="431"/>
      <c r="AF228" s="432"/>
      <c r="AG228" s="433"/>
      <c r="AH228" s="431"/>
      <c r="AI228" s="432"/>
      <c r="AJ228" s="433"/>
      <c r="AK228" s="434"/>
      <c r="AL228" s="435"/>
      <c r="AM228" s="435"/>
      <c r="AN228" s="436"/>
      <c r="AO228" s="437"/>
      <c r="AP228" s="438"/>
      <c r="AQ228" s="438"/>
      <c r="AR228" s="438"/>
      <c r="AS228" s="438"/>
      <c r="AT228" s="438"/>
      <c r="AU228" s="438"/>
      <c r="AV228" s="439"/>
      <c r="AW228" s="440"/>
      <c r="AX228" s="441"/>
      <c r="AY228" s="442"/>
      <c r="AZ228" s="443"/>
      <c r="BA228" s="444"/>
      <c r="BB228" s="444"/>
      <c r="BC228" s="444"/>
      <c r="BD228" s="444"/>
      <c r="BE228" s="444"/>
      <c r="BF228" s="444"/>
      <c r="BG228" s="444"/>
      <c r="BH228" s="444"/>
      <c r="BI228" s="444"/>
      <c r="BJ228" s="444"/>
      <c r="BK228" s="444"/>
      <c r="BL228" s="444"/>
      <c r="BM228" s="444"/>
      <c r="BN228" s="444"/>
      <c r="BO228" s="445"/>
    </row>
    <row r="229" spans="1:67" ht="35.1" customHeight="1" x14ac:dyDescent="0.25">
      <c r="A229" s="23">
        <f t="shared" si="10"/>
        <v>218</v>
      </c>
      <c r="B229" s="446"/>
      <c r="C229" s="446"/>
      <c r="D229" s="447"/>
      <c r="E229" s="447"/>
      <c r="F229" s="447"/>
      <c r="G229" s="447"/>
      <c r="H229" s="447"/>
      <c r="I229" s="434"/>
      <c r="J229" s="435"/>
      <c r="K229" s="435"/>
      <c r="L229" s="435"/>
      <c r="M229" s="435"/>
      <c r="N229" s="435"/>
      <c r="O229" s="435"/>
      <c r="P229" s="436"/>
      <c r="Q229" s="448"/>
      <c r="R229" s="449"/>
      <c r="S229" s="449"/>
      <c r="T229" s="449"/>
      <c r="U229" s="449"/>
      <c r="V229" s="449"/>
      <c r="W229" s="449"/>
      <c r="X229" s="450"/>
      <c r="Y229" s="451"/>
      <c r="Z229" s="452"/>
      <c r="AA229" s="448"/>
      <c r="AB229" s="449"/>
      <c r="AC229" s="449"/>
      <c r="AD229" s="450"/>
      <c r="AE229" s="431"/>
      <c r="AF229" s="432"/>
      <c r="AG229" s="433"/>
      <c r="AH229" s="431"/>
      <c r="AI229" s="432"/>
      <c r="AJ229" s="433"/>
      <c r="AK229" s="434"/>
      <c r="AL229" s="435"/>
      <c r="AM229" s="435"/>
      <c r="AN229" s="436"/>
      <c r="AO229" s="437"/>
      <c r="AP229" s="438"/>
      <c r="AQ229" s="438"/>
      <c r="AR229" s="438"/>
      <c r="AS229" s="438"/>
      <c r="AT229" s="438"/>
      <c r="AU229" s="438"/>
      <c r="AV229" s="439"/>
      <c r="AW229" s="440"/>
      <c r="AX229" s="441"/>
      <c r="AY229" s="442"/>
      <c r="AZ229" s="443"/>
      <c r="BA229" s="444"/>
      <c r="BB229" s="444"/>
      <c r="BC229" s="444"/>
      <c r="BD229" s="444"/>
      <c r="BE229" s="444"/>
      <c r="BF229" s="444"/>
      <c r="BG229" s="444"/>
      <c r="BH229" s="444"/>
      <c r="BI229" s="444"/>
      <c r="BJ229" s="444"/>
      <c r="BK229" s="444"/>
      <c r="BL229" s="444"/>
      <c r="BM229" s="444"/>
      <c r="BN229" s="444"/>
      <c r="BO229" s="445"/>
    </row>
    <row r="230" spans="1:67" ht="35.1" customHeight="1" x14ac:dyDescent="0.25">
      <c r="A230" s="23">
        <f t="shared" si="10"/>
        <v>219</v>
      </c>
      <c r="B230" s="446"/>
      <c r="C230" s="446"/>
      <c r="D230" s="447"/>
      <c r="E230" s="447"/>
      <c r="F230" s="447"/>
      <c r="G230" s="447"/>
      <c r="H230" s="447"/>
      <c r="I230" s="434"/>
      <c r="J230" s="435"/>
      <c r="K230" s="435"/>
      <c r="L230" s="435"/>
      <c r="M230" s="435"/>
      <c r="N230" s="435"/>
      <c r="O230" s="435"/>
      <c r="P230" s="436"/>
      <c r="Q230" s="448"/>
      <c r="R230" s="449"/>
      <c r="S230" s="449"/>
      <c r="T230" s="449"/>
      <c r="U230" s="449"/>
      <c r="V230" s="449"/>
      <c r="W230" s="449"/>
      <c r="X230" s="450"/>
      <c r="Y230" s="451"/>
      <c r="Z230" s="452"/>
      <c r="AA230" s="448"/>
      <c r="AB230" s="449"/>
      <c r="AC230" s="449"/>
      <c r="AD230" s="450"/>
      <c r="AE230" s="431"/>
      <c r="AF230" s="432"/>
      <c r="AG230" s="433"/>
      <c r="AH230" s="431"/>
      <c r="AI230" s="432"/>
      <c r="AJ230" s="433"/>
      <c r="AK230" s="434"/>
      <c r="AL230" s="435"/>
      <c r="AM230" s="435"/>
      <c r="AN230" s="436"/>
      <c r="AO230" s="437"/>
      <c r="AP230" s="438"/>
      <c r="AQ230" s="438"/>
      <c r="AR230" s="438"/>
      <c r="AS230" s="438"/>
      <c r="AT230" s="438"/>
      <c r="AU230" s="438"/>
      <c r="AV230" s="439"/>
      <c r="AW230" s="440"/>
      <c r="AX230" s="441"/>
      <c r="AY230" s="442"/>
      <c r="AZ230" s="443"/>
      <c r="BA230" s="444"/>
      <c r="BB230" s="444"/>
      <c r="BC230" s="444"/>
      <c r="BD230" s="444"/>
      <c r="BE230" s="444"/>
      <c r="BF230" s="444"/>
      <c r="BG230" s="444"/>
      <c r="BH230" s="444"/>
      <c r="BI230" s="444"/>
      <c r="BJ230" s="444"/>
      <c r="BK230" s="444"/>
      <c r="BL230" s="444"/>
      <c r="BM230" s="444"/>
      <c r="BN230" s="444"/>
      <c r="BO230" s="445"/>
    </row>
    <row r="231" spans="1:67" ht="35.1" customHeight="1" x14ac:dyDescent="0.25">
      <c r="A231" s="22">
        <f>ROW(A220)</f>
        <v>220</v>
      </c>
      <c r="B231" s="446"/>
      <c r="C231" s="446"/>
      <c r="D231" s="447"/>
      <c r="E231" s="447"/>
      <c r="F231" s="447"/>
      <c r="G231" s="447"/>
      <c r="H231" s="447"/>
      <c r="I231" s="434"/>
      <c r="J231" s="435"/>
      <c r="K231" s="435"/>
      <c r="L231" s="435"/>
      <c r="M231" s="435"/>
      <c r="N231" s="435"/>
      <c r="O231" s="435"/>
      <c r="P231" s="436"/>
      <c r="Q231" s="448"/>
      <c r="R231" s="449"/>
      <c r="S231" s="449"/>
      <c r="T231" s="449"/>
      <c r="U231" s="449"/>
      <c r="V231" s="449"/>
      <c r="W231" s="449"/>
      <c r="X231" s="450"/>
      <c r="Y231" s="451"/>
      <c r="Z231" s="452"/>
      <c r="AA231" s="448"/>
      <c r="AB231" s="449"/>
      <c r="AC231" s="449"/>
      <c r="AD231" s="450"/>
      <c r="AE231" s="431"/>
      <c r="AF231" s="432"/>
      <c r="AG231" s="433"/>
      <c r="AH231" s="431"/>
      <c r="AI231" s="432"/>
      <c r="AJ231" s="433"/>
      <c r="AK231" s="434"/>
      <c r="AL231" s="435"/>
      <c r="AM231" s="435"/>
      <c r="AN231" s="436"/>
      <c r="AO231" s="437"/>
      <c r="AP231" s="438"/>
      <c r="AQ231" s="438"/>
      <c r="AR231" s="438"/>
      <c r="AS231" s="438"/>
      <c r="AT231" s="438"/>
      <c r="AU231" s="438"/>
      <c r="AV231" s="439"/>
      <c r="AW231" s="440"/>
      <c r="AX231" s="441"/>
      <c r="AY231" s="442"/>
      <c r="AZ231" s="443"/>
      <c r="BA231" s="444"/>
      <c r="BB231" s="444"/>
      <c r="BC231" s="444"/>
      <c r="BD231" s="444"/>
      <c r="BE231" s="444"/>
      <c r="BF231" s="444"/>
      <c r="BG231" s="444"/>
      <c r="BH231" s="444"/>
      <c r="BI231" s="444"/>
      <c r="BJ231" s="444"/>
      <c r="BK231" s="444"/>
      <c r="BL231" s="444"/>
      <c r="BM231" s="444"/>
      <c r="BN231" s="444"/>
      <c r="BO231" s="445"/>
    </row>
    <row r="232" spans="1:67" ht="35.1" customHeight="1" x14ac:dyDescent="0.25">
      <c r="A232" s="23">
        <f t="shared" si="10"/>
        <v>221</v>
      </c>
      <c r="B232" s="446"/>
      <c r="C232" s="446"/>
      <c r="D232" s="447"/>
      <c r="E232" s="447"/>
      <c r="F232" s="447"/>
      <c r="G232" s="447"/>
      <c r="H232" s="447"/>
      <c r="I232" s="434"/>
      <c r="J232" s="435"/>
      <c r="K232" s="435"/>
      <c r="L232" s="435"/>
      <c r="M232" s="435"/>
      <c r="N232" s="435"/>
      <c r="O232" s="435"/>
      <c r="P232" s="436"/>
      <c r="Q232" s="448"/>
      <c r="R232" s="449"/>
      <c r="S232" s="449"/>
      <c r="T232" s="449"/>
      <c r="U232" s="449"/>
      <c r="V232" s="449"/>
      <c r="W232" s="449"/>
      <c r="X232" s="450"/>
      <c r="Y232" s="451"/>
      <c r="Z232" s="452"/>
      <c r="AA232" s="448"/>
      <c r="AB232" s="449"/>
      <c r="AC232" s="449"/>
      <c r="AD232" s="450"/>
      <c r="AE232" s="431"/>
      <c r="AF232" s="432"/>
      <c r="AG232" s="433"/>
      <c r="AH232" s="431"/>
      <c r="AI232" s="432"/>
      <c r="AJ232" s="433"/>
      <c r="AK232" s="434"/>
      <c r="AL232" s="435"/>
      <c r="AM232" s="435"/>
      <c r="AN232" s="436"/>
      <c r="AO232" s="437"/>
      <c r="AP232" s="438"/>
      <c r="AQ232" s="438"/>
      <c r="AR232" s="438"/>
      <c r="AS232" s="438"/>
      <c r="AT232" s="438"/>
      <c r="AU232" s="438"/>
      <c r="AV232" s="439"/>
      <c r="AW232" s="440"/>
      <c r="AX232" s="441"/>
      <c r="AY232" s="442"/>
      <c r="AZ232" s="443"/>
      <c r="BA232" s="444"/>
      <c r="BB232" s="444"/>
      <c r="BC232" s="444"/>
      <c r="BD232" s="444"/>
      <c r="BE232" s="444"/>
      <c r="BF232" s="444"/>
      <c r="BG232" s="444"/>
      <c r="BH232" s="444"/>
      <c r="BI232" s="444"/>
      <c r="BJ232" s="444"/>
      <c r="BK232" s="444"/>
      <c r="BL232" s="444"/>
      <c r="BM232" s="444"/>
      <c r="BN232" s="444"/>
      <c r="BO232" s="445"/>
    </row>
    <row r="233" spans="1:67" ht="35.1" customHeight="1" x14ac:dyDescent="0.25">
      <c r="A233" s="23">
        <f t="shared" si="10"/>
        <v>222</v>
      </c>
      <c r="B233" s="446"/>
      <c r="C233" s="446"/>
      <c r="D233" s="447"/>
      <c r="E233" s="447"/>
      <c r="F233" s="447"/>
      <c r="G233" s="447"/>
      <c r="H233" s="447"/>
      <c r="I233" s="434"/>
      <c r="J233" s="435"/>
      <c r="K233" s="435"/>
      <c r="L233" s="435"/>
      <c r="M233" s="435"/>
      <c r="N233" s="435"/>
      <c r="O233" s="435"/>
      <c r="P233" s="436"/>
      <c r="Q233" s="448"/>
      <c r="R233" s="449"/>
      <c r="S233" s="449"/>
      <c r="T233" s="449"/>
      <c r="U233" s="449"/>
      <c r="V233" s="449"/>
      <c r="W233" s="449"/>
      <c r="X233" s="450"/>
      <c r="Y233" s="451"/>
      <c r="Z233" s="452"/>
      <c r="AA233" s="448"/>
      <c r="AB233" s="449"/>
      <c r="AC233" s="449"/>
      <c r="AD233" s="450"/>
      <c r="AE233" s="431"/>
      <c r="AF233" s="432"/>
      <c r="AG233" s="433"/>
      <c r="AH233" s="431"/>
      <c r="AI233" s="432"/>
      <c r="AJ233" s="433"/>
      <c r="AK233" s="434"/>
      <c r="AL233" s="435"/>
      <c r="AM233" s="435"/>
      <c r="AN233" s="436"/>
      <c r="AO233" s="437"/>
      <c r="AP233" s="438"/>
      <c r="AQ233" s="438"/>
      <c r="AR233" s="438"/>
      <c r="AS233" s="438"/>
      <c r="AT233" s="438"/>
      <c r="AU233" s="438"/>
      <c r="AV233" s="439"/>
      <c r="AW233" s="440"/>
      <c r="AX233" s="441"/>
      <c r="AY233" s="442"/>
      <c r="AZ233" s="443"/>
      <c r="BA233" s="444"/>
      <c r="BB233" s="444"/>
      <c r="BC233" s="444"/>
      <c r="BD233" s="444"/>
      <c r="BE233" s="444"/>
      <c r="BF233" s="444"/>
      <c r="BG233" s="444"/>
      <c r="BH233" s="444"/>
      <c r="BI233" s="444"/>
      <c r="BJ233" s="444"/>
      <c r="BK233" s="444"/>
      <c r="BL233" s="444"/>
      <c r="BM233" s="444"/>
      <c r="BN233" s="444"/>
      <c r="BO233" s="445"/>
    </row>
    <row r="234" spans="1:67" ht="35.1" customHeight="1" x14ac:dyDescent="0.25">
      <c r="A234" s="23">
        <f t="shared" si="10"/>
        <v>223</v>
      </c>
      <c r="B234" s="446"/>
      <c r="C234" s="446"/>
      <c r="D234" s="447"/>
      <c r="E234" s="447"/>
      <c r="F234" s="447"/>
      <c r="G234" s="447"/>
      <c r="H234" s="447"/>
      <c r="I234" s="434"/>
      <c r="J234" s="435"/>
      <c r="K234" s="435"/>
      <c r="L234" s="435"/>
      <c r="M234" s="435"/>
      <c r="N234" s="435"/>
      <c r="O234" s="435"/>
      <c r="P234" s="436"/>
      <c r="Q234" s="448"/>
      <c r="R234" s="449"/>
      <c r="S234" s="449"/>
      <c r="T234" s="449"/>
      <c r="U234" s="449"/>
      <c r="V234" s="449"/>
      <c r="W234" s="449"/>
      <c r="X234" s="450"/>
      <c r="Y234" s="451"/>
      <c r="Z234" s="452"/>
      <c r="AA234" s="448"/>
      <c r="AB234" s="449"/>
      <c r="AC234" s="449"/>
      <c r="AD234" s="450"/>
      <c r="AE234" s="431"/>
      <c r="AF234" s="432"/>
      <c r="AG234" s="433"/>
      <c r="AH234" s="431"/>
      <c r="AI234" s="432"/>
      <c r="AJ234" s="433"/>
      <c r="AK234" s="434"/>
      <c r="AL234" s="435"/>
      <c r="AM234" s="435"/>
      <c r="AN234" s="436"/>
      <c r="AO234" s="437"/>
      <c r="AP234" s="438"/>
      <c r="AQ234" s="438"/>
      <c r="AR234" s="438"/>
      <c r="AS234" s="438"/>
      <c r="AT234" s="438"/>
      <c r="AU234" s="438"/>
      <c r="AV234" s="439"/>
      <c r="AW234" s="440"/>
      <c r="AX234" s="441"/>
      <c r="AY234" s="442"/>
      <c r="AZ234" s="443"/>
      <c r="BA234" s="444"/>
      <c r="BB234" s="444"/>
      <c r="BC234" s="444"/>
      <c r="BD234" s="444"/>
      <c r="BE234" s="444"/>
      <c r="BF234" s="444"/>
      <c r="BG234" s="444"/>
      <c r="BH234" s="444"/>
      <c r="BI234" s="444"/>
      <c r="BJ234" s="444"/>
      <c r="BK234" s="444"/>
      <c r="BL234" s="444"/>
      <c r="BM234" s="444"/>
      <c r="BN234" s="444"/>
      <c r="BO234" s="445"/>
    </row>
    <row r="235" spans="1:67" ht="35.1" customHeight="1" x14ac:dyDescent="0.25">
      <c r="A235" s="23">
        <f t="shared" si="10"/>
        <v>224</v>
      </c>
      <c r="B235" s="446"/>
      <c r="C235" s="446"/>
      <c r="D235" s="447"/>
      <c r="E235" s="447"/>
      <c r="F235" s="447"/>
      <c r="G235" s="447"/>
      <c r="H235" s="447"/>
      <c r="I235" s="434"/>
      <c r="J235" s="435"/>
      <c r="K235" s="435"/>
      <c r="L235" s="435"/>
      <c r="M235" s="435"/>
      <c r="N235" s="435"/>
      <c r="O235" s="435"/>
      <c r="P235" s="436"/>
      <c r="Q235" s="448"/>
      <c r="R235" s="449"/>
      <c r="S235" s="449"/>
      <c r="T235" s="449"/>
      <c r="U235" s="449"/>
      <c r="V235" s="449"/>
      <c r="W235" s="449"/>
      <c r="X235" s="450"/>
      <c r="Y235" s="451"/>
      <c r="Z235" s="452"/>
      <c r="AA235" s="448"/>
      <c r="AB235" s="449"/>
      <c r="AC235" s="449"/>
      <c r="AD235" s="450"/>
      <c r="AE235" s="431"/>
      <c r="AF235" s="432"/>
      <c r="AG235" s="433"/>
      <c r="AH235" s="431"/>
      <c r="AI235" s="432"/>
      <c r="AJ235" s="433"/>
      <c r="AK235" s="434"/>
      <c r="AL235" s="435"/>
      <c r="AM235" s="435"/>
      <c r="AN235" s="436"/>
      <c r="AO235" s="437"/>
      <c r="AP235" s="438"/>
      <c r="AQ235" s="438"/>
      <c r="AR235" s="438"/>
      <c r="AS235" s="438"/>
      <c r="AT235" s="438"/>
      <c r="AU235" s="438"/>
      <c r="AV235" s="439"/>
      <c r="AW235" s="440"/>
      <c r="AX235" s="441"/>
      <c r="AY235" s="442"/>
      <c r="AZ235" s="443"/>
      <c r="BA235" s="444"/>
      <c r="BB235" s="444"/>
      <c r="BC235" s="444"/>
      <c r="BD235" s="444"/>
      <c r="BE235" s="444"/>
      <c r="BF235" s="444"/>
      <c r="BG235" s="444"/>
      <c r="BH235" s="444"/>
      <c r="BI235" s="444"/>
      <c r="BJ235" s="444"/>
      <c r="BK235" s="444"/>
      <c r="BL235" s="444"/>
      <c r="BM235" s="444"/>
      <c r="BN235" s="444"/>
      <c r="BO235" s="445"/>
    </row>
    <row r="236" spans="1:67" ht="35.1" customHeight="1" x14ac:dyDescent="0.25">
      <c r="A236" s="23">
        <f t="shared" si="10"/>
        <v>225</v>
      </c>
      <c r="B236" s="446"/>
      <c r="C236" s="446"/>
      <c r="D236" s="447"/>
      <c r="E236" s="447"/>
      <c r="F236" s="447"/>
      <c r="G236" s="447"/>
      <c r="H236" s="447"/>
      <c r="I236" s="434"/>
      <c r="J236" s="435"/>
      <c r="K236" s="435"/>
      <c r="L236" s="435"/>
      <c r="M236" s="435"/>
      <c r="N236" s="435"/>
      <c r="O236" s="435"/>
      <c r="P236" s="436"/>
      <c r="Q236" s="448"/>
      <c r="R236" s="449"/>
      <c r="S236" s="449"/>
      <c r="T236" s="449"/>
      <c r="U236" s="449"/>
      <c r="V236" s="449"/>
      <c r="W236" s="449"/>
      <c r="X236" s="450"/>
      <c r="Y236" s="451"/>
      <c r="Z236" s="452"/>
      <c r="AA236" s="448"/>
      <c r="AB236" s="449"/>
      <c r="AC236" s="449"/>
      <c r="AD236" s="450"/>
      <c r="AE236" s="431"/>
      <c r="AF236" s="432"/>
      <c r="AG236" s="433"/>
      <c r="AH236" s="431"/>
      <c r="AI236" s="432"/>
      <c r="AJ236" s="433"/>
      <c r="AK236" s="434"/>
      <c r="AL236" s="435"/>
      <c r="AM236" s="435"/>
      <c r="AN236" s="436"/>
      <c r="AO236" s="437"/>
      <c r="AP236" s="438"/>
      <c r="AQ236" s="438"/>
      <c r="AR236" s="438"/>
      <c r="AS236" s="438"/>
      <c r="AT236" s="438"/>
      <c r="AU236" s="438"/>
      <c r="AV236" s="439"/>
      <c r="AW236" s="440"/>
      <c r="AX236" s="441"/>
      <c r="AY236" s="442"/>
      <c r="AZ236" s="443"/>
      <c r="BA236" s="444"/>
      <c r="BB236" s="444"/>
      <c r="BC236" s="444"/>
      <c r="BD236" s="444"/>
      <c r="BE236" s="444"/>
      <c r="BF236" s="444"/>
      <c r="BG236" s="444"/>
      <c r="BH236" s="444"/>
      <c r="BI236" s="444"/>
      <c r="BJ236" s="444"/>
      <c r="BK236" s="444"/>
      <c r="BL236" s="444"/>
      <c r="BM236" s="444"/>
      <c r="BN236" s="444"/>
      <c r="BO236" s="445"/>
    </row>
    <row r="237" spans="1:67" ht="35.1" customHeight="1" x14ac:dyDescent="0.25">
      <c r="A237" s="23">
        <f t="shared" si="10"/>
        <v>226</v>
      </c>
      <c r="B237" s="446"/>
      <c r="C237" s="446"/>
      <c r="D237" s="447"/>
      <c r="E237" s="447"/>
      <c r="F237" s="447"/>
      <c r="G237" s="447"/>
      <c r="H237" s="447"/>
      <c r="I237" s="434"/>
      <c r="J237" s="435"/>
      <c r="K237" s="435"/>
      <c r="L237" s="435"/>
      <c r="M237" s="435"/>
      <c r="N237" s="435"/>
      <c r="O237" s="435"/>
      <c r="P237" s="436"/>
      <c r="Q237" s="448"/>
      <c r="R237" s="449"/>
      <c r="S237" s="449"/>
      <c r="T237" s="449"/>
      <c r="U237" s="449"/>
      <c r="V237" s="449"/>
      <c r="W237" s="449"/>
      <c r="X237" s="450"/>
      <c r="Y237" s="451"/>
      <c r="Z237" s="452"/>
      <c r="AA237" s="448"/>
      <c r="AB237" s="449"/>
      <c r="AC237" s="449"/>
      <c r="AD237" s="450"/>
      <c r="AE237" s="431"/>
      <c r="AF237" s="432"/>
      <c r="AG237" s="433"/>
      <c r="AH237" s="431"/>
      <c r="AI237" s="432"/>
      <c r="AJ237" s="433"/>
      <c r="AK237" s="434"/>
      <c r="AL237" s="435"/>
      <c r="AM237" s="435"/>
      <c r="AN237" s="436"/>
      <c r="AO237" s="437"/>
      <c r="AP237" s="438"/>
      <c r="AQ237" s="438"/>
      <c r="AR237" s="438"/>
      <c r="AS237" s="438"/>
      <c r="AT237" s="438"/>
      <c r="AU237" s="438"/>
      <c r="AV237" s="439"/>
      <c r="AW237" s="440"/>
      <c r="AX237" s="441"/>
      <c r="AY237" s="442"/>
      <c r="AZ237" s="443"/>
      <c r="BA237" s="444"/>
      <c r="BB237" s="444"/>
      <c r="BC237" s="444"/>
      <c r="BD237" s="444"/>
      <c r="BE237" s="444"/>
      <c r="BF237" s="444"/>
      <c r="BG237" s="444"/>
      <c r="BH237" s="444"/>
      <c r="BI237" s="444"/>
      <c r="BJ237" s="444"/>
      <c r="BK237" s="444"/>
      <c r="BL237" s="444"/>
      <c r="BM237" s="444"/>
      <c r="BN237" s="444"/>
      <c r="BO237" s="445"/>
    </row>
    <row r="238" spans="1:67" ht="35.1" customHeight="1" x14ac:dyDescent="0.25">
      <c r="A238" s="23">
        <f t="shared" si="10"/>
        <v>227</v>
      </c>
      <c r="B238" s="446"/>
      <c r="C238" s="446"/>
      <c r="D238" s="447"/>
      <c r="E238" s="447"/>
      <c r="F238" s="447"/>
      <c r="G238" s="447"/>
      <c r="H238" s="447"/>
      <c r="I238" s="434"/>
      <c r="J238" s="435"/>
      <c r="K238" s="435"/>
      <c r="L238" s="435"/>
      <c r="M238" s="435"/>
      <c r="N238" s="435"/>
      <c r="O238" s="435"/>
      <c r="P238" s="436"/>
      <c r="Q238" s="448"/>
      <c r="R238" s="449"/>
      <c r="S238" s="449"/>
      <c r="T238" s="449"/>
      <c r="U238" s="449"/>
      <c r="V238" s="449"/>
      <c r="W238" s="449"/>
      <c r="X238" s="450"/>
      <c r="Y238" s="451"/>
      <c r="Z238" s="452"/>
      <c r="AA238" s="448"/>
      <c r="AB238" s="449"/>
      <c r="AC238" s="449"/>
      <c r="AD238" s="450"/>
      <c r="AE238" s="431"/>
      <c r="AF238" s="432"/>
      <c r="AG238" s="433"/>
      <c r="AH238" s="431"/>
      <c r="AI238" s="432"/>
      <c r="AJ238" s="433"/>
      <c r="AK238" s="434"/>
      <c r="AL238" s="435"/>
      <c r="AM238" s="435"/>
      <c r="AN238" s="436"/>
      <c r="AO238" s="437"/>
      <c r="AP238" s="438"/>
      <c r="AQ238" s="438"/>
      <c r="AR238" s="438"/>
      <c r="AS238" s="438"/>
      <c r="AT238" s="438"/>
      <c r="AU238" s="438"/>
      <c r="AV238" s="439"/>
      <c r="AW238" s="440"/>
      <c r="AX238" s="441"/>
      <c r="AY238" s="442"/>
      <c r="AZ238" s="443"/>
      <c r="BA238" s="444"/>
      <c r="BB238" s="444"/>
      <c r="BC238" s="444"/>
      <c r="BD238" s="444"/>
      <c r="BE238" s="444"/>
      <c r="BF238" s="444"/>
      <c r="BG238" s="444"/>
      <c r="BH238" s="444"/>
      <c r="BI238" s="444"/>
      <c r="BJ238" s="444"/>
      <c r="BK238" s="444"/>
      <c r="BL238" s="444"/>
      <c r="BM238" s="444"/>
      <c r="BN238" s="444"/>
      <c r="BO238" s="445"/>
    </row>
    <row r="239" spans="1:67" ht="35.1" customHeight="1" x14ac:dyDescent="0.25">
      <c r="A239" s="23">
        <f t="shared" si="10"/>
        <v>228</v>
      </c>
      <c r="B239" s="446"/>
      <c r="C239" s="446"/>
      <c r="D239" s="447"/>
      <c r="E239" s="447"/>
      <c r="F239" s="447"/>
      <c r="G239" s="447"/>
      <c r="H239" s="447"/>
      <c r="I239" s="434"/>
      <c r="J239" s="435"/>
      <c r="K239" s="435"/>
      <c r="L239" s="435"/>
      <c r="M239" s="435"/>
      <c r="N239" s="435"/>
      <c r="O239" s="435"/>
      <c r="P239" s="436"/>
      <c r="Q239" s="448"/>
      <c r="R239" s="449"/>
      <c r="S239" s="449"/>
      <c r="T239" s="449"/>
      <c r="U239" s="449"/>
      <c r="V239" s="449"/>
      <c r="W239" s="449"/>
      <c r="X239" s="450"/>
      <c r="Y239" s="451"/>
      <c r="Z239" s="452"/>
      <c r="AA239" s="448"/>
      <c r="AB239" s="449"/>
      <c r="AC239" s="449"/>
      <c r="AD239" s="450"/>
      <c r="AE239" s="431"/>
      <c r="AF239" s="432"/>
      <c r="AG239" s="433"/>
      <c r="AH239" s="431"/>
      <c r="AI239" s="432"/>
      <c r="AJ239" s="433"/>
      <c r="AK239" s="434"/>
      <c r="AL239" s="435"/>
      <c r="AM239" s="435"/>
      <c r="AN239" s="436"/>
      <c r="AO239" s="437"/>
      <c r="AP239" s="438"/>
      <c r="AQ239" s="438"/>
      <c r="AR239" s="438"/>
      <c r="AS239" s="438"/>
      <c r="AT239" s="438"/>
      <c r="AU239" s="438"/>
      <c r="AV239" s="439"/>
      <c r="AW239" s="440"/>
      <c r="AX239" s="441"/>
      <c r="AY239" s="442"/>
      <c r="AZ239" s="443"/>
      <c r="BA239" s="444"/>
      <c r="BB239" s="444"/>
      <c r="BC239" s="444"/>
      <c r="BD239" s="444"/>
      <c r="BE239" s="444"/>
      <c r="BF239" s="444"/>
      <c r="BG239" s="444"/>
      <c r="BH239" s="444"/>
      <c r="BI239" s="444"/>
      <c r="BJ239" s="444"/>
      <c r="BK239" s="444"/>
      <c r="BL239" s="444"/>
      <c r="BM239" s="444"/>
      <c r="BN239" s="444"/>
      <c r="BO239" s="445"/>
    </row>
    <row r="240" spans="1:67" ht="35.1" customHeight="1" x14ac:dyDescent="0.25">
      <c r="A240" s="23">
        <f t="shared" si="10"/>
        <v>229</v>
      </c>
      <c r="B240" s="446"/>
      <c r="C240" s="446"/>
      <c r="D240" s="447"/>
      <c r="E240" s="447"/>
      <c r="F240" s="447"/>
      <c r="G240" s="447"/>
      <c r="H240" s="447"/>
      <c r="I240" s="434"/>
      <c r="J240" s="435"/>
      <c r="K240" s="435"/>
      <c r="L240" s="435"/>
      <c r="M240" s="435"/>
      <c r="N240" s="435"/>
      <c r="O240" s="435"/>
      <c r="P240" s="436"/>
      <c r="Q240" s="448"/>
      <c r="R240" s="449"/>
      <c r="S240" s="449"/>
      <c r="T240" s="449"/>
      <c r="U240" s="449"/>
      <c r="V240" s="449"/>
      <c r="W240" s="449"/>
      <c r="X240" s="450"/>
      <c r="Y240" s="451"/>
      <c r="Z240" s="452"/>
      <c r="AA240" s="448"/>
      <c r="AB240" s="449"/>
      <c r="AC240" s="449"/>
      <c r="AD240" s="450"/>
      <c r="AE240" s="431"/>
      <c r="AF240" s="432"/>
      <c r="AG240" s="433"/>
      <c r="AH240" s="431"/>
      <c r="AI240" s="432"/>
      <c r="AJ240" s="433"/>
      <c r="AK240" s="434"/>
      <c r="AL240" s="435"/>
      <c r="AM240" s="435"/>
      <c r="AN240" s="436"/>
      <c r="AO240" s="437"/>
      <c r="AP240" s="438"/>
      <c r="AQ240" s="438"/>
      <c r="AR240" s="438"/>
      <c r="AS240" s="438"/>
      <c r="AT240" s="438"/>
      <c r="AU240" s="438"/>
      <c r="AV240" s="439"/>
      <c r="AW240" s="440"/>
      <c r="AX240" s="441"/>
      <c r="AY240" s="442"/>
      <c r="AZ240" s="443"/>
      <c r="BA240" s="444"/>
      <c r="BB240" s="444"/>
      <c r="BC240" s="444"/>
      <c r="BD240" s="444"/>
      <c r="BE240" s="444"/>
      <c r="BF240" s="444"/>
      <c r="BG240" s="444"/>
      <c r="BH240" s="444"/>
      <c r="BI240" s="444"/>
      <c r="BJ240" s="444"/>
      <c r="BK240" s="444"/>
      <c r="BL240" s="444"/>
      <c r="BM240" s="444"/>
      <c r="BN240" s="444"/>
      <c r="BO240" s="445"/>
    </row>
    <row r="241" spans="1:67" ht="35.1" customHeight="1" x14ac:dyDescent="0.25">
      <c r="A241" s="22">
        <f>ROW(A230)</f>
        <v>230</v>
      </c>
      <c r="B241" s="446"/>
      <c r="C241" s="446"/>
      <c r="D241" s="447"/>
      <c r="E241" s="447"/>
      <c r="F241" s="447"/>
      <c r="G241" s="447"/>
      <c r="H241" s="447"/>
      <c r="I241" s="434"/>
      <c r="J241" s="435"/>
      <c r="K241" s="435"/>
      <c r="L241" s="435"/>
      <c r="M241" s="435"/>
      <c r="N241" s="435"/>
      <c r="O241" s="435"/>
      <c r="P241" s="436"/>
      <c r="Q241" s="448"/>
      <c r="R241" s="449"/>
      <c r="S241" s="449"/>
      <c r="T241" s="449"/>
      <c r="U241" s="449"/>
      <c r="V241" s="449"/>
      <c r="W241" s="449"/>
      <c r="X241" s="450"/>
      <c r="Y241" s="451"/>
      <c r="Z241" s="452"/>
      <c r="AA241" s="448"/>
      <c r="AB241" s="449"/>
      <c r="AC241" s="449"/>
      <c r="AD241" s="450"/>
      <c r="AE241" s="431"/>
      <c r="AF241" s="432"/>
      <c r="AG241" s="433"/>
      <c r="AH241" s="431"/>
      <c r="AI241" s="432"/>
      <c r="AJ241" s="433"/>
      <c r="AK241" s="434"/>
      <c r="AL241" s="435"/>
      <c r="AM241" s="435"/>
      <c r="AN241" s="436"/>
      <c r="AO241" s="437"/>
      <c r="AP241" s="438"/>
      <c r="AQ241" s="438"/>
      <c r="AR241" s="438"/>
      <c r="AS241" s="438"/>
      <c r="AT241" s="438"/>
      <c r="AU241" s="438"/>
      <c r="AV241" s="439"/>
      <c r="AW241" s="440"/>
      <c r="AX241" s="441"/>
      <c r="AY241" s="442"/>
      <c r="AZ241" s="443"/>
      <c r="BA241" s="444"/>
      <c r="BB241" s="444"/>
      <c r="BC241" s="444"/>
      <c r="BD241" s="444"/>
      <c r="BE241" s="444"/>
      <c r="BF241" s="444"/>
      <c r="BG241" s="444"/>
      <c r="BH241" s="444"/>
      <c r="BI241" s="444"/>
      <c r="BJ241" s="444"/>
      <c r="BK241" s="444"/>
      <c r="BL241" s="444"/>
      <c r="BM241" s="444"/>
      <c r="BN241" s="444"/>
      <c r="BO241" s="445"/>
    </row>
    <row r="242" spans="1:67" ht="35.1" customHeight="1" x14ac:dyDescent="0.25">
      <c r="A242" s="23">
        <f t="shared" si="10"/>
        <v>231</v>
      </c>
      <c r="B242" s="446"/>
      <c r="C242" s="446"/>
      <c r="D242" s="447"/>
      <c r="E242" s="447"/>
      <c r="F242" s="447"/>
      <c r="G242" s="447"/>
      <c r="H242" s="447"/>
      <c r="I242" s="434"/>
      <c r="J242" s="435"/>
      <c r="K242" s="435"/>
      <c r="L242" s="435"/>
      <c r="M242" s="435"/>
      <c r="N242" s="435"/>
      <c r="O242" s="435"/>
      <c r="P242" s="436"/>
      <c r="Q242" s="448"/>
      <c r="R242" s="449"/>
      <c r="S242" s="449"/>
      <c r="T242" s="449"/>
      <c r="U242" s="449"/>
      <c r="V242" s="449"/>
      <c r="W242" s="449"/>
      <c r="X242" s="450"/>
      <c r="Y242" s="451"/>
      <c r="Z242" s="452"/>
      <c r="AA242" s="448"/>
      <c r="AB242" s="449"/>
      <c r="AC242" s="449"/>
      <c r="AD242" s="450"/>
      <c r="AE242" s="431"/>
      <c r="AF242" s="432"/>
      <c r="AG242" s="433"/>
      <c r="AH242" s="431"/>
      <c r="AI242" s="432"/>
      <c r="AJ242" s="433"/>
      <c r="AK242" s="434"/>
      <c r="AL242" s="435"/>
      <c r="AM242" s="435"/>
      <c r="AN242" s="436"/>
      <c r="AO242" s="437"/>
      <c r="AP242" s="438"/>
      <c r="AQ242" s="438"/>
      <c r="AR242" s="438"/>
      <c r="AS242" s="438"/>
      <c r="AT242" s="438"/>
      <c r="AU242" s="438"/>
      <c r="AV242" s="439"/>
      <c r="AW242" s="440"/>
      <c r="AX242" s="441"/>
      <c r="AY242" s="442"/>
      <c r="AZ242" s="443"/>
      <c r="BA242" s="444"/>
      <c r="BB242" s="444"/>
      <c r="BC242" s="444"/>
      <c r="BD242" s="444"/>
      <c r="BE242" s="444"/>
      <c r="BF242" s="444"/>
      <c r="BG242" s="444"/>
      <c r="BH242" s="444"/>
      <c r="BI242" s="444"/>
      <c r="BJ242" s="444"/>
      <c r="BK242" s="444"/>
      <c r="BL242" s="444"/>
      <c r="BM242" s="444"/>
      <c r="BN242" s="444"/>
      <c r="BO242" s="445"/>
    </row>
    <row r="243" spans="1:67" ht="35.1" customHeight="1" x14ac:dyDescent="0.25">
      <c r="A243" s="23">
        <f t="shared" si="10"/>
        <v>232</v>
      </c>
      <c r="B243" s="446"/>
      <c r="C243" s="446"/>
      <c r="D243" s="447"/>
      <c r="E243" s="447"/>
      <c r="F243" s="447"/>
      <c r="G243" s="447"/>
      <c r="H243" s="447"/>
      <c r="I243" s="434"/>
      <c r="J243" s="435"/>
      <c r="K243" s="435"/>
      <c r="L243" s="435"/>
      <c r="M243" s="435"/>
      <c r="N243" s="435"/>
      <c r="O243" s="435"/>
      <c r="P243" s="436"/>
      <c r="Q243" s="448"/>
      <c r="R243" s="449"/>
      <c r="S243" s="449"/>
      <c r="T243" s="449"/>
      <c r="U243" s="449"/>
      <c r="V243" s="449"/>
      <c r="W243" s="449"/>
      <c r="X243" s="450"/>
      <c r="Y243" s="451"/>
      <c r="Z243" s="452"/>
      <c r="AA243" s="448"/>
      <c r="AB243" s="449"/>
      <c r="AC243" s="449"/>
      <c r="AD243" s="450"/>
      <c r="AE243" s="431"/>
      <c r="AF243" s="432"/>
      <c r="AG243" s="433"/>
      <c r="AH243" s="431"/>
      <c r="AI243" s="432"/>
      <c r="AJ243" s="433"/>
      <c r="AK243" s="434"/>
      <c r="AL243" s="435"/>
      <c r="AM243" s="435"/>
      <c r="AN243" s="436"/>
      <c r="AO243" s="437"/>
      <c r="AP243" s="438"/>
      <c r="AQ243" s="438"/>
      <c r="AR243" s="438"/>
      <c r="AS243" s="438"/>
      <c r="AT243" s="438"/>
      <c r="AU243" s="438"/>
      <c r="AV243" s="439"/>
      <c r="AW243" s="440"/>
      <c r="AX243" s="441"/>
      <c r="AY243" s="442"/>
      <c r="AZ243" s="443"/>
      <c r="BA243" s="444"/>
      <c r="BB243" s="444"/>
      <c r="BC243" s="444"/>
      <c r="BD243" s="444"/>
      <c r="BE243" s="444"/>
      <c r="BF243" s="444"/>
      <c r="BG243" s="444"/>
      <c r="BH243" s="444"/>
      <c r="BI243" s="444"/>
      <c r="BJ243" s="444"/>
      <c r="BK243" s="444"/>
      <c r="BL243" s="444"/>
      <c r="BM243" s="444"/>
      <c r="BN243" s="444"/>
      <c r="BO243" s="445"/>
    </row>
    <row r="244" spans="1:67" ht="35.1" customHeight="1" x14ac:dyDescent="0.25">
      <c r="A244" s="23">
        <f t="shared" si="10"/>
        <v>233</v>
      </c>
      <c r="B244" s="446"/>
      <c r="C244" s="446"/>
      <c r="D244" s="447"/>
      <c r="E244" s="447"/>
      <c r="F244" s="447"/>
      <c r="G244" s="447"/>
      <c r="H244" s="447"/>
      <c r="I244" s="434"/>
      <c r="J244" s="435"/>
      <c r="K244" s="435"/>
      <c r="L244" s="435"/>
      <c r="M244" s="435"/>
      <c r="N244" s="435"/>
      <c r="O244" s="435"/>
      <c r="P244" s="436"/>
      <c r="Q244" s="448"/>
      <c r="R244" s="449"/>
      <c r="S244" s="449"/>
      <c r="T244" s="449"/>
      <c r="U244" s="449"/>
      <c r="V244" s="449"/>
      <c r="W244" s="449"/>
      <c r="X244" s="450"/>
      <c r="Y244" s="451"/>
      <c r="Z244" s="452"/>
      <c r="AA244" s="448"/>
      <c r="AB244" s="449"/>
      <c r="AC244" s="449"/>
      <c r="AD244" s="450"/>
      <c r="AE244" s="431"/>
      <c r="AF244" s="432"/>
      <c r="AG244" s="433"/>
      <c r="AH244" s="431"/>
      <c r="AI244" s="432"/>
      <c r="AJ244" s="433"/>
      <c r="AK244" s="434"/>
      <c r="AL244" s="435"/>
      <c r="AM244" s="435"/>
      <c r="AN244" s="436"/>
      <c r="AO244" s="437"/>
      <c r="AP244" s="438"/>
      <c r="AQ244" s="438"/>
      <c r="AR244" s="438"/>
      <c r="AS244" s="438"/>
      <c r="AT244" s="438"/>
      <c r="AU244" s="438"/>
      <c r="AV244" s="439"/>
      <c r="AW244" s="440"/>
      <c r="AX244" s="441"/>
      <c r="AY244" s="442"/>
      <c r="AZ244" s="443"/>
      <c r="BA244" s="444"/>
      <c r="BB244" s="444"/>
      <c r="BC244" s="444"/>
      <c r="BD244" s="444"/>
      <c r="BE244" s="444"/>
      <c r="BF244" s="444"/>
      <c r="BG244" s="444"/>
      <c r="BH244" s="444"/>
      <c r="BI244" s="444"/>
      <c r="BJ244" s="444"/>
      <c r="BK244" s="444"/>
      <c r="BL244" s="444"/>
      <c r="BM244" s="444"/>
      <c r="BN244" s="444"/>
      <c r="BO244" s="445"/>
    </row>
    <row r="245" spans="1:67" ht="35.1" customHeight="1" x14ac:dyDescent="0.25">
      <c r="A245" s="23">
        <f t="shared" si="10"/>
        <v>234</v>
      </c>
      <c r="B245" s="446"/>
      <c r="C245" s="446"/>
      <c r="D245" s="447"/>
      <c r="E245" s="447"/>
      <c r="F245" s="447"/>
      <c r="G245" s="447"/>
      <c r="H245" s="447"/>
      <c r="I245" s="434"/>
      <c r="J245" s="435"/>
      <c r="K245" s="435"/>
      <c r="L245" s="435"/>
      <c r="M245" s="435"/>
      <c r="N245" s="435"/>
      <c r="O245" s="435"/>
      <c r="P245" s="436"/>
      <c r="Q245" s="448"/>
      <c r="R245" s="449"/>
      <c r="S245" s="449"/>
      <c r="T245" s="449"/>
      <c r="U245" s="449"/>
      <c r="V245" s="449"/>
      <c r="W245" s="449"/>
      <c r="X245" s="450"/>
      <c r="Y245" s="451"/>
      <c r="Z245" s="452"/>
      <c r="AA245" s="448"/>
      <c r="AB245" s="449"/>
      <c r="AC245" s="449"/>
      <c r="AD245" s="450"/>
      <c r="AE245" s="431"/>
      <c r="AF245" s="432"/>
      <c r="AG245" s="433"/>
      <c r="AH245" s="431"/>
      <c r="AI245" s="432"/>
      <c r="AJ245" s="433"/>
      <c r="AK245" s="434"/>
      <c r="AL245" s="435"/>
      <c r="AM245" s="435"/>
      <c r="AN245" s="436"/>
      <c r="AO245" s="437"/>
      <c r="AP245" s="438"/>
      <c r="AQ245" s="438"/>
      <c r="AR245" s="438"/>
      <c r="AS245" s="438"/>
      <c r="AT245" s="438"/>
      <c r="AU245" s="438"/>
      <c r="AV245" s="439"/>
      <c r="AW245" s="440"/>
      <c r="AX245" s="441"/>
      <c r="AY245" s="442"/>
      <c r="AZ245" s="443"/>
      <c r="BA245" s="444"/>
      <c r="BB245" s="444"/>
      <c r="BC245" s="444"/>
      <c r="BD245" s="444"/>
      <c r="BE245" s="444"/>
      <c r="BF245" s="444"/>
      <c r="BG245" s="444"/>
      <c r="BH245" s="444"/>
      <c r="BI245" s="444"/>
      <c r="BJ245" s="444"/>
      <c r="BK245" s="444"/>
      <c r="BL245" s="444"/>
      <c r="BM245" s="444"/>
      <c r="BN245" s="444"/>
      <c r="BO245" s="445"/>
    </row>
    <row r="246" spans="1:67" ht="35.1" customHeight="1" x14ac:dyDescent="0.25">
      <c r="A246" s="23">
        <f t="shared" si="10"/>
        <v>235</v>
      </c>
      <c r="B246" s="446"/>
      <c r="C246" s="446"/>
      <c r="D246" s="447"/>
      <c r="E246" s="447"/>
      <c r="F246" s="447"/>
      <c r="G246" s="447"/>
      <c r="H246" s="447"/>
      <c r="I246" s="434"/>
      <c r="J246" s="435"/>
      <c r="K246" s="435"/>
      <c r="L246" s="435"/>
      <c r="M246" s="435"/>
      <c r="N246" s="435"/>
      <c r="O246" s="435"/>
      <c r="P246" s="436"/>
      <c r="Q246" s="448"/>
      <c r="R246" s="449"/>
      <c r="S246" s="449"/>
      <c r="T246" s="449"/>
      <c r="U246" s="449"/>
      <c r="V246" s="449"/>
      <c r="W246" s="449"/>
      <c r="X246" s="450"/>
      <c r="Y246" s="451"/>
      <c r="Z246" s="452"/>
      <c r="AA246" s="448"/>
      <c r="AB246" s="449"/>
      <c r="AC246" s="449"/>
      <c r="AD246" s="450"/>
      <c r="AE246" s="431"/>
      <c r="AF246" s="432"/>
      <c r="AG246" s="433"/>
      <c r="AH246" s="431"/>
      <c r="AI246" s="432"/>
      <c r="AJ246" s="433"/>
      <c r="AK246" s="434"/>
      <c r="AL246" s="435"/>
      <c r="AM246" s="435"/>
      <c r="AN246" s="436"/>
      <c r="AO246" s="437"/>
      <c r="AP246" s="438"/>
      <c r="AQ246" s="438"/>
      <c r="AR246" s="438"/>
      <c r="AS246" s="438"/>
      <c r="AT246" s="438"/>
      <c r="AU246" s="438"/>
      <c r="AV246" s="439"/>
      <c r="AW246" s="440"/>
      <c r="AX246" s="441"/>
      <c r="AY246" s="442"/>
      <c r="AZ246" s="443"/>
      <c r="BA246" s="444"/>
      <c r="BB246" s="444"/>
      <c r="BC246" s="444"/>
      <c r="BD246" s="444"/>
      <c r="BE246" s="444"/>
      <c r="BF246" s="444"/>
      <c r="BG246" s="444"/>
      <c r="BH246" s="444"/>
      <c r="BI246" s="444"/>
      <c r="BJ246" s="444"/>
      <c r="BK246" s="444"/>
      <c r="BL246" s="444"/>
      <c r="BM246" s="444"/>
      <c r="BN246" s="444"/>
      <c r="BO246" s="445"/>
    </row>
    <row r="247" spans="1:67" ht="35.1" customHeight="1" x14ac:dyDescent="0.25">
      <c r="A247" s="23">
        <f t="shared" si="10"/>
        <v>236</v>
      </c>
      <c r="B247" s="446"/>
      <c r="C247" s="446"/>
      <c r="D247" s="447"/>
      <c r="E247" s="447"/>
      <c r="F247" s="447"/>
      <c r="G247" s="447"/>
      <c r="H247" s="447"/>
      <c r="I247" s="434"/>
      <c r="J247" s="435"/>
      <c r="K247" s="435"/>
      <c r="L247" s="435"/>
      <c r="M247" s="435"/>
      <c r="N247" s="435"/>
      <c r="O247" s="435"/>
      <c r="P247" s="436"/>
      <c r="Q247" s="448"/>
      <c r="R247" s="449"/>
      <c r="S247" s="449"/>
      <c r="T247" s="449"/>
      <c r="U247" s="449"/>
      <c r="V247" s="449"/>
      <c r="W247" s="449"/>
      <c r="X247" s="450"/>
      <c r="Y247" s="451"/>
      <c r="Z247" s="452"/>
      <c r="AA247" s="448"/>
      <c r="AB247" s="449"/>
      <c r="AC247" s="449"/>
      <c r="AD247" s="450"/>
      <c r="AE247" s="431"/>
      <c r="AF247" s="432"/>
      <c r="AG247" s="433"/>
      <c r="AH247" s="431"/>
      <c r="AI247" s="432"/>
      <c r="AJ247" s="433"/>
      <c r="AK247" s="434"/>
      <c r="AL247" s="435"/>
      <c r="AM247" s="435"/>
      <c r="AN247" s="436"/>
      <c r="AO247" s="437"/>
      <c r="AP247" s="438"/>
      <c r="AQ247" s="438"/>
      <c r="AR247" s="438"/>
      <c r="AS247" s="438"/>
      <c r="AT247" s="438"/>
      <c r="AU247" s="438"/>
      <c r="AV247" s="439"/>
      <c r="AW247" s="440"/>
      <c r="AX247" s="441"/>
      <c r="AY247" s="442"/>
      <c r="AZ247" s="443"/>
      <c r="BA247" s="444"/>
      <c r="BB247" s="444"/>
      <c r="BC247" s="444"/>
      <c r="BD247" s="444"/>
      <c r="BE247" s="444"/>
      <c r="BF247" s="444"/>
      <c r="BG247" s="444"/>
      <c r="BH247" s="444"/>
      <c r="BI247" s="444"/>
      <c r="BJ247" s="444"/>
      <c r="BK247" s="444"/>
      <c r="BL247" s="444"/>
      <c r="BM247" s="444"/>
      <c r="BN247" s="444"/>
      <c r="BO247" s="445"/>
    </row>
    <row r="248" spans="1:67" ht="35.1" customHeight="1" x14ac:dyDescent="0.25">
      <c r="A248" s="23">
        <f t="shared" si="10"/>
        <v>237</v>
      </c>
      <c r="B248" s="446"/>
      <c r="C248" s="446"/>
      <c r="D248" s="447"/>
      <c r="E248" s="447"/>
      <c r="F248" s="447"/>
      <c r="G248" s="447"/>
      <c r="H248" s="447"/>
      <c r="I248" s="434"/>
      <c r="J248" s="435"/>
      <c r="K248" s="435"/>
      <c r="L248" s="435"/>
      <c r="M248" s="435"/>
      <c r="N248" s="435"/>
      <c r="O248" s="435"/>
      <c r="P248" s="436"/>
      <c r="Q248" s="448"/>
      <c r="R248" s="449"/>
      <c r="S248" s="449"/>
      <c r="T248" s="449"/>
      <c r="U248" s="449"/>
      <c r="V248" s="449"/>
      <c r="W248" s="449"/>
      <c r="X248" s="450"/>
      <c r="Y248" s="451"/>
      <c r="Z248" s="452"/>
      <c r="AA248" s="448"/>
      <c r="AB248" s="449"/>
      <c r="AC248" s="449"/>
      <c r="AD248" s="450"/>
      <c r="AE248" s="431"/>
      <c r="AF248" s="432"/>
      <c r="AG248" s="433"/>
      <c r="AH248" s="431"/>
      <c r="AI248" s="432"/>
      <c r="AJ248" s="433"/>
      <c r="AK248" s="434"/>
      <c r="AL248" s="435"/>
      <c r="AM248" s="435"/>
      <c r="AN248" s="436"/>
      <c r="AO248" s="437"/>
      <c r="AP248" s="438"/>
      <c r="AQ248" s="438"/>
      <c r="AR248" s="438"/>
      <c r="AS248" s="438"/>
      <c r="AT248" s="438"/>
      <c r="AU248" s="438"/>
      <c r="AV248" s="439"/>
      <c r="AW248" s="440"/>
      <c r="AX248" s="441"/>
      <c r="AY248" s="442"/>
      <c r="AZ248" s="443"/>
      <c r="BA248" s="444"/>
      <c r="BB248" s="444"/>
      <c r="BC248" s="444"/>
      <c r="BD248" s="444"/>
      <c r="BE248" s="444"/>
      <c r="BF248" s="444"/>
      <c r="BG248" s="444"/>
      <c r="BH248" s="444"/>
      <c r="BI248" s="444"/>
      <c r="BJ248" s="444"/>
      <c r="BK248" s="444"/>
      <c r="BL248" s="444"/>
      <c r="BM248" s="444"/>
      <c r="BN248" s="444"/>
      <c r="BO248" s="445"/>
    </row>
    <row r="249" spans="1:67" ht="35.1" customHeight="1" x14ac:dyDescent="0.25">
      <c r="A249" s="23">
        <f t="shared" si="10"/>
        <v>238</v>
      </c>
      <c r="B249" s="446"/>
      <c r="C249" s="446"/>
      <c r="D249" s="447"/>
      <c r="E249" s="447"/>
      <c r="F249" s="447"/>
      <c r="G249" s="447"/>
      <c r="H249" s="447"/>
      <c r="I249" s="434"/>
      <c r="J249" s="435"/>
      <c r="K249" s="435"/>
      <c r="L249" s="435"/>
      <c r="M249" s="435"/>
      <c r="N249" s="435"/>
      <c r="O249" s="435"/>
      <c r="P249" s="436"/>
      <c r="Q249" s="448"/>
      <c r="R249" s="449"/>
      <c r="S249" s="449"/>
      <c r="T249" s="449"/>
      <c r="U249" s="449"/>
      <c r="V249" s="449"/>
      <c r="W249" s="449"/>
      <c r="X249" s="450"/>
      <c r="Y249" s="451"/>
      <c r="Z249" s="452"/>
      <c r="AA249" s="448"/>
      <c r="AB249" s="449"/>
      <c r="AC249" s="449"/>
      <c r="AD249" s="450"/>
      <c r="AE249" s="431"/>
      <c r="AF249" s="432"/>
      <c r="AG249" s="433"/>
      <c r="AH249" s="431"/>
      <c r="AI249" s="432"/>
      <c r="AJ249" s="433"/>
      <c r="AK249" s="434"/>
      <c r="AL249" s="435"/>
      <c r="AM249" s="435"/>
      <c r="AN249" s="436"/>
      <c r="AO249" s="437"/>
      <c r="AP249" s="438"/>
      <c r="AQ249" s="438"/>
      <c r="AR249" s="438"/>
      <c r="AS249" s="438"/>
      <c r="AT249" s="438"/>
      <c r="AU249" s="438"/>
      <c r="AV249" s="439"/>
      <c r="AW249" s="440"/>
      <c r="AX249" s="441"/>
      <c r="AY249" s="442"/>
      <c r="AZ249" s="443"/>
      <c r="BA249" s="444"/>
      <c r="BB249" s="444"/>
      <c r="BC249" s="444"/>
      <c r="BD249" s="444"/>
      <c r="BE249" s="444"/>
      <c r="BF249" s="444"/>
      <c r="BG249" s="444"/>
      <c r="BH249" s="444"/>
      <c r="BI249" s="444"/>
      <c r="BJ249" s="444"/>
      <c r="BK249" s="444"/>
      <c r="BL249" s="444"/>
      <c r="BM249" s="444"/>
      <c r="BN249" s="444"/>
      <c r="BO249" s="445"/>
    </row>
    <row r="250" spans="1:67" ht="35.1" customHeight="1" x14ac:dyDescent="0.25">
      <c r="A250" s="23">
        <f t="shared" si="10"/>
        <v>239</v>
      </c>
      <c r="B250" s="446"/>
      <c r="C250" s="446"/>
      <c r="D250" s="447"/>
      <c r="E250" s="447"/>
      <c r="F250" s="447"/>
      <c r="G250" s="447"/>
      <c r="H250" s="447"/>
      <c r="I250" s="434"/>
      <c r="J250" s="435"/>
      <c r="K250" s="435"/>
      <c r="L250" s="435"/>
      <c r="M250" s="435"/>
      <c r="N250" s="435"/>
      <c r="O250" s="435"/>
      <c r="P250" s="436"/>
      <c r="Q250" s="448"/>
      <c r="R250" s="449"/>
      <c r="S250" s="449"/>
      <c r="T250" s="449"/>
      <c r="U250" s="449"/>
      <c r="V250" s="449"/>
      <c r="W250" s="449"/>
      <c r="X250" s="450"/>
      <c r="Y250" s="451"/>
      <c r="Z250" s="452"/>
      <c r="AA250" s="448"/>
      <c r="AB250" s="449"/>
      <c r="AC250" s="449"/>
      <c r="AD250" s="450"/>
      <c r="AE250" s="431"/>
      <c r="AF250" s="432"/>
      <c r="AG250" s="433"/>
      <c r="AH250" s="431"/>
      <c r="AI250" s="432"/>
      <c r="AJ250" s="433"/>
      <c r="AK250" s="434"/>
      <c r="AL250" s="435"/>
      <c r="AM250" s="435"/>
      <c r="AN250" s="436"/>
      <c r="AO250" s="437"/>
      <c r="AP250" s="438"/>
      <c r="AQ250" s="438"/>
      <c r="AR250" s="438"/>
      <c r="AS250" s="438"/>
      <c r="AT250" s="438"/>
      <c r="AU250" s="438"/>
      <c r="AV250" s="439"/>
      <c r="AW250" s="440"/>
      <c r="AX250" s="441"/>
      <c r="AY250" s="442"/>
      <c r="AZ250" s="443"/>
      <c r="BA250" s="444"/>
      <c r="BB250" s="444"/>
      <c r="BC250" s="444"/>
      <c r="BD250" s="444"/>
      <c r="BE250" s="444"/>
      <c r="BF250" s="444"/>
      <c r="BG250" s="444"/>
      <c r="BH250" s="444"/>
      <c r="BI250" s="444"/>
      <c r="BJ250" s="444"/>
      <c r="BK250" s="444"/>
      <c r="BL250" s="444"/>
      <c r="BM250" s="444"/>
      <c r="BN250" s="444"/>
      <c r="BO250" s="445"/>
    </row>
    <row r="251" spans="1:67" ht="35.1" customHeight="1" x14ac:dyDescent="0.25">
      <c r="A251" s="22">
        <f>ROW(A240)</f>
        <v>240</v>
      </c>
      <c r="B251" s="446"/>
      <c r="C251" s="446"/>
      <c r="D251" s="447"/>
      <c r="E251" s="447"/>
      <c r="F251" s="447"/>
      <c r="G251" s="447"/>
      <c r="H251" s="447"/>
      <c r="I251" s="434"/>
      <c r="J251" s="435"/>
      <c r="K251" s="435"/>
      <c r="L251" s="435"/>
      <c r="M251" s="435"/>
      <c r="N251" s="435"/>
      <c r="O251" s="435"/>
      <c r="P251" s="436"/>
      <c r="Q251" s="448"/>
      <c r="R251" s="449"/>
      <c r="S251" s="449"/>
      <c r="T251" s="449"/>
      <c r="U251" s="449"/>
      <c r="V251" s="449"/>
      <c r="W251" s="449"/>
      <c r="X251" s="450"/>
      <c r="Y251" s="451"/>
      <c r="Z251" s="452"/>
      <c r="AA251" s="448"/>
      <c r="AB251" s="449"/>
      <c r="AC251" s="449"/>
      <c r="AD251" s="450"/>
      <c r="AE251" s="431"/>
      <c r="AF251" s="432"/>
      <c r="AG251" s="433"/>
      <c r="AH251" s="431"/>
      <c r="AI251" s="432"/>
      <c r="AJ251" s="433"/>
      <c r="AK251" s="434"/>
      <c r="AL251" s="435"/>
      <c r="AM251" s="435"/>
      <c r="AN251" s="436"/>
      <c r="AO251" s="437"/>
      <c r="AP251" s="438"/>
      <c r="AQ251" s="438"/>
      <c r="AR251" s="438"/>
      <c r="AS251" s="438"/>
      <c r="AT251" s="438"/>
      <c r="AU251" s="438"/>
      <c r="AV251" s="439"/>
      <c r="AW251" s="440"/>
      <c r="AX251" s="441"/>
      <c r="AY251" s="442"/>
      <c r="AZ251" s="443"/>
      <c r="BA251" s="444"/>
      <c r="BB251" s="444"/>
      <c r="BC251" s="444"/>
      <c r="BD251" s="444"/>
      <c r="BE251" s="444"/>
      <c r="BF251" s="444"/>
      <c r="BG251" s="444"/>
      <c r="BH251" s="444"/>
      <c r="BI251" s="444"/>
      <c r="BJ251" s="444"/>
      <c r="BK251" s="444"/>
      <c r="BL251" s="444"/>
      <c r="BM251" s="444"/>
      <c r="BN251" s="444"/>
      <c r="BO251" s="445"/>
    </row>
    <row r="252" spans="1:67" ht="35.1" customHeight="1" x14ac:dyDescent="0.25">
      <c r="A252" s="23">
        <f t="shared" si="10"/>
        <v>241</v>
      </c>
      <c r="B252" s="446"/>
      <c r="C252" s="446"/>
      <c r="D252" s="447"/>
      <c r="E252" s="447"/>
      <c r="F252" s="447"/>
      <c r="G252" s="447"/>
      <c r="H252" s="447"/>
      <c r="I252" s="434"/>
      <c r="J252" s="435"/>
      <c r="K252" s="435"/>
      <c r="L252" s="435"/>
      <c r="M252" s="435"/>
      <c r="N252" s="435"/>
      <c r="O252" s="435"/>
      <c r="P252" s="436"/>
      <c r="Q252" s="448"/>
      <c r="R252" s="449"/>
      <c r="S252" s="449"/>
      <c r="T252" s="449"/>
      <c r="U252" s="449"/>
      <c r="V252" s="449"/>
      <c r="W252" s="449"/>
      <c r="X252" s="450"/>
      <c r="Y252" s="451"/>
      <c r="Z252" s="452"/>
      <c r="AA252" s="448"/>
      <c r="AB252" s="449"/>
      <c r="AC252" s="449"/>
      <c r="AD252" s="450"/>
      <c r="AE252" s="431"/>
      <c r="AF252" s="432"/>
      <c r="AG252" s="433"/>
      <c r="AH252" s="431"/>
      <c r="AI252" s="432"/>
      <c r="AJ252" s="433"/>
      <c r="AK252" s="434"/>
      <c r="AL252" s="435"/>
      <c r="AM252" s="435"/>
      <c r="AN252" s="436"/>
      <c r="AO252" s="437"/>
      <c r="AP252" s="438"/>
      <c r="AQ252" s="438"/>
      <c r="AR252" s="438"/>
      <c r="AS252" s="438"/>
      <c r="AT252" s="438"/>
      <c r="AU252" s="438"/>
      <c r="AV252" s="439"/>
      <c r="AW252" s="440"/>
      <c r="AX252" s="441"/>
      <c r="AY252" s="442"/>
      <c r="AZ252" s="443"/>
      <c r="BA252" s="444"/>
      <c r="BB252" s="444"/>
      <c r="BC252" s="444"/>
      <c r="BD252" s="444"/>
      <c r="BE252" s="444"/>
      <c r="BF252" s="444"/>
      <c r="BG252" s="444"/>
      <c r="BH252" s="444"/>
      <c r="BI252" s="444"/>
      <c r="BJ252" s="444"/>
      <c r="BK252" s="444"/>
      <c r="BL252" s="444"/>
      <c r="BM252" s="444"/>
      <c r="BN252" s="444"/>
      <c r="BO252" s="445"/>
    </row>
    <row r="253" spans="1:67" ht="35.1" customHeight="1" x14ac:dyDescent="0.25">
      <c r="A253" s="23">
        <f t="shared" si="10"/>
        <v>242</v>
      </c>
      <c r="B253" s="446"/>
      <c r="C253" s="446"/>
      <c r="D253" s="447"/>
      <c r="E253" s="447"/>
      <c r="F253" s="447"/>
      <c r="G253" s="447"/>
      <c r="H253" s="447"/>
      <c r="I253" s="434"/>
      <c r="J253" s="435"/>
      <c r="K253" s="435"/>
      <c r="L253" s="435"/>
      <c r="M253" s="435"/>
      <c r="N253" s="435"/>
      <c r="O253" s="435"/>
      <c r="P253" s="436"/>
      <c r="Q253" s="448"/>
      <c r="R253" s="449"/>
      <c r="S253" s="449"/>
      <c r="T253" s="449"/>
      <c r="U253" s="449"/>
      <c r="V253" s="449"/>
      <c r="W253" s="449"/>
      <c r="X253" s="450"/>
      <c r="Y253" s="451"/>
      <c r="Z253" s="452"/>
      <c r="AA253" s="448"/>
      <c r="AB253" s="449"/>
      <c r="AC253" s="449"/>
      <c r="AD253" s="450"/>
      <c r="AE253" s="431"/>
      <c r="AF253" s="432"/>
      <c r="AG253" s="433"/>
      <c r="AH253" s="431"/>
      <c r="AI253" s="432"/>
      <c r="AJ253" s="433"/>
      <c r="AK253" s="434"/>
      <c r="AL253" s="435"/>
      <c r="AM253" s="435"/>
      <c r="AN253" s="436"/>
      <c r="AO253" s="437"/>
      <c r="AP253" s="438"/>
      <c r="AQ253" s="438"/>
      <c r="AR253" s="438"/>
      <c r="AS253" s="438"/>
      <c r="AT253" s="438"/>
      <c r="AU253" s="438"/>
      <c r="AV253" s="439"/>
      <c r="AW253" s="440"/>
      <c r="AX253" s="441"/>
      <c r="AY253" s="442"/>
      <c r="AZ253" s="443"/>
      <c r="BA253" s="444"/>
      <c r="BB253" s="444"/>
      <c r="BC253" s="444"/>
      <c r="BD253" s="444"/>
      <c r="BE253" s="444"/>
      <c r="BF253" s="444"/>
      <c r="BG253" s="444"/>
      <c r="BH253" s="444"/>
      <c r="BI253" s="444"/>
      <c r="BJ253" s="444"/>
      <c r="BK253" s="444"/>
      <c r="BL253" s="444"/>
      <c r="BM253" s="444"/>
      <c r="BN253" s="444"/>
      <c r="BO253" s="445"/>
    </row>
    <row r="254" spans="1:67" ht="35.1" customHeight="1" x14ac:dyDescent="0.25">
      <c r="A254" s="23">
        <f t="shared" si="10"/>
        <v>243</v>
      </c>
      <c r="B254" s="446"/>
      <c r="C254" s="446"/>
      <c r="D254" s="447"/>
      <c r="E254" s="447"/>
      <c r="F254" s="447"/>
      <c r="G254" s="447"/>
      <c r="H254" s="447"/>
      <c r="I254" s="434"/>
      <c r="J254" s="435"/>
      <c r="K254" s="435"/>
      <c r="L254" s="435"/>
      <c r="M254" s="435"/>
      <c r="N254" s="435"/>
      <c r="O254" s="435"/>
      <c r="P254" s="436"/>
      <c r="Q254" s="448"/>
      <c r="R254" s="449"/>
      <c r="S254" s="449"/>
      <c r="T254" s="449"/>
      <c r="U254" s="449"/>
      <c r="V254" s="449"/>
      <c r="W254" s="449"/>
      <c r="X254" s="450"/>
      <c r="Y254" s="451"/>
      <c r="Z254" s="452"/>
      <c r="AA254" s="448"/>
      <c r="AB254" s="449"/>
      <c r="AC254" s="449"/>
      <c r="AD254" s="450"/>
      <c r="AE254" s="431"/>
      <c r="AF254" s="432"/>
      <c r="AG254" s="433"/>
      <c r="AH254" s="431"/>
      <c r="AI254" s="432"/>
      <c r="AJ254" s="433"/>
      <c r="AK254" s="434"/>
      <c r="AL254" s="435"/>
      <c r="AM254" s="435"/>
      <c r="AN254" s="436"/>
      <c r="AO254" s="437"/>
      <c r="AP254" s="438"/>
      <c r="AQ254" s="438"/>
      <c r="AR254" s="438"/>
      <c r="AS254" s="438"/>
      <c r="AT254" s="438"/>
      <c r="AU254" s="438"/>
      <c r="AV254" s="439"/>
      <c r="AW254" s="440"/>
      <c r="AX254" s="441"/>
      <c r="AY254" s="442"/>
      <c r="AZ254" s="443"/>
      <c r="BA254" s="444"/>
      <c r="BB254" s="444"/>
      <c r="BC254" s="444"/>
      <c r="BD254" s="444"/>
      <c r="BE254" s="444"/>
      <c r="BF254" s="444"/>
      <c r="BG254" s="444"/>
      <c r="BH254" s="444"/>
      <c r="BI254" s="444"/>
      <c r="BJ254" s="444"/>
      <c r="BK254" s="444"/>
      <c r="BL254" s="444"/>
      <c r="BM254" s="444"/>
      <c r="BN254" s="444"/>
      <c r="BO254" s="445"/>
    </row>
    <row r="255" spans="1:67" ht="35.1" customHeight="1" x14ac:dyDescent="0.25">
      <c r="A255" s="23">
        <f t="shared" si="10"/>
        <v>244</v>
      </c>
      <c r="B255" s="446"/>
      <c r="C255" s="446"/>
      <c r="D255" s="447"/>
      <c r="E255" s="447"/>
      <c r="F255" s="447"/>
      <c r="G255" s="447"/>
      <c r="H255" s="447"/>
      <c r="I255" s="434"/>
      <c r="J255" s="435"/>
      <c r="K255" s="435"/>
      <c r="L255" s="435"/>
      <c r="M255" s="435"/>
      <c r="N255" s="435"/>
      <c r="O255" s="435"/>
      <c r="P255" s="436"/>
      <c r="Q255" s="448"/>
      <c r="R255" s="449"/>
      <c r="S255" s="449"/>
      <c r="T255" s="449"/>
      <c r="U255" s="449"/>
      <c r="V255" s="449"/>
      <c r="W255" s="449"/>
      <c r="X255" s="450"/>
      <c r="Y255" s="451"/>
      <c r="Z255" s="452"/>
      <c r="AA255" s="448"/>
      <c r="AB255" s="449"/>
      <c r="AC255" s="449"/>
      <c r="AD255" s="450"/>
      <c r="AE255" s="431"/>
      <c r="AF255" s="432"/>
      <c r="AG255" s="433"/>
      <c r="AH255" s="431"/>
      <c r="AI255" s="432"/>
      <c r="AJ255" s="433"/>
      <c r="AK255" s="434"/>
      <c r="AL255" s="435"/>
      <c r="AM255" s="435"/>
      <c r="AN255" s="436"/>
      <c r="AO255" s="437"/>
      <c r="AP255" s="438"/>
      <c r="AQ255" s="438"/>
      <c r="AR255" s="438"/>
      <c r="AS255" s="438"/>
      <c r="AT255" s="438"/>
      <c r="AU255" s="438"/>
      <c r="AV255" s="439"/>
      <c r="AW255" s="440"/>
      <c r="AX255" s="441"/>
      <c r="AY255" s="442"/>
      <c r="AZ255" s="443"/>
      <c r="BA255" s="444"/>
      <c r="BB255" s="444"/>
      <c r="BC255" s="444"/>
      <c r="BD255" s="444"/>
      <c r="BE255" s="444"/>
      <c r="BF255" s="444"/>
      <c r="BG255" s="444"/>
      <c r="BH255" s="444"/>
      <c r="BI255" s="444"/>
      <c r="BJ255" s="444"/>
      <c r="BK255" s="444"/>
      <c r="BL255" s="444"/>
      <c r="BM255" s="444"/>
      <c r="BN255" s="444"/>
      <c r="BO255" s="445"/>
    </row>
    <row r="256" spans="1:67" ht="35.1" customHeight="1" x14ac:dyDescent="0.25">
      <c r="A256" s="23">
        <f t="shared" si="10"/>
        <v>245</v>
      </c>
      <c r="B256" s="446"/>
      <c r="C256" s="446"/>
      <c r="D256" s="447"/>
      <c r="E256" s="447"/>
      <c r="F256" s="447"/>
      <c r="G256" s="447"/>
      <c r="H256" s="447"/>
      <c r="I256" s="434"/>
      <c r="J256" s="435"/>
      <c r="K256" s="435"/>
      <c r="L256" s="435"/>
      <c r="M256" s="435"/>
      <c r="N256" s="435"/>
      <c r="O256" s="435"/>
      <c r="P256" s="436"/>
      <c r="Q256" s="448"/>
      <c r="R256" s="449"/>
      <c r="S256" s="449"/>
      <c r="T256" s="449"/>
      <c r="U256" s="449"/>
      <c r="V256" s="449"/>
      <c r="W256" s="449"/>
      <c r="X256" s="450"/>
      <c r="Y256" s="451"/>
      <c r="Z256" s="452"/>
      <c r="AA256" s="448"/>
      <c r="AB256" s="449"/>
      <c r="AC256" s="449"/>
      <c r="AD256" s="450"/>
      <c r="AE256" s="431"/>
      <c r="AF256" s="432"/>
      <c r="AG256" s="433"/>
      <c r="AH256" s="431"/>
      <c r="AI256" s="432"/>
      <c r="AJ256" s="433"/>
      <c r="AK256" s="434"/>
      <c r="AL256" s="435"/>
      <c r="AM256" s="435"/>
      <c r="AN256" s="436"/>
      <c r="AO256" s="437"/>
      <c r="AP256" s="438"/>
      <c r="AQ256" s="438"/>
      <c r="AR256" s="438"/>
      <c r="AS256" s="438"/>
      <c r="AT256" s="438"/>
      <c r="AU256" s="438"/>
      <c r="AV256" s="439"/>
      <c r="AW256" s="440"/>
      <c r="AX256" s="441"/>
      <c r="AY256" s="442"/>
      <c r="AZ256" s="443"/>
      <c r="BA256" s="444"/>
      <c r="BB256" s="444"/>
      <c r="BC256" s="444"/>
      <c r="BD256" s="444"/>
      <c r="BE256" s="444"/>
      <c r="BF256" s="444"/>
      <c r="BG256" s="444"/>
      <c r="BH256" s="444"/>
      <c r="BI256" s="444"/>
      <c r="BJ256" s="444"/>
      <c r="BK256" s="444"/>
      <c r="BL256" s="444"/>
      <c r="BM256" s="444"/>
      <c r="BN256" s="444"/>
      <c r="BO256" s="445"/>
    </row>
    <row r="257" spans="1:67" ht="35.1" customHeight="1" x14ac:dyDescent="0.25">
      <c r="A257" s="23">
        <f t="shared" si="10"/>
        <v>246</v>
      </c>
      <c r="B257" s="446"/>
      <c r="C257" s="446"/>
      <c r="D257" s="447"/>
      <c r="E257" s="447"/>
      <c r="F257" s="447"/>
      <c r="G257" s="447"/>
      <c r="H257" s="447"/>
      <c r="I257" s="434"/>
      <c r="J257" s="435"/>
      <c r="K257" s="435"/>
      <c r="L257" s="435"/>
      <c r="M257" s="435"/>
      <c r="N257" s="435"/>
      <c r="O257" s="435"/>
      <c r="P257" s="436"/>
      <c r="Q257" s="448"/>
      <c r="R257" s="449"/>
      <c r="S257" s="449"/>
      <c r="T257" s="449"/>
      <c r="U257" s="449"/>
      <c r="V257" s="449"/>
      <c r="W257" s="449"/>
      <c r="X257" s="450"/>
      <c r="Y257" s="451"/>
      <c r="Z257" s="452"/>
      <c r="AA257" s="448"/>
      <c r="AB257" s="449"/>
      <c r="AC257" s="449"/>
      <c r="AD257" s="450"/>
      <c r="AE257" s="431"/>
      <c r="AF257" s="432"/>
      <c r="AG257" s="433"/>
      <c r="AH257" s="431"/>
      <c r="AI257" s="432"/>
      <c r="AJ257" s="433"/>
      <c r="AK257" s="434"/>
      <c r="AL257" s="435"/>
      <c r="AM257" s="435"/>
      <c r="AN257" s="436"/>
      <c r="AO257" s="437"/>
      <c r="AP257" s="438"/>
      <c r="AQ257" s="438"/>
      <c r="AR257" s="438"/>
      <c r="AS257" s="438"/>
      <c r="AT257" s="438"/>
      <c r="AU257" s="438"/>
      <c r="AV257" s="439"/>
      <c r="AW257" s="440"/>
      <c r="AX257" s="441"/>
      <c r="AY257" s="442"/>
      <c r="AZ257" s="443"/>
      <c r="BA257" s="444"/>
      <c r="BB257" s="444"/>
      <c r="BC257" s="444"/>
      <c r="BD257" s="444"/>
      <c r="BE257" s="444"/>
      <c r="BF257" s="444"/>
      <c r="BG257" s="444"/>
      <c r="BH257" s="444"/>
      <c r="BI257" s="444"/>
      <c r="BJ257" s="444"/>
      <c r="BK257" s="444"/>
      <c r="BL257" s="444"/>
      <c r="BM257" s="444"/>
      <c r="BN257" s="444"/>
      <c r="BO257" s="445"/>
    </row>
    <row r="258" spans="1:67" ht="35.1" customHeight="1" x14ac:dyDescent="0.25">
      <c r="A258" s="23">
        <f t="shared" si="10"/>
        <v>247</v>
      </c>
      <c r="B258" s="446"/>
      <c r="C258" s="446"/>
      <c r="D258" s="447"/>
      <c r="E258" s="447"/>
      <c r="F258" s="447"/>
      <c r="G258" s="447"/>
      <c r="H258" s="447"/>
      <c r="I258" s="434"/>
      <c r="J258" s="435"/>
      <c r="K258" s="435"/>
      <c r="L258" s="435"/>
      <c r="M258" s="435"/>
      <c r="N258" s="435"/>
      <c r="O258" s="435"/>
      <c r="P258" s="436"/>
      <c r="Q258" s="448"/>
      <c r="R258" s="449"/>
      <c r="S258" s="449"/>
      <c r="T258" s="449"/>
      <c r="U258" s="449"/>
      <c r="V258" s="449"/>
      <c r="W258" s="449"/>
      <c r="X258" s="450"/>
      <c r="Y258" s="451"/>
      <c r="Z258" s="452"/>
      <c r="AA258" s="448"/>
      <c r="AB258" s="449"/>
      <c r="AC258" s="449"/>
      <c r="AD258" s="450"/>
      <c r="AE258" s="431"/>
      <c r="AF258" s="432"/>
      <c r="AG258" s="433"/>
      <c r="AH258" s="431"/>
      <c r="AI258" s="432"/>
      <c r="AJ258" s="433"/>
      <c r="AK258" s="434"/>
      <c r="AL258" s="435"/>
      <c r="AM258" s="435"/>
      <c r="AN258" s="436"/>
      <c r="AO258" s="437"/>
      <c r="AP258" s="438"/>
      <c r="AQ258" s="438"/>
      <c r="AR258" s="438"/>
      <c r="AS258" s="438"/>
      <c r="AT258" s="438"/>
      <c r="AU258" s="438"/>
      <c r="AV258" s="439"/>
      <c r="AW258" s="440"/>
      <c r="AX258" s="441"/>
      <c r="AY258" s="442"/>
      <c r="AZ258" s="443"/>
      <c r="BA258" s="444"/>
      <c r="BB258" s="444"/>
      <c r="BC258" s="444"/>
      <c r="BD258" s="444"/>
      <c r="BE258" s="444"/>
      <c r="BF258" s="444"/>
      <c r="BG258" s="444"/>
      <c r="BH258" s="444"/>
      <c r="BI258" s="444"/>
      <c r="BJ258" s="444"/>
      <c r="BK258" s="444"/>
      <c r="BL258" s="444"/>
      <c r="BM258" s="444"/>
      <c r="BN258" s="444"/>
      <c r="BO258" s="445"/>
    </row>
    <row r="259" spans="1:67" ht="35.1" customHeight="1" x14ac:dyDescent="0.25">
      <c r="A259" s="23">
        <f t="shared" si="10"/>
        <v>248</v>
      </c>
      <c r="B259" s="446"/>
      <c r="C259" s="446"/>
      <c r="D259" s="447"/>
      <c r="E259" s="447"/>
      <c r="F259" s="447"/>
      <c r="G259" s="447"/>
      <c r="H259" s="447"/>
      <c r="I259" s="434"/>
      <c r="J259" s="435"/>
      <c r="K259" s="435"/>
      <c r="L259" s="435"/>
      <c r="M259" s="435"/>
      <c r="N259" s="435"/>
      <c r="O259" s="435"/>
      <c r="P259" s="436"/>
      <c r="Q259" s="448"/>
      <c r="R259" s="449"/>
      <c r="S259" s="449"/>
      <c r="T259" s="449"/>
      <c r="U259" s="449"/>
      <c r="V259" s="449"/>
      <c r="W259" s="449"/>
      <c r="X259" s="450"/>
      <c r="Y259" s="451"/>
      <c r="Z259" s="452"/>
      <c r="AA259" s="448"/>
      <c r="AB259" s="449"/>
      <c r="AC259" s="449"/>
      <c r="AD259" s="450"/>
      <c r="AE259" s="431"/>
      <c r="AF259" s="432"/>
      <c r="AG259" s="433"/>
      <c r="AH259" s="431"/>
      <c r="AI259" s="432"/>
      <c r="AJ259" s="433"/>
      <c r="AK259" s="434"/>
      <c r="AL259" s="435"/>
      <c r="AM259" s="435"/>
      <c r="AN259" s="436"/>
      <c r="AO259" s="437"/>
      <c r="AP259" s="438"/>
      <c r="AQ259" s="438"/>
      <c r="AR259" s="438"/>
      <c r="AS259" s="438"/>
      <c r="AT259" s="438"/>
      <c r="AU259" s="438"/>
      <c r="AV259" s="439"/>
      <c r="AW259" s="440"/>
      <c r="AX259" s="441"/>
      <c r="AY259" s="442"/>
      <c r="AZ259" s="443"/>
      <c r="BA259" s="444"/>
      <c r="BB259" s="444"/>
      <c r="BC259" s="444"/>
      <c r="BD259" s="444"/>
      <c r="BE259" s="444"/>
      <c r="BF259" s="444"/>
      <c r="BG259" s="444"/>
      <c r="BH259" s="444"/>
      <c r="BI259" s="444"/>
      <c r="BJ259" s="444"/>
      <c r="BK259" s="444"/>
      <c r="BL259" s="444"/>
      <c r="BM259" s="444"/>
      <c r="BN259" s="444"/>
      <c r="BO259" s="445"/>
    </row>
    <row r="260" spans="1:67" ht="35.1" customHeight="1" x14ac:dyDescent="0.25">
      <c r="A260" s="23">
        <f t="shared" si="10"/>
        <v>249</v>
      </c>
      <c r="B260" s="446"/>
      <c r="C260" s="446"/>
      <c r="D260" s="447"/>
      <c r="E260" s="447"/>
      <c r="F260" s="447"/>
      <c r="G260" s="447"/>
      <c r="H260" s="447"/>
      <c r="I260" s="434"/>
      <c r="J260" s="435"/>
      <c r="K260" s="435"/>
      <c r="L260" s="435"/>
      <c r="M260" s="435"/>
      <c r="N260" s="435"/>
      <c r="O260" s="435"/>
      <c r="P260" s="436"/>
      <c r="Q260" s="448"/>
      <c r="R260" s="449"/>
      <c r="S260" s="449"/>
      <c r="T260" s="449"/>
      <c r="U260" s="449"/>
      <c r="V260" s="449"/>
      <c r="W260" s="449"/>
      <c r="X260" s="450"/>
      <c r="Y260" s="451"/>
      <c r="Z260" s="452"/>
      <c r="AA260" s="448"/>
      <c r="AB260" s="449"/>
      <c r="AC260" s="449"/>
      <c r="AD260" s="450"/>
      <c r="AE260" s="431"/>
      <c r="AF260" s="432"/>
      <c r="AG260" s="433"/>
      <c r="AH260" s="431"/>
      <c r="AI260" s="432"/>
      <c r="AJ260" s="433"/>
      <c r="AK260" s="434"/>
      <c r="AL260" s="435"/>
      <c r="AM260" s="435"/>
      <c r="AN260" s="436"/>
      <c r="AO260" s="437"/>
      <c r="AP260" s="438"/>
      <c r="AQ260" s="438"/>
      <c r="AR260" s="438"/>
      <c r="AS260" s="438"/>
      <c r="AT260" s="438"/>
      <c r="AU260" s="438"/>
      <c r="AV260" s="439"/>
      <c r="AW260" s="440"/>
      <c r="AX260" s="441"/>
      <c r="AY260" s="442"/>
      <c r="AZ260" s="443"/>
      <c r="BA260" s="444"/>
      <c r="BB260" s="444"/>
      <c r="BC260" s="444"/>
      <c r="BD260" s="444"/>
      <c r="BE260" s="444"/>
      <c r="BF260" s="444"/>
      <c r="BG260" s="444"/>
      <c r="BH260" s="444"/>
      <c r="BI260" s="444"/>
      <c r="BJ260" s="444"/>
      <c r="BK260" s="444"/>
      <c r="BL260" s="444"/>
      <c r="BM260" s="444"/>
      <c r="BN260" s="444"/>
      <c r="BO260" s="445"/>
    </row>
    <row r="261" spans="1:67" ht="35.1" customHeight="1" x14ac:dyDescent="0.25">
      <c r="A261" s="22">
        <f>ROW(A250)</f>
        <v>250</v>
      </c>
      <c r="B261" s="446"/>
      <c r="C261" s="446"/>
      <c r="D261" s="447"/>
      <c r="E261" s="447"/>
      <c r="F261" s="447"/>
      <c r="G261" s="447"/>
      <c r="H261" s="447"/>
      <c r="I261" s="434"/>
      <c r="J261" s="435"/>
      <c r="K261" s="435"/>
      <c r="L261" s="435"/>
      <c r="M261" s="435"/>
      <c r="N261" s="435"/>
      <c r="O261" s="435"/>
      <c r="P261" s="436"/>
      <c r="Q261" s="448"/>
      <c r="R261" s="449"/>
      <c r="S261" s="449"/>
      <c r="T261" s="449"/>
      <c r="U261" s="449"/>
      <c r="V261" s="449"/>
      <c r="W261" s="449"/>
      <c r="X261" s="450"/>
      <c r="Y261" s="451"/>
      <c r="Z261" s="452"/>
      <c r="AA261" s="448"/>
      <c r="AB261" s="449"/>
      <c r="AC261" s="449"/>
      <c r="AD261" s="450"/>
      <c r="AE261" s="431"/>
      <c r="AF261" s="432"/>
      <c r="AG261" s="433"/>
      <c r="AH261" s="431"/>
      <c r="AI261" s="432"/>
      <c r="AJ261" s="433"/>
      <c r="AK261" s="434"/>
      <c r="AL261" s="435"/>
      <c r="AM261" s="435"/>
      <c r="AN261" s="436"/>
      <c r="AO261" s="437"/>
      <c r="AP261" s="438"/>
      <c r="AQ261" s="438"/>
      <c r="AR261" s="438"/>
      <c r="AS261" s="438"/>
      <c r="AT261" s="438"/>
      <c r="AU261" s="438"/>
      <c r="AV261" s="439"/>
      <c r="AW261" s="440"/>
      <c r="AX261" s="441"/>
      <c r="AY261" s="442"/>
      <c r="AZ261" s="443"/>
      <c r="BA261" s="444"/>
      <c r="BB261" s="444"/>
      <c r="BC261" s="444"/>
      <c r="BD261" s="444"/>
      <c r="BE261" s="444"/>
      <c r="BF261" s="444"/>
      <c r="BG261" s="444"/>
      <c r="BH261" s="444"/>
      <c r="BI261" s="444"/>
      <c r="BJ261" s="444"/>
      <c r="BK261" s="444"/>
      <c r="BL261" s="444"/>
      <c r="BM261" s="444"/>
      <c r="BN261" s="444"/>
      <c r="BO261" s="445"/>
    </row>
    <row r="262" spans="1:67" ht="35.1" customHeight="1" x14ac:dyDescent="0.25">
      <c r="A262" s="23">
        <f t="shared" si="10"/>
        <v>251</v>
      </c>
      <c r="B262" s="446"/>
      <c r="C262" s="446"/>
      <c r="D262" s="447"/>
      <c r="E262" s="447"/>
      <c r="F262" s="447"/>
      <c r="G262" s="447"/>
      <c r="H262" s="447"/>
      <c r="I262" s="434"/>
      <c r="J262" s="435"/>
      <c r="K262" s="435"/>
      <c r="L262" s="435"/>
      <c r="M262" s="435"/>
      <c r="N262" s="435"/>
      <c r="O262" s="435"/>
      <c r="P262" s="436"/>
      <c r="Q262" s="448"/>
      <c r="R262" s="449"/>
      <c r="S262" s="449"/>
      <c r="T262" s="449"/>
      <c r="U262" s="449"/>
      <c r="V262" s="449"/>
      <c r="W262" s="449"/>
      <c r="X262" s="450"/>
      <c r="Y262" s="451"/>
      <c r="Z262" s="452"/>
      <c r="AA262" s="448"/>
      <c r="AB262" s="449"/>
      <c r="AC262" s="449"/>
      <c r="AD262" s="450"/>
      <c r="AE262" s="431"/>
      <c r="AF262" s="432"/>
      <c r="AG262" s="433"/>
      <c r="AH262" s="431"/>
      <c r="AI262" s="432"/>
      <c r="AJ262" s="433"/>
      <c r="AK262" s="434"/>
      <c r="AL262" s="435"/>
      <c r="AM262" s="435"/>
      <c r="AN262" s="436"/>
      <c r="AO262" s="437"/>
      <c r="AP262" s="438"/>
      <c r="AQ262" s="438"/>
      <c r="AR262" s="438"/>
      <c r="AS262" s="438"/>
      <c r="AT262" s="438"/>
      <c r="AU262" s="438"/>
      <c r="AV262" s="439"/>
      <c r="AW262" s="440"/>
      <c r="AX262" s="441"/>
      <c r="AY262" s="442"/>
      <c r="AZ262" s="443"/>
      <c r="BA262" s="444"/>
      <c r="BB262" s="444"/>
      <c r="BC262" s="444"/>
      <c r="BD262" s="444"/>
      <c r="BE262" s="444"/>
      <c r="BF262" s="444"/>
      <c r="BG262" s="444"/>
      <c r="BH262" s="444"/>
      <c r="BI262" s="444"/>
      <c r="BJ262" s="444"/>
      <c r="BK262" s="444"/>
      <c r="BL262" s="444"/>
      <c r="BM262" s="444"/>
      <c r="BN262" s="444"/>
      <c r="BO262" s="445"/>
    </row>
    <row r="263" spans="1:67" ht="35.1" customHeight="1" x14ac:dyDescent="0.25">
      <c r="A263" s="23">
        <f t="shared" si="10"/>
        <v>252</v>
      </c>
      <c r="B263" s="446"/>
      <c r="C263" s="446"/>
      <c r="D263" s="447"/>
      <c r="E263" s="447"/>
      <c r="F263" s="447"/>
      <c r="G263" s="447"/>
      <c r="H263" s="447"/>
      <c r="I263" s="434"/>
      <c r="J263" s="435"/>
      <c r="K263" s="435"/>
      <c r="L263" s="435"/>
      <c r="M263" s="435"/>
      <c r="N263" s="435"/>
      <c r="O263" s="435"/>
      <c r="P263" s="436"/>
      <c r="Q263" s="448"/>
      <c r="R263" s="449"/>
      <c r="S263" s="449"/>
      <c r="T263" s="449"/>
      <c r="U263" s="449"/>
      <c r="V263" s="449"/>
      <c r="W263" s="449"/>
      <c r="X263" s="450"/>
      <c r="Y263" s="451"/>
      <c r="Z263" s="452"/>
      <c r="AA263" s="448"/>
      <c r="AB263" s="449"/>
      <c r="AC263" s="449"/>
      <c r="AD263" s="450"/>
      <c r="AE263" s="431"/>
      <c r="AF263" s="432"/>
      <c r="AG263" s="433"/>
      <c r="AH263" s="431"/>
      <c r="AI263" s="432"/>
      <c r="AJ263" s="433"/>
      <c r="AK263" s="434"/>
      <c r="AL263" s="435"/>
      <c r="AM263" s="435"/>
      <c r="AN263" s="436"/>
      <c r="AO263" s="437"/>
      <c r="AP263" s="438"/>
      <c r="AQ263" s="438"/>
      <c r="AR263" s="438"/>
      <c r="AS263" s="438"/>
      <c r="AT263" s="438"/>
      <c r="AU263" s="438"/>
      <c r="AV263" s="439"/>
      <c r="AW263" s="440"/>
      <c r="AX263" s="441"/>
      <c r="AY263" s="442"/>
      <c r="AZ263" s="443"/>
      <c r="BA263" s="444"/>
      <c r="BB263" s="444"/>
      <c r="BC263" s="444"/>
      <c r="BD263" s="444"/>
      <c r="BE263" s="444"/>
      <c r="BF263" s="444"/>
      <c r="BG263" s="444"/>
      <c r="BH263" s="444"/>
      <c r="BI263" s="444"/>
      <c r="BJ263" s="444"/>
      <c r="BK263" s="444"/>
      <c r="BL263" s="444"/>
      <c r="BM263" s="444"/>
      <c r="BN263" s="444"/>
      <c r="BO263" s="445"/>
    </row>
    <row r="264" spans="1:67" ht="35.1" customHeight="1" x14ac:dyDescent="0.25">
      <c r="A264" s="23">
        <f t="shared" si="10"/>
        <v>253</v>
      </c>
      <c r="B264" s="446"/>
      <c r="C264" s="446"/>
      <c r="D264" s="447"/>
      <c r="E264" s="447"/>
      <c r="F264" s="447"/>
      <c r="G264" s="447"/>
      <c r="H264" s="447"/>
      <c r="I264" s="434"/>
      <c r="J264" s="435"/>
      <c r="K264" s="435"/>
      <c r="L264" s="435"/>
      <c r="M264" s="435"/>
      <c r="N264" s="435"/>
      <c r="O264" s="435"/>
      <c r="P264" s="436"/>
      <c r="Q264" s="448"/>
      <c r="R264" s="449"/>
      <c r="S264" s="449"/>
      <c r="T264" s="449"/>
      <c r="U264" s="449"/>
      <c r="V264" s="449"/>
      <c r="W264" s="449"/>
      <c r="X264" s="450"/>
      <c r="Y264" s="451"/>
      <c r="Z264" s="452"/>
      <c r="AA264" s="448"/>
      <c r="AB264" s="449"/>
      <c r="AC264" s="449"/>
      <c r="AD264" s="450"/>
      <c r="AE264" s="431"/>
      <c r="AF264" s="432"/>
      <c r="AG264" s="433"/>
      <c r="AH264" s="431"/>
      <c r="AI264" s="432"/>
      <c r="AJ264" s="433"/>
      <c r="AK264" s="434"/>
      <c r="AL264" s="435"/>
      <c r="AM264" s="435"/>
      <c r="AN264" s="436"/>
      <c r="AO264" s="437"/>
      <c r="AP264" s="438"/>
      <c r="AQ264" s="438"/>
      <c r="AR264" s="438"/>
      <c r="AS264" s="438"/>
      <c r="AT264" s="438"/>
      <c r="AU264" s="438"/>
      <c r="AV264" s="439"/>
      <c r="AW264" s="440"/>
      <c r="AX264" s="441"/>
      <c r="AY264" s="442"/>
      <c r="AZ264" s="443"/>
      <c r="BA264" s="444"/>
      <c r="BB264" s="444"/>
      <c r="BC264" s="444"/>
      <c r="BD264" s="444"/>
      <c r="BE264" s="444"/>
      <c r="BF264" s="444"/>
      <c r="BG264" s="444"/>
      <c r="BH264" s="444"/>
      <c r="BI264" s="444"/>
      <c r="BJ264" s="444"/>
      <c r="BK264" s="444"/>
      <c r="BL264" s="444"/>
      <c r="BM264" s="444"/>
      <c r="BN264" s="444"/>
      <c r="BO264" s="445"/>
    </row>
    <row r="265" spans="1:67" ht="35.1" customHeight="1" x14ac:dyDescent="0.25">
      <c r="A265" s="23">
        <f t="shared" si="10"/>
        <v>254</v>
      </c>
      <c r="B265" s="446"/>
      <c r="C265" s="446"/>
      <c r="D265" s="447"/>
      <c r="E265" s="447"/>
      <c r="F265" s="447"/>
      <c r="G265" s="447"/>
      <c r="H265" s="447"/>
      <c r="I265" s="434"/>
      <c r="J265" s="435"/>
      <c r="K265" s="435"/>
      <c r="L265" s="435"/>
      <c r="M265" s="435"/>
      <c r="N265" s="435"/>
      <c r="O265" s="435"/>
      <c r="P265" s="436"/>
      <c r="Q265" s="448"/>
      <c r="R265" s="449"/>
      <c r="S265" s="449"/>
      <c r="T265" s="449"/>
      <c r="U265" s="449"/>
      <c r="V265" s="449"/>
      <c r="W265" s="449"/>
      <c r="X265" s="450"/>
      <c r="Y265" s="451"/>
      <c r="Z265" s="452"/>
      <c r="AA265" s="448"/>
      <c r="AB265" s="449"/>
      <c r="AC265" s="449"/>
      <c r="AD265" s="450"/>
      <c r="AE265" s="431"/>
      <c r="AF265" s="432"/>
      <c r="AG265" s="433"/>
      <c r="AH265" s="431"/>
      <c r="AI265" s="432"/>
      <c r="AJ265" s="433"/>
      <c r="AK265" s="434"/>
      <c r="AL265" s="435"/>
      <c r="AM265" s="435"/>
      <c r="AN265" s="436"/>
      <c r="AO265" s="437"/>
      <c r="AP265" s="438"/>
      <c r="AQ265" s="438"/>
      <c r="AR265" s="438"/>
      <c r="AS265" s="438"/>
      <c r="AT265" s="438"/>
      <c r="AU265" s="438"/>
      <c r="AV265" s="439"/>
      <c r="AW265" s="440"/>
      <c r="AX265" s="441"/>
      <c r="AY265" s="442"/>
      <c r="AZ265" s="443"/>
      <c r="BA265" s="444"/>
      <c r="BB265" s="444"/>
      <c r="BC265" s="444"/>
      <c r="BD265" s="444"/>
      <c r="BE265" s="444"/>
      <c r="BF265" s="444"/>
      <c r="BG265" s="444"/>
      <c r="BH265" s="444"/>
      <c r="BI265" s="444"/>
      <c r="BJ265" s="444"/>
      <c r="BK265" s="444"/>
      <c r="BL265" s="444"/>
      <c r="BM265" s="444"/>
      <c r="BN265" s="444"/>
      <c r="BO265" s="445"/>
    </row>
    <row r="266" spans="1:67" ht="35.1" customHeight="1" x14ac:dyDescent="0.25">
      <c r="A266" s="23">
        <f t="shared" si="10"/>
        <v>255</v>
      </c>
      <c r="B266" s="446"/>
      <c r="C266" s="446"/>
      <c r="D266" s="447"/>
      <c r="E266" s="447"/>
      <c r="F266" s="447"/>
      <c r="G266" s="447"/>
      <c r="H266" s="447"/>
      <c r="I266" s="434"/>
      <c r="J266" s="435"/>
      <c r="K266" s="435"/>
      <c r="L266" s="435"/>
      <c r="M266" s="435"/>
      <c r="N266" s="435"/>
      <c r="O266" s="435"/>
      <c r="P266" s="436"/>
      <c r="Q266" s="448"/>
      <c r="R266" s="449"/>
      <c r="S266" s="449"/>
      <c r="T266" s="449"/>
      <c r="U266" s="449"/>
      <c r="V266" s="449"/>
      <c r="W266" s="449"/>
      <c r="X266" s="450"/>
      <c r="Y266" s="451"/>
      <c r="Z266" s="452"/>
      <c r="AA266" s="448"/>
      <c r="AB266" s="449"/>
      <c r="AC266" s="449"/>
      <c r="AD266" s="450"/>
      <c r="AE266" s="431"/>
      <c r="AF266" s="432"/>
      <c r="AG266" s="433"/>
      <c r="AH266" s="431"/>
      <c r="AI266" s="432"/>
      <c r="AJ266" s="433"/>
      <c r="AK266" s="434"/>
      <c r="AL266" s="435"/>
      <c r="AM266" s="435"/>
      <c r="AN266" s="436"/>
      <c r="AO266" s="437"/>
      <c r="AP266" s="438"/>
      <c r="AQ266" s="438"/>
      <c r="AR266" s="438"/>
      <c r="AS266" s="438"/>
      <c r="AT266" s="438"/>
      <c r="AU266" s="438"/>
      <c r="AV266" s="439"/>
      <c r="AW266" s="440"/>
      <c r="AX266" s="441"/>
      <c r="AY266" s="442"/>
      <c r="AZ266" s="443"/>
      <c r="BA266" s="444"/>
      <c r="BB266" s="444"/>
      <c r="BC266" s="444"/>
      <c r="BD266" s="444"/>
      <c r="BE266" s="444"/>
      <c r="BF266" s="444"/>
      <c r="BG266" s="444"/>
      <c r="BH266" s="444"/>
      <c r="BI266" s="444"/>
      <c r="BJ266" s="444"/>
      <c r="BK266" s="444"/>
      <c r="BL266" s="444"/>
      <c r="BM266" s="444"/>
      <c r="BN266" s="444"/>
      <c r="BO266" s="445"/>
    </row>
    <row r="267" spans="1:67" ht="35.1" customHeight="1" x14ac:dyDescent="0.25">
      <c r="A267" s="23">
        <f t="shared" si="10"/>
        <v>256</v>
      </c>
      <c r="B267" s="446"/>
      <c r="C267" s="446"/>
      <c r="D267" s="447"/>
      <c r="E267" s="447"/>
      <c r="F267" s="447"/>
      <c r="G267" s="447"/>
      <c r="H267" s="447"/>
      <c r="I267" s="434"/>
      <c r="J267" s="435"/>
      <c r="K267" s="435"/>
      <c r="L267" s="435"/>
      <c r="M267" s="435"/>
      <c r="N267" s="435"/>
      <c r="O267" s="435"/>
      <c r="P267" s="436"/>
      <c r="Q267" s="448"/>
      <c r="R267" s="449"/>
      <c r="S267" s="449"/>
      <c r="T267" s="449"/>
      <c r="U267" s="449"/>
      <c r="V267" s="449"/>
      <c r="W267" s="449"/>
      <c r="X267" s="450"/>
      <c r="Y267" s="451"/>
      <c r="Z267" s="452"/>
      <c r="AA267" s="448"/>
      <c r="AB267" s="449"/>
      <c r="AC267" s="449"/>
      <c r="AD267" s="450"/>
      <c r="AE267" s="431"/>
      <c r="AF267" s="432"/>
      <c r="AG267" s="433"/>
      <c r="AH267" s="431"/>
      <c r="AI267" s="432"/>
      <c r="AJ267" s="433"/>
      <c r="AK267" s="434"/>
      <c r="AL267" s="435"/>
      <c r="AM267" s="435"/>
      <c r="AN267" s="436"/>
      <c r="AO267" s="437"/>
      <c r="AP267" s="438"/>
      <c r="AQ267" s="438"/>
      <c r="AR267" s="438"/>
      <c r="AS267" s="438"/>
      <c r="AT267" s="438"/>
      <c r="AU267" s="438"/>
      <c r="AV267" s="439"/>
      <c r="AW267" s="440"/>
      <c r="AX267" s="441"/>
      <c r="AY267" s="442"/>
      <c r="AZ267" s="443"/>
      <c r="BA267" s="444"/>
      <c r="BB267" s="444"/>
      <c r="BC267" s="444"/>
      <c r="BD267" s="444"/>
      <c r="BE267" s="444"/>
      <c r="BF267" s="444"/>
      <c r="BG267" s="444"/>
      <c r="BH267" s="444"/>
      <c r="BI267" s="444"/>
      <c r="BJ267" s="444"/>
      <c r="BK267" s="444"/>
      <c r="BL267" s="444"/>
      <c r="BM267" s="444"/>
      <c r="BN267" s="444"/>
      <c r="BO267" s="445"/>
    </row>
    <row r="268" spans="1:67" ht="35.1" customHeight="1" x14ac:dyDescent="0.25">
      <c r="A268" s="23">
        <f t="shared" si="10"/>
        <v>257</v>
      </c>
      <c r="B268" s="446"/>
      <c r="C268" s="446"/>
      <c r="D268" s="447"/>
      <c r="E268" s="447"/>
      <c r="F268" s="447"/>
      <c r="G268" s="447"/>
      <c r="H268" s="447"/>
      <c r="I268" s="434"/>
      <c r="J268" s="435"/>
      <c r="K268" s="435"/>
      <c r="L268" s="435"/>
      <c r="M268" s="435"/>
      <c r="N268" s="435"/>
      <c r="O268" s="435"/>
      <c r="P268" s="436"/>
      <c r="Q268" s="448"/>
      <c r="R268" s="449"/>
      <c r="S268" s="449"/>
      <c r="T268" s="449"/>
      <c r="U268" s="449"/>
      <c r="V268" s="449"/>
      <c r="W268" s="449"/>
      <c r="X268" s="450"/>
      <c r="Y268" s="451"/>
      <c r="Z268" s="452"/>
      <c r="AA268" s="448"/>
      <c r="AB268" s="449"/>
      <c r="AC268" s="449"/>
      <c r="AD268" s="450"/>
      <c r="AE268" s="431"/>
      <c r="AF268" s="432"/>
      <c r="AG268" s="433"/>
      <c r="AH268" s="431"/>
      <c r="AI268" s="432"/>
      <c r="AJ268" s="433"/>
      <c r="AK268" s="434"/>
      <c r="AL268" s="435"/>
      <c r="AM268" s="435"/>
      <c r="AN268" s="436"/>
      <c r="AO268" s="437"/>
      <c r="AP268" s="438"/>
      <c r="AQ268" s="438"/>
      <c r="AR268" s="438"/>
      <c r="AS268" s="438"/>
      <c r="AT268" s="438"/>
      <c r="AU268" s="438"/>
      <c r="AV268" s="439"/>
      <c r="AW268" s="440"/>
      <c r="AX268" s="441"/>
      <c r="AY268" s="442"/>
      <c r="AZ268" s="443"/>
      <c r="BA268" s="444"/>
      <c r="BB268" s="444"/>
      <c r="BC268" s="444"/>
      <c r="BD268" s="444"/>
      <c r="BE268" s="444"/>
      <c r="BF268" s="444"/>
      <c r="BG268" s="444"/>
      <c r="BH268" s="444"/>
      <c r="BI268" s="444"/>
      <c r="BJ268" s="444"/>
      <c r="BK268" s="444"/>
      <c r="BL268" s="444"/>
      <c r="BM268" s="444"/>
      <c r="BN268" s="444"/>
      <c r="BO268" s="445"/>
    </row>
    <row r="269" spans="1:67" ht="35.1" customHeight="1" x14ac:dyDescent="0.25">
      <c r="A269" s="23">
        <f t="shared" si="10"/>
        <v>258</v>
      </c>
      <c r="B269" s="446"/>
      <c r="C269" s="446"/>
      <c r="D269" s="447"/>
      <c r="E269" s="447"/>
      <c r="F269" s="447"/>
      <c r="G269" s="447"/>
      <c r="H269" s="447"/>
      <c r="I269" s="434"/>
      <c r="J269" s="435"/>
      <c r="K269" s="435"/>
      <c r="L269" s="435"/>
      <c r="M269" s="435"/>
      <c r="N269" s="435"/>
      <c r="O269" s="435"/>
      <c r="P269" s="436"/>
      <c r="Q269" s="448"/>
      <c r="R269" s="449"/>
      <c r="S269" s="449"/>
      <c r="T269" s="449"/>
      <c r="U269" s="449"/>
      <c r="V269" s="449"/>
      <c r="W269" s="449"/>
      <c r="X269" s="450"/>
      <c r="Y269" s="451"/>
      <c r="Z269" s="452"/>
      <c r="AA269" s="448"/>
      <c r="AB269" s="449"/>
      <c r="AC269" s="449"/>
      <c r="AD269" s="450"/>
      <c r="AE269" s="431"/>
      <c r="AF269" s="432"/>
      <c r="AG269" s="433"/>
      <c r="AH269" s="431"/>
      <c r="AI269" s="432"/>
      <c r="AJ269" s="433"/>
      <c r="AK269" s="434"/>
      <c r="AL269" s="435"/>
      <c r="AM269" s="435"/>
      <c r="AN269" s="436"/>
      <c r="AO269" s="437"/>
      <c r="AP269" s="438"/>
      <c r="AQ269" s="438"/>
      <c r="AR269" s="438"/>
      <c r="AS269" s="438"/>
      <c r="AT269" s="438"/>
      <c r="AU269" s="438"/>
      <c r="AV269" s="439"/>
      <c r="AW269" s="440"/>
      <c r="AX269" s="441"/>
      <c r="AY269" s="442"/>
      <c r="AZ269" s="443"/>
      <c r="BA269" s="444"/>
      <c r="BB269" s="444"/>
      <c r="BC269" s="444"/>
      <c r="BD269" s="444"/>
      <c r="BE269" s="444"/>
      <c r="BF269" s="444"/>
      <c r="BG269" s="444"/>
      <c r="BH269" s="444"/>
      <c r="BI269" s="444"/>
      <c r="BJ269" s="444"/>
      <c r="BK269" s="444"/>
      <c r="BL269" s="444"/>
      <c r="BM269" s="444"/>
      <c r="BN269" s="444"/>
      <c r="BO269" s="445"/>
    </row>
    <row r="270" spans="1:67" ht="35.1" customHeight="1" x14ac:dyDescent="0.25">
      <c r="A270" s="23">
        <f t="shared" si="10"/>
        <v>259</v>
      </c>
      <c r="B270" s="446"/>
      <c r="C270" s="446"/>
      <c r="D270" s="447"/>
      <c r="E270" s="447"/>
      <c r="F270" s="447"/>
      <c r="G270" s="447"/>
      <c r="H270" s="447"/>
      <c r="I270" s="434"/>
      <c r="J270" s="435"/>
      <c r="K270" s="435"/>
      <c r="L270" s="435"/>
      <c r="M270" s="435"/>
      <c r="N270" s="435"/>
      <c r="O270" s="435"/>
      <c r="P270" s="436"/>
      <c r="Q270" s="448"/>
      <c r="R270" s="449"/>
      <c r="S270" s="449"/>
      <c r="T270" s="449"/>
      <c r="U270" s="449"/>
      <c r="V270" s="449"/>
      <c r="W270" s="449"/>
      <c r="X270" s="450"/>
      <c r="Y270" s="451"/>
      <c r="Z270" s="452"/>
      <c r="AA270" s="448"/>
      <c r="AB270" s="449"/>
      <c r="AC270" s="449"/>
      <c r="AD270" s="450"/>
      <c r="AE270" s="431"/>
      <c r="AF270" s="432"/>
      <c r="AG270" s="433"/>
      <c r="AH270" s="431"/>
      <c r="AI270" s="432"/>
      <c r="AJ270" s="433"/>
      <c r="AK270" s="434"/>
      <c r="AL270" s="435"/>
      <c r="AM270" s="435"/>
      <c r="AN270" s="436"/>
      <c r="AO270" s="437"/>
      <c r="AP270" s="438"/>
      <c r="AQ270" s="438"/>
      <c r="AR270" s="438"/>
      <c r="AS270" s="438"/>
      <c r="AT270" s="438"/>
      <c r="AU270" s="438"/>
      <c r="AV270" s="439"/>
      <c r="AW270" s="440"/>
      <c r="AX270" s="441"/>
      <c r="AY270" s="442"/>
      <c r="AZ270" s="443"/>
      <c r="BA270" s="444"/>
      <c r="BB270" s="444"/>
      <c r="BC270" s="444"/>
      <c r="BD270" s="444"/>
      <c r="BE270" s="444"/>
      <c r="BF270" s="444"/>
      <c r="BG270" s="444"/>
      <c r="BH270" s="444"/>
      <c r="BI270" s="444"/>
      <c r="BJ270" s="444"/>
      <c r="BK270" s="444"/>
      <c r="BL270" s="444"/>
      <c r="BM270" s="444"/>
      <c r="BN270" s="444"/>
      <c r="BO270" s="445"/>
    </row>
    <row r="271" spans="1:67" ht="35.1" customHeight="1" x14ac:dyDescent="0.25">
      <c r="A271" s="22">
        <f>ROW(A260)</f>
        <v>260</v>
      </c>
      <c r="B271" s="446"/>
      <c r="C271" s="446"/>
      <c r="D271" s="447"/>
      <c r="E271" s="447"/>
      <c r="F271" s="447"/>
      <c r="G271" s="447"/>
      <c r="H271" s="447"/>
      <c r="I271" s="434"/>
      <c r="J271" s="435"/>
      <c r="K271" s="435"/>
      <c r="L271" s="435"/>
      <c r="M271" s="435"/>
      <c r="N271" s="435"/>
      <c r="O271" s="435"/>
      <c r="P271" s="436"/>
      <c r="Q271" s="448"/>
      <c r="R271" s="449"/>
      <c r="S271" s="449"/>
      <c r="T271" s="449"/>
      <c r="U271" s="449"/>
      <c r="V271" s="449"/>
      <c r="W271" s="449"/>
      <c r="X271" s="450"/>
      <c r="Y271" s="451"/>
      <c r="Z271" s="452"/>
      <c r="AA271" s="448"/>
      <c r="AB271" s="449"/>
      <c r="AC271" s="449"/>
      <c r="AD271" s="450"/>
      <c r="AE271" s="431"/>
      <c r="AF271" s="432"/>
      <c r="AG271" s="433"/>
      <c r="AH271" s="431"/>
      <c r="AI271" s="432"/>
      <c r="AJ271" s="433"/>
      <c r="AK271" s="434"/>
      <c r="AL271" s="435"/>
      <c r="AM271" s="435"/>
      <c r="AN271" s="436"/>
      <c r="AO271" s="437"/>
      <c r="AP271" s="438"/>
      <c r="AQ271" s="438"/>
      <c r="AR271" s="438"/>
      <c r="AS271" s="438"/>
      <c r="AT271" s="438"/>
      <c r="AU271" s="438"/>
      <c r="AV271" s="439"/>
      <c r="AW271" s="440"/>
      <c r="AX271" s="441"/>
      <c r="AY271" s="442"/>
      <c r="AZ271" s="443"/>
      <c r="BA271" s="444"/>
      <c r="BB271" s="444"/>
      <c r="BC271" s="444"/>
      <c r="BD271" s="444"/>
      <c r="BE271" s="444"/>
      <c r="BF271" s="444"/>
      <c r="BG271" s="444"/>
      <c r="BH271" s="444"/>
      <c r="BI271" s="444"/>
      <c r="BJ271" s="444"/>
      <c r="BK271" s="444"/>
      <c r="BL271" s="444"/>
      <c r="BM271" s="444"/>
      <c r="BN271" s="444"/>
      <c r="BO271" s="445"/>
    </row>
    <row r="272" spans="1:67" ht="35.1" customHeight="1" x14ac:dyDescent="0.25">
      <c r="A272" s="23">
        <f t="shared" si="10"/>
        <v>261</v>
      </c>
      <c r="B272" s="446"/>
      <c r="C272" s="446"/>
      <c r="D272" s="447"/>
      <c r="E272" s="447"/>
      <c r="F272" s="447"/>
      <c r="G272" s="447"/>
      <c r="H272" s="447"/>
      <c r="I272" s="434"/>
      <c r="J272" s="435"/>
      <c r="K272" s="435"/>
      <c r="L272" s="435"/>
      <c r="M272" s="435"/>
      <c r="N272" s="435"/>
      <c r="O272" s="435"/>
      <c r="P272" s="436"/>
      <c r="Q272" s="448"/>
      <c r="R272" s="449"/>
      <c r="S272" s="449"/>
      <c r="T272" s="449"/>
      <c r="U272" s="449"/>
      <c r="V272" s="449"/>
      <c r="W272" s="449"/>
      <c r="X272" s="450"/>
      <c r="Y272" s="451"/>
      <c r="Z272" s="452"/>
      <c r="AA272" s="448"/>
      <c r="AB272" s="449"/>
      <c r="AC272" s="449"/>
      <c r="AD272" s="450"/>
      <c r="AE272" s="431"/>
      <c r="AF272" s="432"/>
      <c r="AG272" s="433"/>
      <c r="AH272" s="431"/>
      <c r="AI272" s="432"/>
      <c r="AJ272" s="433"/>
      <c r="AK272" s="434"/>
      <c r="AL272" s="435"/>
      <c r="AM272" s="435"/>
      <c r="AN272" s="436"/>
      <c r="AO272" s="437"/>
      <c r="AP272" s="438"/>
      <c r="AQ272" s="438"/>
      <c r="AR272" s="438"/>
      <c r="AS272" s="438"/>
      <c r="AT272" s="438"/>
      <c r="AU272" s="438"/>
      <c r="AV272" s="439"/>
      <c r="AW272" s="440"/>
      <c r="AX272" s="441"/>
      <c r="AY272" s="442"/>
      <c r="AZ272" s="443"/>
      <c r="BA272" s="444"/>
      <c r="BB272" s="444"/>
      <c r="BC272" s="444"/>
      <c r="BD272" s="444"/>
      <c r="BE272" s="444"/>
      <c r="BF272" s="444"/>
      <c r="BG272" s="444"/>
      <c r="BH272" s="444"/>
      <c r="BI272" s="444"/>
      <c r="BJ272" s="444"/>
      <c r="BK272" s="444"/>
      <c r="BL272" s="444"/>
      <c r="BM272" s="444"/>
      <c r="BN272" s="444"/>
      <c r="BO272" s="445"/>
    </row>
    <row r="273" spans="1:67" ht="35.1" customHeight="1" x14ac:dyDescent="0.25">
      <c r="A273" s="23">
        <f t="shared" si="10"/>
        <v>262</v>
      </c>
      <c r="B273" s="446"/>
      <c r="C273" s="446"/>
      <c r="D273" s="447"/>
      <c r="E273" s="447"/>
      <c r="F273" s="447"/>
      <c r="G273" s="447"/>
      <c r="H273" s="447"/>
      <c r="I273" s="434"/>
      <c r="J273" s="435"/>
      <c r="K273" s="435"/>
      <c r="L273" s="435"/>
      <c r="M273" s="435"/>
      <c r="N273" s="435"/>
      <c r="O273" s="435"/>
      <c r="P273" s="436"/>
      <c r="Q273" s="448"/>
      <c r="R273" s="449"/>
      <c r="S273" s="449"/>
      <c r="T273" s="449"/>
      <c r="U273" s="449"/>
      <c r="V273" s="449"/>
      <c r="W273" s="449"/>
      <c r="X273" s="450"/>
      <c r="Y273" s="451"/>
      <c r="Z273" s="452"/>
      <c r="AA273" s="448"/>
      <c r="AB273" s="449"/>
      <c r="AC273" s="449"/>
      <c r="AD273" s="450"/>
      <c r="AE273" s="431"/>
      <c r="AF273" s="432"/>
      <c r="AG273" s="433"/>
      <c r="AH273" s="431"/>
      <c r="AI273" s="432"/>
      <c r="AJ273" s="433"/>
      <c r="AK273" s="434"/>
      <c r="AL273" s="435"/>
      <c r="AM273" s="435"/>
      <c r="AN273" s="436"/>
      <c r="AO273" s="437"/>
      <c r="AP273" s="438"/>
      <c r="AQ273" s="438"/>
      <c r="AR273" s="438"/>
      <c r="AS273" s="438"/>
      <c r="AT273" s="438"/>
      <c r="AU273" s="438"/>
      <c r="AV273" s="439"/>
      <c r="AW273" s="440"/>
      <c r="AX273" s="441"/>
      <c r="AY273" s="442"/>
      <c r="AZ273" s="443"/>
      <c r="BA273" s="444"/>
      <c r="BB273" s="444"/>
      <c r="BC273" s="444"/>
      <c r="BD273" s="444"/>
      <c r="BE273" s="444"/>
      <c r="BF273" s="444"/>
      <c r="BG273" s="444"/>
      <c r="BH273" s="444"/>
      <c r="BI273" s="444"/>
      <c r="BJ273" s="444"/>
      <c r="BK273" s="444"/>
      <c r="BL273" s="444"/>
      <c r="BM273" s="444"/>
      <c r="BN273" s="444"/>
      <c r="BO273" s="445"/>
    </row>
    <row r="274" spans="1:67" ht="35.1" customHeight="1" x14ac:dyDescent="0.25">
      <c r="A274" s="23">
        <f t="shared" si="10"/>
        <v>263</v>
      </c>
      <c r="B274" s="446"/>
      <c r="C274" s="446"/>
      <c r="D274" s="447"/>
      <c r="E274" s="447"/>
      <c r="F274" s="447"/>
      <c r="G274" s="447"/>
      <c r="H274" s="447"/>
      <c r="I274" s="434"/>
      <c r="J274" s="435"/>
      <c r="K274" s="435"/>
      <c r="L274" s="435"/>
      <c r="M274" s="435"/>
      <c r="N274" s="435"/>
      <c r="O274" s="435"/>
      <c r="P274" s="436"/>
      <c r="Q274" s="448"/>
      <c r="R274" s="449"/>
      <c r="S274" s="449"/>
      <c r="T274" s="449"/>
      <c r="U274" s="449"/>
      <c r="V274" s="449"/>
      <c r="W274" s="449"/>
      <c r="X274" s="450"/>
      <c r="Y274" s="451"/>
      <c r="Z274" s="452"/>
      <c r="AA274" s="448"/>
      <c r="AB274" s="449"/>
      <c r="AC274" s="449"/>
      <c r="AD274" s="450"/>
      <c r="AE274" s="431"/>
      <c r="AF274" s="432"/>
      <c r="AG274" s="433"/>
      <c r="AH274" s="431"/>
      <c r="AI274" s="432"/>
      <c r="AJ274" s="433"/>
      <c r="AK274" s="434"/>
      <c r="AL274" s="435"/>
      <c r="AM274" s="435"/>
      <c r="AN274" s="436"/>
      <c r="AO274" s="437"/>
      <c r="AP274" s="438"/>
      <c r="AQ274" s="438"/>
      <c r="AR274" s="438"/>
      <c r="AS274" s="438"/>
      <c r="AT274" s="438"/>
      <c r="AU274" s="438"/>
      <c r="AV274" s="439"/>
      <c r="AW274" s="440"/>
      <c r="AX274" s="441"/>
      <c r="AY274" s="442"/>
      <c r="AZ274" s="443"/>
      <c r="BA274" s="444"/>
      <c r="BB274" s="444"/>
      <c r="BC274" s="444"/>
      <c r="BD274" s="444"/>
      <c r="BE274" s="444"/>
      <c r="BF274" s="444"/>
      <c r="BG274" s="444"/>
      <c r="BH274" s="444"/>
      <c r="BI274" s="444"/>
      <c r="BJ274" s="444"/>
      <c r="BK274" s="444"/>
      <c r="BL274" s="444"/>
      <c r="BM274" s="444"/>
      <c r="BN274" s="444"/>
      <c r="BO274" s="445"/>
    </row>
    <row r="275" spans="1:67" ht="35.1" customHeight="1" x14ac:dyDescent="0.25">
      <c r="A275" s="23">
        <f t="shared" si="10"/>
        <v>264</v>
      </c>
      <c r="B275" s="446"/>
      <c r="C275" s="446"/>
      <c r="D275" s="447"/>
      <c r="E275" s="447"/>
      <c r="F275" s="447"/>
      <c r="G275" s="447"/>
      <c r="H275" s="447"/>
      <c r="I275" s="434"/>
      <c r="J275" s="435"/>
      <c r="K275" s="435"/>
      <c r="L275" s="435"/>
      <c r="M275" s="435"/>
      <c r="N275" s="435"/>
      <c r="O275" s="435"/>
      <c r="P275" s="436"/>
      <c r="Q275" s="448"/>
      <c r="R275" s="449"/>
      <c r="S275" s="449"/>
      <c r="T275" s="449"/>
      <c r="U275" s="449"/>
      <c r="V275" s="449"/>
      <c r="W275" s="449"/>
      <c r="X275" s="450"/>
      <c r="Y275" s="451"/>
      <c r="Z275" s="452"/>
      <c r="AA275" s="448"/>
      <c r="AB275" s="449"/>
      <c r="AC275" s="449"/>
      <c r="AD275" s="450"/>
      <c r="AE275" s="431"/>
      <c r="AF275" s="432"/>
      <c r="AG275" s="433"/>
      <c r="AH275" s="431"/>
      <c r="AI275" s="432"/>
      <c r="AJ275" s="433"/>
      <c r="AK275" s="434"/>
      <c r="AL275" s="435"/>
      <c r="AM275" s="435"/>
      <c r="AN275" s="436"/>
      <c r="AO275" s="437"/>
      <c r="AP275" s="438"/>
      <c r="AQ275" s="438"/>
      <c r="AR275" s="438"/>
      <c r="AS275" s="438"/>
      <c r="AT275" s="438"/>
      <c r="AU275" s="438"/>
      <c r="AV275" s="439"/>
      <c r="AW275" s="440"/>
      <c r="AX275" s="441"/>
      <c r="AY275" s="442"/>
      <c r="AZ275" s="443"/>
      <c r="BA275" s="444"/>
      <c r="BB275" s="444"/>
      <c r="BC275" s="444"/>
      <c r="BD275" s="444"/>
      <c r="BE275" s="444"/>
      <c r="BF275" s="444"/>
      <c r="BG275" s="444"/>
      <c r="BH275" s="444"/>
      <c r="BI275" s="444"/>
      <c r="BJ275" s="444"/>
      <c r="BK275" s="444"/>
      <c r="BL275" s="444"/>
      <c r="BM275" s="444"/>
      <c r="BN275" s="444"/>
      <c r="BO275" s="445"/>
    </row>
    <row r="276" spans="1:67" ht="35.1" customHeight="1" x14ac:dyDescent="0.25">
      <c r="A276" s="23">
        <f t="shared" ref="A276:A280" si="11">ROW(A265)</f>
        <v>265</v>
      </c>
      <c r="B276" s="446"/>
      <c r="C276" s="446"/>
      <c r="D276" s="447"/>
      <c r="E276" s="447"/>
      <c r="F276" s="447"/>
      <c r="G276" s="447"/>
      <c r="H276" s="447"/>
      <c r="I276" s="434"/>
      <c r="J276" s="435"/>
      <c r="K276" s="435"/>
      <c r="L276" s="435"/>
      <c r="M276" s="435"/>
      <c r="N276" s="435"/>
      <c r="O276" s="435"/>
      <c r="P276" s="436"/>
      <c r="Q276" s="448"/>
      <c r="R276" s="449"/>
      <c r="S276" s="449"/>
      <c r="T276" s="449"/>
      <c r="U276" s="449"/>
      <c r="V276" s="449"/>
      <c r="W276" s="449"/>
      <c r="X276" s="450"/>
      <c r="Y276" s="451"/>
      <c r="Z276" s="452"/>
      <c r="AA276" s="448"/>
      <c r="AB276" s="449"/>
      <c r="AC276" s="449"/>
      <c r="AD276" s="450"/>
      <c r="AE276" s="431"/>
      <c r="AF276" s="432"/>
      <c r="AG276" s="433"/>
      <c r="AH276" s="431"/>
      <c r="AI276" s="432"/>
      <c r="AJ276" s="433"/>
      <c r="AK276" s="434"/>
      <c r="AL276" s="435"/>
      <c r="AM276" s="435"/>
      <c r="AN276" s="436"/>
      <c r="AO276" s="437"/>
      <c r="AP276" s="438"/>
      <c r="AQ276" s="438"/>
      <c r="AR276" s="438"/>
      <c r="AS276" s="438"/>
      <c r="AT276" s="438"/>
      <c r="AU276" s="438"/>
      <c r="AV276" s="439"/>
      <c r="AW276" s="440"/>
      <c r="AX276" s="441"/>
      <c r="AY276" s="442"/>
      <c r="AZ276" s="443"/>
      <c r="BA276" s="444"/>
      <c r="BB276" s="444"/>
      <c r="BC276" s="444"/>
      <c r="BD276" s="444"/>
      <c r="BE276" s="444"/>
      <c r="BF276" s="444"/>
      <c r="BG276" s="444"/>
      <c r="BH276" s="444"/>
      <c r="BI276" s="444"/>
      <c r="BJ276" s="444"/>
      <c r="BK276" s="444"/>
      <c r="BL276" s="444"/>
      <c r="BM276" s="444"/>
      <c r="BN276" s="444"/>
      <c r="BO276" s="445"/>
    </row>
    <row r="277" spans="1:67" ht="35.1" customHeight="1" x14ac:dyDescent="0.25">
      <c r="A277" s="23">
        <f t="shared" si="11"/>
        <v>266</v>
      </c>
      <c r="B277" s="446"/>
      <c r="C277" s="446"/>
      <c r="D277" s="447"/>
      <c r="E277" s="447"/>
      <c r="F277" s="447"/>
      <c r="G277" s="447"/>
      <c r="H277" s="447"/>
      <c r="I277" s="434"/>
      <c r="J277" s="435"/>
      <c r="K277" s="435"/>
      <c r="L277" s="435"/>
      <c r="M277" s="435"/>
      <c r="N277" s="435"/>
      <c r="O277" s="435"/>
      <c r="P277" s="436"/>
      <c r="Q277" s="448"/>
      <c r="R277" s="449"/>
      <c r="S277" s="449"/>
      <c r="T277" s="449"/>
      <c r="U277" s="449"/>
      <c r="V277" s="449"/>
      <c r="W277" s="449"/>
      <c r="X277" s="450"/>
      <c r="Y277" s="451"/>
      <c r="Z277" s="452"/>
      <c r="AA277" s="448"/>
      <c r="AB277" s="449"/>
      <c r="AC277" s="449"/>
      <c r="AD277" s="450"/>
      <c r="AE277" s="431"/>
      <c r="AF277" s="432"/>
      <c r="AG277" s="433"/>
      <c r="AH277" s="431"/>
      <c r="AI277" s="432"/>
      <c r="AJ277" s="433"/>
      <c r="AK277" s="434"/>
      <c r="AL277" s="435"/>
      <c r="AM277" s="435"/>
      <c r="AN277" s="436"/>
      <c r="AO277" s="437"/>
      <c r="AP277" s="438"/>
      <c r="AQ277" s="438"/>
      <c r="AR277" s="438"/>
      <c r="AS277" s="438"/>
      <c r="AT277" s="438"/>
      <c r="AU277" s="438"/>
      <c r="AV277" s="439"/>
      <c r="AW277" s="440"/>
      <c r="AX277" s="441"/>
      <c r="AY277" s="442"/>
      <c r="AZ277" s="443"/>
      <c r="BA277" s="444"/>
      <c r="BB277" s="444"/>
      <c r="BC277" s="444"/>
      <c r="BD277" s="444"/>
      <c r="BE277" s="444"/>
      <c r="BF277" s="444"/>
      <c r="BG277" s="444"/>
      <c r="BH277" s="444"/>
      <c r="BI277" s="444"/>
      <c r="BJ277" s="444"/>
      <c r="BK277" s="444"/>
      <c r="BL277" s="444"/>
      <c r="BM277" s="444"/>
      <c r="BN277" s="444"/>
      <c r="BO277" s="445"/>
    </row>
    <row r="278" spans="1:67" ht="35.1" customHeight="1" x14ac:dyDescent="0.25">
      <c r="A278" s="23">
        <f t="shared" si="11"/>
        <v>267</v>
      </c>
      <c r="B278" s="446"/>
      <c r="C278" s="446"/>
      <c r="D278" s="447"/>
      <c r="E278" s="447"/>
      <c r="F278" s="447"/>
      <c r="G278" s="447"/>
      <c r="H278" s="447"/>
      <c r="I278" s="434"/>
      <c r="J278" s="435"/>
      <c r="K278" s="435"/>
      <c r="L278" s="435"/>
      <c r="M278" s="435"/>
      <c r="N278" s="435"/>
      <c r="O278" s="435"/>
      <c r="P278" s="436"/>
      <c r="Q278" s="448"/>
      <c r="R278" s="449"/>
      <c r="S278" s="449"/>
      <c r="T278" s="449"/>
      <c r="U278" s="449"/>
      <c r="V278" s="449"/>
      <c r="W278" s="449"/>
      <c r="X278" s="450"/>
      <c r="Y278" s="451"/>
      <c r="Z278" s="452"/>
      <c r="AA278" s="448"/>
      <c r="AB278" s="449"/>
      <c r="AC278" s="449"/>
      <c r="AD278" s="450"/>
      <c r="AE278" s="431"/>
      <c r="AF278" s="432"/>
      <c r="AG278" s="433"/>
      <c r="AH278" s="431"/>
      <c r="AI278" s="432"/>
      <c r="AJ278" s="433"/>
      <c r="AK278" s="434"/>
      <c r="AL278" s="435"/>
      <c r="AM278" s="435"/>
      <c r="AN278" s="436"/>
      <c r="AO278" s="437"/>
      <c r="AP278" s="438"/>
      <c r="AQ278" s="438"/>
      <c r="AR278" s="438"/>
      <c r="AS278" s="438"/>
      <c r="AT278" s="438"/>
      <c r="AU278" s="438"/>
      <c r="AV278" s="439"/>
      <c r="AW278" s="440"/>
      <c r="AX278" s="441"/>
      <c r="AY278" s="442"/>
      <c r="AZ278" s="443"/>
      <c r="BA278" s="444"/>
      <c r="BB278" s="444"/>
      <c r="BC278" s="444"/>
      <c r="BD278" s="444"/>
      <c r="BE278" s="444"/>
      <c r="BF278" s="444"/>
      <c r="BG278" s="444"/>
      <c r="BH278" s="444"/>
      <c r="BI278" s="444"/>
      <c r="BJ278" s="444"/>
      <c r="BK278" s="444"/>
      <c r="BL278" s="444"/>
      <c r="BM278" s="444"/>
      <c r="BN278" s="444"/>
      <c r="BO278" s="445"/>
    </row>
    <row r="279" spans="1:67" ht="35.1" customHeight="1" x14ac:dyDescent="0.25">
      <c r="A279" s="23">
        <f t="shared" si="11"/>
        <v>268</v>
      </c>
      <c r="B279" s="446"/>
      <c r="C279" s="446"/>
      <c r="D279" s="447"/>
      <c r="E279" s="447"/>
      <c r="F279" s="447"/>
      <c r="G279" s="447"/>
      <c r="H279" s="447"/>
      <c r="I279" s="434"/>
      <c r="J279" s="435"/>
      <c r="K279" s="435"/>
      <c r="L279" s="435"/>
      <c r="M279" s="435"/>
      <c r="N279" s="435"/>
      <c r="O279" s="435"/>
      <c r="P279" s="436"/>
      <c r="Q279" s="448"/>
      <c r="R279" s="449"/>
      <c r="S279" s="449"/>
      <c r="T279" s="449"/>
      <c r="U279" s="449"/>
      <c r="V279" s="449"/>
      <c r="W279" s="449"/>
      <c r="X279" s="450"/>
      <c r="Y279" s="451"/>
      <c r="Z279" s="452"/>
      <c r="AA279" s="448"/>
      <c r="AB279" s="449"/>
      <c r="AC279" s="449"/>
      <c r="AD279" s="450"/>
      <c r="AE279" s="431"/>
      <c r="AF279" s="432"/>
      <c r="AG279" s="433"/>
      <c r="AH279" s="431"/>
      <c r="AI279" s="432"/>
      <c r="AJ279" s="433"/>
      <c r="AK279" s="434"/>
      <c r="AL279" s="435"/>
      <c r="AM279" s="435"/>
      <c r="AN279" s="436"/>
      <c r="AO279" s="437"/>
      <c r="AP279" s="438"/>
      <c r="AQ279" s="438"/>
      <c r="AR279" s="438"/>
      <c r="AS279" s="438"/>
      <c r="AT279" s="438"/>
      <c r="AU279" s="438"/>
      <c r="AV279" s="439"/>
      <c r="AW279" s="440"/>
      <c r="AX279" s="441"/>
      <c r="AY279" s="442"/>
      <c r="AZ279" s="443"/>
      <c r="BA279" s="444"/>
      <c r="BB279" s="444"/>
      <c r="BC279" s="444"/>
      <c r="BD279" s="444"/>
      <c r="BE279" s="444"/>
      <c r="BF279" s="444"/>
      <c r="BG279" s="444"/>
      <c r="BH279" s="444"/>
      <c r="BI279" s="444"/>
      <c r="BJ279" s="444"/>
      <c r="BK279" s="444"/>
      <c r="BL279" s="444"/>
      <c r="BM279" s="444"/>
      <c r="BN279" s="444"/>
      <c r="BO279" s="445"/>
    </row>
    <row r="280" spans="1:67" ht="35.1" customHeight="1" x14ac:dyDescent="0.25">
      <c r="A280" s="23">
        <f t="shared" si="11"/>
        <v>269</v>
      </c>
      <c r="B280" s="446"/>
      <c r="C280" s="446"/>
      <c r="D280" s="447"/>
      <c r="E280" s="447"/>
      <c r="F280" s="447"/>
      <c r="G280" s="447"/>
      <c r="H280" s="447"/>
      <c r="I280" s="434"/>
      <c r="J280" s="435"/>
      <c r="K280" s="435"/>
      <c r="L280" s="435"/>
      <c r="M280" s="435"/>
      <c r="N280" s="435"/>
      <c r="O280" s="435"/>
      <c r="P280" s="436"/>
      <c r="Q280" s="448"/>
      <c r="R280" s="449"/>
      <c r="S280" s="449"/>
      <c r="T280" s="449"/>
      <c r="U280" s="449"/>
      <c r="V280" s="449"/>
      <c r="W280" s="449"/>
      <c r="X280" s="450"/>
      <c r="Y280" s="451"/>
      <c r="Z280" s="452"/>
      <c r="AA280" s="448"/>
      <c r="AB280" s="449"/>
      <c r="AC280" s="449"/>
      <c r="AD280" s="450"/>
      <c r="AE280" s="431"/>
      <c r="AF280" s="432"/>
      <c r="AG280" s="433"/>
      <c r="AH280" s="431"/>
      <c r="AI280" s="432"/>
      <c r="AJ280" s="433"/>
      <c r="AK280" s="434"/>
      <c r="AL280" s="435"/>
      <c r="AM280" s="435"/>
      <c r="AN280" s="436"/>
      <c r="AO280" s="437"/>
      <c r="AP280" s="438"/>
      <c r="AQ280" s="438"/>
      <c r="AR280" s="438"/>
      <c r="AS280" s="438"/>
      <c r="AT280" s="438"/>
      <c r="AU280" s="438"/>
      <c r="AV280" s="439"/>
      <c r="AW280" s="440"/>
      <c r="AX280" s="441"/>
      <c r="AY280" s="442"/>
      <c r="AZ280" s="443"/>
      <c r="BA280" s="444"/>
      <c r="BB280" s="444"/>
      <c r="BC280" s="444"/>
      <c r="BD280" s="444"/>
      <c r="BE280" s="444"/>
      <c r="BF280" s="444"/>
      <c r="BG280" s="444"/>
      <c r="BH280" s="444"/>
      <c r="BI280" s="444"/>
      <c r="BJ280" s="444"/>
      <c r="BK280" s="444"/>
      <c r="BL280" s="444"/>
      <c r="BM280" s="444"/>
      <c r="BN280" s="444"/>
      <c r="BO280" s="445"/>
    </row>
    <row r="281" spans="1:67" ht="35.1" customHeight="1" x14ac:dyDescent="0.25">
      <c r="A281" s="22">
        <f>ROW(A270)</f>
        <v>270</v>
      </c>
      <c r="B281" s="446"/>
      <c r="C281" s="446"/>
      <c r="D281" s="447"/>
      <c r="E281" s="447"/>
      <c r="F281" s="447"/>
      <c r="G281" s="447"/>
      <c r="H281" s="447"/>
      <c r="I281" s="434"/>
      <c r="J281" s="435"/>
      <c r="K281" s="435"/>
      <c r="L281" s="435"/>
      <c r="M281" s="435"/>
      <c r="N281" s="435"/>
      <c r="O281" s="435"/>
      <c r="P281" s="436"/>
      <c r="Q281" s="448"/>
      <c r="R281" s="449"/>
      <c r="S281" s="449"/>
      <c r="T281" s="449"/>
      <c r="U281" s="449"/>
      <c r="V281" s="449"/>
      <c r="W281" s="449"/>
      <c r="X281" s="450"/>
      <c r="Y281" s="451"/>
      <c r="Z281" s="452"/>
      <c r="AA281" s="448"/>
      <c r="AB281" s="449"/>
      <c r="AC281" s="449"/>
      <c r="AD281" s="450"/>
      <c r="AE281" s="431"/>
      <c r="AF281" s="432"/>
      <c r="AG281" s="433"/>
      <c r="AH281" s="431"/>
      <c r="AI281" s="432"/>
      <c r="AJ281" s="433"/>
      <c r="AK281" s="434"/>
      <c r="AL281" s="435"/>
      <c r="AM281" s="435"/>
      <c r="AN281" s="436"/>
      <c r="AO281" s="437"/>
      <c r="AP281" s="438"/>
      <c r="AQ281" s="438"/>
      <c r="AR281" s="438"/>
      <c r="AS281" s="438"/>
      <c r="AT281" s="438"/>
      <c r="AU281" s="438"/>
      <c r="AV281" s="439"/>
      <c r="AW281" s="440"/>
      <c r="AX281" s="441"/>
      <c r="AY281" s="442"/>
      <c r="AZ281" s="443"/>
      <c r="BA281" s="444"/>
      <c r="BB281" s="444"/>
      <c r="BC281" s="444"/>
      <c r="BD281" s="444"/>
      <c r="BE281" s="444"/>
      <c r="BF281" s="444"/>
      <c r="BG281" s="444"/>
      <c r="BH281" s="444"/>
      <c r="BI281" s="444"/>
      <c r="BJ281" s="444"/>
      <c r="BK281" s="444"/>
      <c r="BL281" s="444"/>
      <c r="BM281" s="444"/>
      <c r="BN281" s="444"/>
      <c r="BO281" s="445"/>
    </row>
    <row r="282" spans="1:67" ht="35.1" customHeight="1" x14ac:dyDescent="0.25">
      <c r="A282" s="23">
        <f t="shared" ref="A282:A290" si="12">ROW(A271)</f>
        <v>271</v>
      </c>
      <c r="B282" s="446"/>
      <c r="C282" s="446"/>
      <c r="D282" s="447"/>
      <c r="E282" s="447"/>
      <c r="F282" s="447"/>
      <c r="G282" s="447"/>
      <c r="H282" s="447"/>
      <c r="I282" s="434"/>
      <c r="J282" s="435"/>
      <c r="K282" s="435"/>
      <c r="L282" s="435"/>
      <c r="M282" s="435"/>
      <c r="N282" s="435"/>
      <c r="O282" s="435"/>
      <c r="P282" s="436"/>
      <c r="Q282" s="448"/>
      <c r="R282" s="449"/>
      <c r="S282" s="449"/>
      <c r="T282" s="449"/>
      <c r="U282" s="449"/>
      <c r="V282" s="449"/>
      <c r="W282" s="449"/>
      <c r="X282" s="450"/>
      <c r="Y282" s="451"/>
      <c r="Z282" s="452"/>
      <c r="AA282" s="448"/>
      <c r="AB282" s="449"/>
      <c r="AC282" s="449"/>
      <c r="AD282" s="450"/>
      <c r="AE282" s="431"/>
      <c r="AF282" s="432"/>
      <c r="AG282" s="433"/>
      <c r="AH282" s="431"/>
      <c r="AI282" s="432"/>
      <c r="AJ282" s="433"/>
      <c r="AK282" s="434"/>
      <c r="AL282" s="435"/>
      <c r="AM282" s="435"/>
      <c r="AN282" s="436"/>
      <c r="AO282" s="437"/>
      <c r="AP282" s="438"/>
      <c r="AQ282" s="438"/>
      <c r="AR282" s="438"/>
      <c r="AS282" s="438"/>
      <c r="AT282" s="438"/>
      <c r="AU282" s="438"/>
      <c r="AV282" s="439"/>
      <c r="AW282" s="440"/>
      <c r="AX282" s="441"/>
      <c r="AY282" s="442"/>
      <c r="AZ282" s="443"/>
      <c r="BA282" s="444"/>
      <c r="BB282" s="444"/>
      <c r="BC282" s="444"/>
      <c r="BD282" s="444"/>
      <c r="BE282" s="444"/>
      <c r="BF282" s="444"/>
      <c r="BG282" s="444"/>
      <c r="BH282" s="444"/>
      <c r="BI282" s="444"/>
      <c r="BJ282" s="444"/>
      <c r="BK282" s="444"/>
      <c r="BL282" s="444"/>
      <c r="BM282" s="444"/>
      <c r="BN282" s="444"/>
      <c r="BO282" s="445"/>
    </row>
    <row r="283" spans="1:67" ht="35.1" customHeight="1" x14ac:dyDescent="0.25">
      <c r="A283" s="23">
        <f t="shared" si="12"/>
        <v>272</v>
      </c>
      <c r="B283" s="446"/>
      <c r="C283" s="446"/>
      <c r="D283" s="447"/>
      <c r="E283" s="447"/>
      <c r="F283" s="447"/>
      <c r="G283" s="447"/>
      <c r="H283" s="447"/>
      <c r="I283" s="434"/>
      <c r="J283" s="435"/>
      <c r="K283" s="435"/>
      <c r="L283" s="435"/>
      <c r="M283" s="435"/>
      <c r="N283" s="435"/>
      <c r="O283" s="435"/>
      <c r="P283" s="436"/>
      <c r="Q283" s="448"/>
      <c r="R283" s="449"/>
      <c r="S283" s="449"/>
      <c r="T283" s="449"/>
      <c r="U283" s="449"/>
      <c r="V283" s="449"/>
      <c r="W283" s="449"/>
      <c r="X283" s="450"/>
      <c r="Y283" s="451"/>
      <c r="Z283" s="452"/>
      <c r="AA283" s="448"/>
      <c r="AB283" s="449"/>
      <c r="AC283" s="449"/>
      <c r="AD283" s="450"/>
      <c r="AE283" s="431"/>
      <c r="AF283" s="432"/>
      <c r="AG283" s="433"/>
      <c r="AH283" s="431"/>
      <c r="AI283" s="432"/>
      <c r="AJ283" s="433"/>
      <c r="AK283" s="434"/>
      <c r="AL283" s="435"/>
      <c r="AM283" s="435"/>
      <c r="AN283" s="436"/>
      <c r="AO283" s="437"/>
      <c r="AP283" s="438"/>
      <c r="AQ283" s="438"/>
      <c r="AR283" s="438"/>
      <c r="AS283" s="438"/>
      <c r="AT283" s="438"/>
      <c r="AU283" s="438"/>
      <c r="AV283" s="439"/>
      <c r="AW283" s="440"/>
      <c r="AX283" s="441"/>
      <c r="AY283" s="442"/>
      <c r="AZ283" s="443"/>
      <c r="BA283" s="444"/>
      <c r="BB283" s="444"/>
      <c r="BC283" s="444"/>
      <c r="BD283" s="444"/>
      <c r="BE283" s="444"/>
      <c r="BF283" s="444"/>
      <c r="BG283" s="444"/>
      <c r="BH283" s="444"/>
      <c r="BI283" s="444"/>
      <c r="BJ283" s="444"/>
      <c r="BK283" s="444"/>
      <c r="BL283" s="444"/>
      <c r="BM283" s="444"/>
      <c r="BN283" s="444"/>
      <c r="BO283" s="445"/>
    </row>
    <row r="284" spans="1:67" ht="35.1" customHeight="1" x14ac:dyDescent="0.25">
      <c r="A284" s="23">
        <f t="shared" si="12"/>
        <v>273</v>
      </c>
      <c r="B284" s="446"/>
      <c r="C284" s="446"/>
      <c r="D284" s="447"/>
      <c r="E284" s="447"/>
      <c r="F284" s="447"/>
      <c r="G284" s="447"/>
      <c r="H284" s="447"/>
      <c r="I284" s="434"/>
      <c r="J284" s="435"/>
      <c r="K284" s="435"/>
      <c r="L284" s="435"/>
      <c r="M284" s="435"/>
      <c r="N284" s="435"/>
      <c r="O284" s="435"/>
      <c r="P284" s="436"/>
      <c r="Q284" s="448"/>
      <c r="R284" s="449"/>
      <c r="S284" s="449"/>
      <c r="T284" s="449"/>
      <c r="U284" s="449"/>
      <c r="V284" s="449"/>
      <c r="W284" s="449"/>
      <c r="X284" s="450"/>
      <c r="Y284" s="451"/>
      <c r="Z284" s="452"/>
      <c r="AA284" s="448"/>
      <c r="AB284" s="449"/>
      <c r="AC284" s="449"/>
      <c r="AD284" s="450"/>
      <c r="AE284" s="431"/>
      <c r="AF284" s="432"/>
      <c r="AG284" s="433"/>
      <c r="AH284" s="431"/>
      <c r="AI284" s="432"/>
      <c r="AJ284" s="433"/>
      <c r="AK284" s="434"/>
      <c r="AL284" s="435"/>
      <c r="AM284" s="435"/>
      <c r="AN284" s="436"/>
      <c r="AO284" s="437"/>
      <c r="AP284" s="438"/>
      <c r="AQ284" s="438"/>
      <c r="AR284" s="438"/>
      <c r="AS284" s="438"/>
      <c r="AT284" s="438"/>
      <c r="AU284" s="438"/>
      <c r="AV284" s="439"/>
      <c r="AW284" s="440"/>
      <c r="AX284" s="441"/>
      <c r="AY284" s="442"/>
      <c r="AZ284" s="443"/>
      <c r="BA284" s="444"/>
      <c r="BB284" s="444"/>
      <c r="BC284" s="444"/>
      <c r="BD284" s="444"/>
      <c r="BE284" s="444"/>
      <c r="BF284" s="444"/>
      <c r="BG284" s="444"/>
      <c r="BH284" s="444"/>
      <c r="BI284" s="444"/>
      <c r="BJ284" s="444"/>
      <c r="BK284" s="444"/>
      <c r="BL284" s="444"/>
      <c r="BM284" s="444"/>
      <c r="BN284" s="444"/>
      <c r="BO284" s="445"/>
    </row>
    <row r="285" spans="1:67" ht="35.1" customHeight="1" x14ac:dyDescent="0.25">
      <c r="A285" s="23">
        <f t="shared" si="12"/>
        <v>274</v>
      </c>
      <c r="B285" s="446"/>
      <c r="C285" s="446"/>
      <c r="D285" s="447"/>
      <c r="E285" s="447"/>
      <c r="F285" s="447"/>
      <c r="G285" s="447"/>
      <c r="H285" s="447"/>
      <c r="I285" s="434"/>
      <c r="J285" s="435"/>
      <c r="K285" s="435"/>
      <c r="L285" s="435"/>
      <c r="M285" s="435"/>
      <c r="N285" s="435"/>
      <c r="O285" s="435"/>
      <c r="P285" s="436"/>
      <c r="Q285" s="448"/>
      <c r="R285" s="449"/>
      <c r="S285" s="449"/>
      <c r="T285" s="449"/>
      <c r="U285" s="449"/>
      <c r="V285" s="449"/>
      <c r="W285" s="449"/>
      <c r="X285" s="450"/>
      <c r="Y285" s="451"/>
      <c r="Z285" s="452"/>
      <c r="AA285" s="448"/>
      <c r="AB285" s="449"/>
      <c r="AC285" s="449"/>
      <c r="AD285" s="450"/>
      <c r="AE285" s="431"/>
      <c r="AF285" s="432"/>
      <c r="AG285" s="433"/>
      <c r="AH285" s="431"/>
      <c r="AI285" s="432"/>
      <c r="AJ285" s="433"/>
      <c r="AK285" s="434"/>
      <c r="AL285" s="435"/>
      <c r="AM285" s="435"/>
      <c r="AN285" s="436"/>
      <c r="AO285" s="437"/>
      <c r="AP285" s="438"/>
      <c r="AQ285" s="438"/>
      <c r="AR285" s="438"/>
      <c r="AS285" s="438"/>
      <c r="AT285" s="438"/>
      <c r="AU285" s="438"/>
      <c r="AV285" s="439"/>
      <c r="AW285" s="440"/>
      <c r="AX285" s="441"/>
      <c r="AY285" s="442"/>
      <c r="AZ285" s="443"/>
      <c r="BA285" s="444"/>
      <c r="BB285" s="444"/>
      <c r="BC285" s="444"/>
      <c r="BD285" s="444"/>
      <c r="BE285" s="444"/>
      <c r="BF285" s="444"/>
      <c r="BG285" s="444"/>
      <c r="BH285" s="444"/>
      <c r="BI285" s="444"/>
      <c r="BJ285" s="444"/>
      <c r="BK285" s="444"/>
      <c r="BL285" s="444"/>
      <c r="BM285" s="444"/>
      <c r="BN285" s="444"/>
      <c r="BO285" s="445"/>
    </row>
    <row r="286" spans="1:67" ht="35.1" customHeight="1" x14ac:dyDescent="0.25">
      <c r="A286" s="23">
        <f t="shared" si="12"/>
        <v>275</v>
      </c>
      <c r="B286" s="446"/>
      <c r="C286" s="446"/>
      <c r="D286" s="447"/>
      <c r="E286" s="447"/>
      <c r="F286" s="447"/>
      <c r="G286" s="447"/>
      <c r="H286" s="447"/>
      <c r="I286" s="434"/>
      <c r="J286" s="435"/>
      <c r="K286" s="435"/>
      <c r="L286" s="435"/>
      <c r="M286" s="435"/>
      <c r="N286" s="435"/>
      <c r="O286" s="435"/>
      <c r="P286" s="436"/>
      <c r="Q286" s="448"/>
      <c r="R286" s="449"/>
      <c r="S286" s="449"/>
      <c r="T286" s="449"/>
      <c r="U286" s="449"/>
      <c r="V286" s="449"/>
      <c r="W286" s="449"/>
      <c r="X286" s="450"/>
      <c r="Y286" s="451"/>
      <c r="Z286" s="452"/>
      <c r="AA286" s="448"/>
      <c r="AB286" s="449"/>
      <c r="AC286" s="449"/>
      <c r="AD286" s="450"/>
      <c r="AE286" s="431"/>
      <c r="AF286" s="432"/>
      <c r="AG286" s="433"/>
      <c r="AH286" s="431"/>
      <c r="AI286" s="432"/>
      <c r="AJ286" s="433"/>
      <c r="AK286" s="434"/>
      <c r="AL286" s="435"/>
      <c r="AM286" s="435"/>
      <c r="AN286" s="436"/>
      <c r="AO286" s="437"/>
      <c r="AP286" s="438"/>
      <c r="AQ286" s="438"/>
      <c r="AR286" s="438"/>
      <c r="AS286" s="438"/>
      <c r="AT286" s="438"/>
      <c r="AU286" s="438"/>
      <c r="AV286" s="439"/>
      <c r="AW286" s="440"/>
      <c r="AX286" s="441"/>
      <c r="AY286" s="442"/>
      <c r="AZ286" s="443"/>
      <c r="BA286" s="444"/>
      <c r="BB286" s="444"/>
      <c r="BC286" s="444"/>
      <c r="BD286" s="444"/>
      <c r="BE286" s="444"/>
      <c r="BF286" s="444"/>
      <c r="BG286" s="444"/>
      <c r="BH286" s="444"/>
      <c r="BI286" s="444"/>
      <c r="BJ286" s="444"/>
      <c r="BK286" s="444"/>
      <c r="BL286" s="444"/>
      <c r="BM286" s="444"/>
      <c r="BN286" s="444"/>
      <c r="BO286" s="445"/>
    </row>
    <row r="287" spans="1:67" ht="35.1" customHeight="1" x14ac:dyDescent="0.25">
      <c r="A287" s="23">
        <f t="shared" si="12"/>
        <v>276</v>
      </c>
      <c r="B287" s="446"/>
      <c r="C287" s="446"/>
      <c r="D287" s="447"/>
      <c r="E287" s="447"/>
      <c r="F287" s="447"/>
      <c r="G287" s="447"/>
      <c r="H287" s="447"/>
      <c r="I287" s="434"/>
      <c r="J287" s="435"/>
      <c r="K287" s="435"/>
      <c r="L287" s="435"/>
      <c r="M287" s="435"/>
      <c r="N287" s="435"/>
      <c r="O287" s="435"/>
      <c r="P287" s="436"/>
      <c r="Q287" s="448"/>
      <c r="R287" s="449"/>
      <c r="S287" s="449"/>
      <c r="T287" s="449"/>
      <c r="U287" s="449"/>
      <c r="V287" s="449"/>
      <c r="W287" s="449"/>
      <c r="X287" s="450"/>
      <c r="Y287" s="451"/>
      <c r="Z287" s="452"/>
      <c r="AA287" s="448"/>
      <c r="AB287" s="449"/>
      <c r="AC287" s="449"/>
      <c r="AD287" s="450"/>
      <c r="AE287" s="431"/>
      <c r="AF287" s="432"/>
      <c r="AG287" s="433"/>
      <c r="AH287" s="431"/>
      <c r="AI287" s="432"/>
      <c r="AJ287" s="433"/>
      <c r="AK287" s="434"/>
      <c r="AL287" s="435"/>
      <c r="AM287" s="435"/>
      <c r="AN287" s="436"/>
      <c r="AO287" s="437"/>
      <c r="AP287" s="438"/>
      <c r="AQ287" s="438"/>
      <c r="AR287" s="438"/>
      <c r="AS287" s="438"/>
      <c r="AT287" s="438"/>
      <c r="AU287" s="438"/>
      <c r="AV287" s="439"/>
      <c r="AW287" s="440"/>
      <c r="AX287" s="441"/>
      <c r="AY287" s="442"/>
      <c r="AZ287" s="443"/>
      <c r="BA287" s="444"/>
      <c r="BB287" s="444"/>
      <c r="BC287" s="444"/>
      <c r="BD287" s="444"/>
      <c r="BE287" s="444"/>
      <c r="BF287" s="444"/>
      <c r="BG287" s="444"/>
      <c r="BH287" s="444"/>
      <c r="BI287" s="444"/>
      <c r="BJ287" s="444"/>
      <c r="BK287" s="444"/>
      <c r="BL287" s="444"/>
      <c r="BM287" s="444"/>
      <c r="BN287" s="444"/>
      <c r="BO287" s="445"/>
    </row>
    <row r="288" spans="1:67" ht="35.1" customHeight="1" x14ac:dyDescent="0.25">
      <c r="A288" s="23">
        <f t="shared" si="12"/>
        <v>277</v>
      </c>
      <c r="B288" s="446"/>
      <c r="C288" s="446"/>
      <c r="D288" s="447"/>
      <c r="E288" s="447"/>
      <c r="F288" s="447"/>
      <c r="G288" s="447"/>
      <c r="H288" s="447"/>
      <c r="I288" s="434"/>
      <c r="J288" s="435"/>
      <c r="K288" s="435"/>
      <c r="L288" s="435"/>
      <c r="M288" s="435"/>
      <c r="N288" s="435"/>
      <c r="O288" s="435"/>
      <c r="P288" s="436"/>
      <c r="Q288" s="448"/>
      <c r="R288" s="449"/>
      <c r="S288" s="449"/>
      <c r="T288" s="449"/>
      <c r="U288" s="449"/>
      <c r="V288" s="449"/>
      <c r="W288" s="449"/>
      <c r="X288" s="450"/>
      <c r="Y288" s="451"/>
      <c r="Z288" s="452"/>
      <c r="AA288" s="448"/>
      <c r="AB288" s="449"/>
      <c r="AC288" s="449"/>
      <c r="AD288" s="450"/>
      <c r="AE288" s="431"/>
      <c r="AF288" s="432"/>
      <c r="AG288" s="433"/>
      <c r="AH288" s="431"/>
      <c r="AI288" s="432"/>
      <c r="AJ288" s="433"/>
      <c r="AK288" s="434"/>
      <c r="AL288" s="435"/>
      <c r="AM288" s="435"/>
      <c r="AN288" s="436"/>
      <c r="AO288" s="437"/>
      <c r="AP288" s="438"/>
      <c r="AQ288" s="438"/>
      <c r="AR288" s="438"/>
      <c r="AS288" s="438"/>
      <c r="AT288" s="438"/>
      <c r="AU288" s="438"/>
      <c r="AV288" s="439"/>
      <c r="AW288" s="440"/>
      <c r="AX288" s="441"/>
      <c r="AY288" s="442"/>
      <c r="AZ288" s="443"/>
      <c r="BA288" s="444"/>
      <c r="BB288" s="444"/>
      <c r="BC288" s="444"/>
      <c r="BD288" s="444"/>
      <c r="BE288" s="444"/>
      <c r="BF288" s="444"/>
      <c r="BG288" s="444"/>
      <c r="BH288" s="444"/>
      <c r="BI288" s="444"/>
      <c r="BJ288" s="444"/>
      <c r="BK288" s="444"/>
      <c r="BL288" s="444"/>
      <c r="BM288" s="444"/>
      <c r="BN288" s="444"/>
      <c r="BO288" s="445"/>
    </row>
    <row r="289" spans="1:67" ht="35.1" customHeight="1" x14ac:dyDescent="0.25">
      <c r="A289" s="23">
        <f t="shared" si="12"/>
        <v>278</v>
      </c>
      <c r="B289" s="446"/>
      <c r="C289" s="446"/>
      <c r="D289" s="447"/>
      <c r="E289" s="447"/>
      <c r="F289" s="447"/>
      <c r="G289" s="447"/>
      <c r="H289" s="447"/>
      <c r="I289" s="434"/>
      <c r="J289" s="435"/>
      <c r="K289" s="435"/>
      <c r="L289" s="435"/>
      <c r="M289" s="435"/>
      <c r="N289" s="435"/>
      <c r="O289" s="435"/>
      <c r="P289" s="436"/>
      <c r="Q289" s="448"/>
      <c r="R289" s="449"/>
      <c r="S289" s="449"/>
      <c r="T289" s="449"/>
      <c r="U289" s="449"/>
      <c r="V289" s="449"/>
      <c r="W289" s="449"/>
      <c r="X289" s="450"/>
      <c r="Y289" s="451"/>
      <c r="Z289" s="452"/>
      <c r="AA289" s="448"/>
      <c r="AB289" s="449"/>
      <c r="AC289" s="449"/>
      <c r="AD289" s="450"/>
      <c r="AE289" s="431"/>
      <c r="AF289" s="432"/>
      <c r="AG289" s="433"/>
      <c r="AH289" s="431"/>
      <c r="AI289" s="432"/>
      <c r="AJ289" s="433"/>
      <c r="AK289" s="434"/>
      <c r="AL289" s="435"/>
      <c r="AM289" s="435"/>
      <c r="AN289" s="436"/>
      <c r="AO289" s="437"/>
      <c r="AP289" s="438"/>
      <c r="AQ289" s="438"/>
      <c r="AR289" s="438"/>
      <c r="AS289" s="438"/>
      <c r="AT289" s="438"/>
      <c r="AU289" s="438"/>
      <c r="AV289" s="439"/>
      <c r="AW289" s="440"/>
      <c r="AX289" s="441"/>
      <c r="AY289" s="442"/>
      <c r="AZ289" s="443"/>
      <c r="BA289" s="444"/>
      <c r="BB289" s="444"/>
      <c r="BC289" s="444"/>
      <c r="BD289" s="444"/>
      <c r="BE289" s="444"/>
      <c r="BF289" s="444"/>
      <c r="BG289" s="444"/>
      <c r="BH289" s="444"/>
      <c r="BI289" s="444"/>
      <c r="BJ289" s="444"/>
      <c r="BK289" s="444"/>
      <c r="BL289" s="444"/>
      <c r="BM289" s="444"/>
      <c r="BN289" s="444"/>
      <c r="BO289" s="445"/>
    </row>
    <row r="290" spans="1:67" ht="35.1" customHeight="1" x14ac:dyDescent="0.25">
      <c r="A290" s="23">
        <f t="shared" si="12"/>
        <v>279</v>
      </c>
      <c r="B290" s="446"/>
      <c r="C290" s="446"/>
      <c r="D290" s="447"/>
      <c r="E290" s="447"/>
      <c r="F290" s="447"/>
      <c r="G290" s="447"/>
      <c r="H290" s="447"/>
      <c r="I290" s="434"/>
      <c r="J290" s="435"/>
      <c r="K290" s="435"/>
      <c r="L290" s="435"/>
      <c r="M290" s="435"/>
      <c r="N290" s="435"/>
      <c r="O290" s="435"/>
      <c r="P290" s="436"/>
      <c r="Q290" s="448"/>
      <c r="R290" s="449"/>
      <c r="S290" s="449"/>
      <c r="T290" s="449"/>
      <c r="U290" s="449"/>
      <c r="V290" s="449"/>
      <c r="W290" s="449"/>
      <c r="X290" s="450"/>
      <c r="Y290" s="451"/>
      <c r="Z290" s="452"/>
      <c r="AA290" s="448"/>
      <c r="AB290" s="449"/>
      <c r="AC290" s="449"/>
      <c r="AD290" s="450"/>
      <c r="AE290" s="431"/>
      <c r="AF290" s="432"/>
      <c r="AG290" s="433"/>
      <c r="AH290" s="431"/>
      <c r="AI290" s="432"/>
      <c r="AJ290" s="433"/>
      <c r="AK290" s="434"/>
      <c r="AL290" s="435"/>
      <c r="AM290" s="435"/>
      <c r="AN290" s="436"/>
      <c r="AO290" s="437"/>
      <c r="AP290" s="438"/>
      <c r="AQ290" s="438"/>
      <c r="AR290" s="438"/>
      <c r="AS290" s="438"/>
      <c r="AT290" s="438"/>
      <c r="AU290" s="438"/>
      <c r="AV290" s="439"/>
      <c r="AW290" s="440"/>
      <c r="AX290" s="441"/>
      <c r="AY290" s="442"/>
      <c r="AZ290" s="443"/>
      <c r="BA290" s="444"/>
      <c r="BB290" s="444"/>
      <c r="BC290" s="444"/>
      <c r="BD290" s="444"/>
      <c r="BE290" s="444"/>
      <c r="BF290" s="444"/>
      <c r="BG290" s="444"/>
      <c r="BH290" s="444"/>
      <c r="BI290" s="444"/>
      <c r="BJ290" s="444"/>
      <c r="BK290" s="444"/>
      <c r="BL290" s="444"/>
      <c r="BM290" s="444"/>
      <c r="BN290" s="444"/>
      <c r="BO290" s="445"/>
    </row>
    <row r="291" spans="1:67" ht="35.1" customHeight="1" x14ac:dyDescent="0.25">
      <c r="A291" s="22">
        <f>ROW(A280)</f>
        <v>280</v>
      </c>
      <c r="B291" s="446"/>
      <c r="C291" s="446"/>
      <c r="D291" s="447"/>
      <c r="E291" s="447"/>
      <c r="F291" s="447"/>
      <c r="G291" s="447"/>
      <c r="H291" s="447"/>
      <c r="I291" s="434"/>
      <c r="J291" s="435"/>
      <c r="K291" s="435"/>
      <c r="L291" s="435"/>
      <c r="M291" s="435"/>
      <c r="N291" s="435"/>
      <c r="O291" s="435"/>
      <c r="P291" s="436"/>
      <c r="Q291" s="448"/>
      <c r="R291" s="449"/>
      <c r="S291" s="449"/>
      <c r="T291" s="449"/>
      <c r="U291" s="449"/>
      <c r="V291" s="449"/>
      <c r="W291" s="449"/>
      <c r="X291" s="450"/>
      <c r="Y291" s="451"/>
      <c r="Z291" s="452"/>
      <c r="AA291" s="448"/>
      <c r="AB291" s="449"/>
      <c r="AC291" s="449"/>
      <c r="AD291" s="450"/>
      <c r="AE291" s="431"/>
      <c r="AF291" s="432"/>
      <c r="AG291" s="433"/>
      <c r="AH291" s="431"/>
      <c r="AI291" s="432"/>
      <c r="AJ291" s="433"/>
      <c r="AK291" s="434"/>
      <c r="AL291" s="435"/>
      <c r="AM291" s="435"/>
      <c r="AN291" s="436"/>
      <c r="AO291" s="437"/>
      <c r="AP291" s="438"/>
      <c r="AQ291" s="438"/>
      <c r="AR291" s="438"/>
      <c r="AS291" s="438"/>
      <c r="AT291" s="438"/>
      <c r="AU291" s="438"/>
      <c r="AV291" s="439"/>
      <c r="AW291" s="440"/>
      <c r="AX291" s="441"/>
      <c r="AY291" s="442"/>
      <c r="AZ291" s="443"/>
      <c r="BA291" s="444"/>
      <c r="BB291" s="444"/>
      <c r="BC291" s="444"/>
      <c r="BD291" s="444"/>
      <c r="BE291" s="444"/>
      <c r="BF291" s="444"/>
      <c r="BG291" s="444"/>
      <c r="BH291" s="444"/>
      <c r="BI291" s="444"/>
      <c r="BJ291" s="444"/>
      <c r="BK291" s="444"/>
      <c r="BL291" s="444"/>
      <c r="BM291" s="444"/>
      <c r="BN291" s="444"/>
      <c r="BO291" s="445"/>
    </row>
    <row r="292" spans="1:67" ht="35.1" customHeight="1" x14ac:dyDescent="0.25">
      <c r="A292" s="23">
        <f t="shared" ref="A292:A300" si="13">ROW(A281)</f>
        <v>281</v>
      </c>
      <c r="B292" s="446"/>
      <c r="C292" s="446"/>
      <c r="D292" s="447"/>
      <c r="E292" s="447"/>
      <c r="F292" s="447"/>
      <c r="G292" s="447"/>
      <c r="H292" s="447"/>
      <c r="I292" s="434"/>
      <c r="J292" s="435"/>
      <c r="K292" s="435"/>
      <c r="L292" s="435"/>
      <c r="M292" s="435"/>
      <c r="N292" s="435"/>
      <c r="O292" s="435"/>
      <c r="P292" s="436"/>
      <c r="Q292" s="448"/>
      <c r="R292" s="449"/>
      <c r="S292" s="449"/>
      <c r="T292" s="449"/>
      <c r="U292" s="449"/>
      <c r="V292" s="449"/>
      <c r="W292" s="449"/>
      <c r="X292" s="450"/>
      <c r="Y292" s="451"/>
      <c r="Z292" s="452"/>
      <c r="AA292" s="448"/>
      <c r="AB292" s="449"/>
      <c r="AC292" s="449"/>
      <c r="AD292" s="450"/>
      <c r="AE292" s="431"/>
      <c r="AF292" s="432"/>
      <c r="AG292" s="433"/>
      <c r="AH292" s="431"/>
      <c r="AI292" s="432"/>
      <c r="AJ292" s="433"/>
      <c r="AK292" s="434"/>
      <c r="AL292" s="435"/>
      <c r="AM292" s="435"/>
      <c r="AN292" s="436"/>
      <c r="AO292" s="437"/>
      <c r="AP292" s="438"/>
      <c r="AQ292" s="438"/>
      <c r="AR292" s="438"/>
      <c r="AS292" s="438"/>
      <c r="AT292" s="438"/>
      <c r="AU292" s="438"/>
      <c r="AV292" s="439"/>
      <c r="AW292" s="440"/>
      <c r="AX292" s="441"/>
      <c r="AY292" s="442"/>
      <c r="AZ292" s="443"/>
      <c r="BA292" s="444"/>
      <c r="BB292" s="444"/>
      <c r="BC292" s="444"/>
      <c r="BD292" s="444"/>
      <c r="BE292" s="444"/>
      <c r="BF292" s="444"/>
      <c r="BG292" s="444"/>
      <c r="BH292" s="444"/>
      <c r="BI292" s="444"/>
      <c r="BJ292" s="444"/>
      <c r="BK292" s="444"/>
      <c r="BL292" s="444"/>
      <c r="BM292" s="444"/>
      <c r="BN292" s="444"/>
      <c r="BO292" s="445"/>
    </row>
    <row r="293" spans="1:67" ht="35.1" customHeight="1" x14ac:dyDescent="0.25">
      <c r="A293" s="23">
        <f t="shared" si="13"/>
        <v>282</v>
      </c>
      <c r="B293" s="446"/>
      <c r="C293" s="446"/>
      <c r="D293" s="447"/>
      <c r="E293" s="447"/>
      <c r="F293" s="447"/>
      <c r="G293" s="447"/>
      <c r="H293" s="447"/>
      <c r="I293" s="434"/>
      <c r="J293" s="435"/>
      <c r="K293" s="435"/>
      <c r="L293" s="435"/>
      <c r="M293" s="435"/>
      <c r="N293" s="435"/>
      <c r="O293" s="435"/>
      <c r="P293" s="436"/>
      <c r="Q293" s="448"/>
      <c r="R293" s="449"/>
      <c r="S293" s="449"/>
      <c r="T293" s="449"/>
      <c r="U293" s="449"/>
      <c r="V293" s="449"/>
      <c r="W293" s="449"/>
      <c r="X293" s="450"/>
      <c r="Y293" s="451"/>
      <c r="Z293" s="452"/>
      <c r="AA293" s="448"/>
      <c r="AB293" s="449"/>
      <c r="AC293" s="449"/>
      <c r="AD293" s="450"/>
      <c r="AE293" s="431"/>
      <c r="AF293" s="432"/>
      <c r="AG293" s="433"/>
      <c r="AH293" s="431"/>
      <c r="AI293" s="432"/>
      <c r="AJ293" s="433"/>
      <c r="AK293" s="434"/>
      <c r="AL293" s="435"/>
      <c r="AM293" s="435"/>
      <c r="AN293" s="436"/>
      <c r="AO293" s="437"/>
      <c r="AP293" s="438"/>
      <c r="AQ293" s="438"/>
      <c r="AR293" s="438"/>
      <c r="AS293" s="438"/>
      <c r="AT293" s="438"/>
      <c r="AU293" s="438"/>
      <c r="AV293" s="439"/>
      <c r="AW293" s="440"/>
      <c r="AX293" s="441"/>
      <c r="AY293" s="442"/>
      <c r="AZ293" s="443"/>
      <c r="BA293" s="444"/>
      <c r="BB293" s="444"/>
      <c r="BC293" s="444"/>
      <c r="BD293" s="444"/>
      <c r="BE293" s="444"/>
      <c r="BF293" s="444"/>
      <c r="BG293" s="444"/>
      <c r="BH293" s="444"/>
      <c r="BI293" s="444"/>
      <c r="BJ293" s="444"/>
      <c r="BK293" s="444"/>
      <c r="BL293" s="444"/>
      <c r="BM293" s="444"/>
      <c r="BN293" s="444"/>
      <c r="BO293" s="445"/>
    </row>
    <row r="294" spans="1:67" ht="35.1" customHeight="1" x14ac:dyDescent="0.25">
      <c r="A294" s="23">
        <f t="shared" si="13"/>
        <v>283</v>
      </c>
      <c r="B294" s="446"/>
      <c r="C294" s="446"/>
      <c r="D294" s="447"/>
      <c r="E294" s="447"/>
      <c r="F294" s="447"/>
      <c r="G294" s="447"/>
      <c r="H294" s="447"/>
      <c r="I294" s="434"/>
      <c r="J294" s="435"/>
      <c r="K294" s="435"/>
      <c r="L294" s="435"/>
      <c r="M294" s="435"/>
      <c r="N294" s="435"/>
      <c r="O294" s="435"/>
      <c r="P294" s="436"/>
      <c r="Q294" s="448"/>
      <c r="R294" s="449"/>
      <c r="S294" s="449"/>
      <c r="T294" s="449"/>
      <c r="U294" s="449"/>
      <c r="V294" s="449"/>
      <c r="W294" s="449"/>
      <c r="X294" s="450"/>
      <c r="Y294" s="451"/>
      <c r="Z294" s="452"/>
      <c r="AA294" s="448"/>
      <c r="AB294" s="449"/>
      <c r="AC294" s="449"/>
      <c r="AD294" s="450"/>
      <c r="AE294" s="431"/>
      <c r="AF294" s="432"/>
      <c r="AG294" s="433"/>
      <c r="AH294" s="431"/>
      <c r="AI294" s="432"/>
      <c r="AJ294" s="433"/>
      <c r="AK294" s="434"/>
      <c r="AL294" s="435"/>
      <c r="AM294" s="435"/>
      <c r="AN294" s="436"/>
      <c r="AO294" s="437"/>
      <c r="AP294" s="438"/>
      <c r="AQ294" s="438"/>
      <c r="AR294" s="438"/>
      <c r="AS294" s="438"/>
      <c r="AT294" s="438"/>
      <c r="AU294" s="438"/>
      <c r="AV294" s="439"/>
      <c r="AW294" s="440"/>
      <c r="AX294" s="441"/>
      <c r="AY294" s="442"/>
      <c r="AZ294" s="443"/>
      <c r="BA294" s="444"/>
      <c r="BB294" s="444"/>
      <c r="BC294" s="444"/>
      <c r="BD294" s="444"/>
      <c r="BE294" s="444"/>
      <c r="BF294" s="444"/>
      <c r="BG294" s="444"/>
      <c r="BH294" s="444"/>
      <c r="BI294" s="444"/>
      <c r="BJ294" s="444"/>
      <c r="BK294" s="444"/>
      <c r="BL294" s="444"/>
      <c r="BM294" s="444"/>
      <c r="BN294" s="444"/>
      <c r="BO294" s="445"/>
    </row>
    <row r="295" spans="1:67" ht="35.1" customHeight="1" x14ac:dyDescent="0.25">
      <c r="A295" s="23">
        <f t="shared" si="13"/>
        <v>284</v>
      </c>
      <c r="B295" s="446"/>
      <c r="C295" s="446"/>
      <c r="D295" s="447"/>
      <c r="E295" s="447"/>
      <c r="F295" s="447"/>
      <c r="G295" s="447"/>
      <c r="H295" s="447"/>
      <c r="I295" s="434"/>
      <c r="J295" s="435"/>
      <c r="K295" s="435"/>
      <c r="L295" s="435"/>
      <c r="M295" s="435"/>
      <c r="N295" s="435"/>
      <c r="O295" s="435"/>
      <c r="P295" s="436"/>
      <c r="Q295" s="448"/>
      <c r="R295" s="449"/>
      <c r="S295" s="449"/>
      <c r="T295" s="449"/>
      <c r="U295" s="449"/>
      <c r="V295" s="449"/>
      <c r="W295" s="449"/>
      <c r="X295" s="450"/>
      <c r="Y295" s="451"/>
      <c r="Z295" s="452"/>
      <c r="AA295" s="448"/>
      <c r="AB295" s="449"/>
      <c r="AC295" s="449"/>
      <c r="AD295" s="450"/>
      <c r="AE295" s="431"/>
      <c r="AF295" s="432"/>
      <c r="AG295" s="433"/>
      <c r="AH295" s="431"/>
      <c r="AI295" s="432"/>
      <c r="AJ295" s="433"/>
      <c r="AK295" s="434"/>
      <c r="AL295" s="435"/>
      <c r="AM295" s="435"/>
      <c r="AN295" s="436"/>
      <c r="AO295" s="437"/>
      <c r="AP295" s="438"/>
      <c r="AQ295" s="438"/>
      <c r="AR295" s="438"/>
      <c r="AS295" s="438"/>
      <c r="AT295" s="438"/>
      <c r="AU295" s="438"/>
      <c r="AV295" s="439"/>
      <c r="AW295" s="440"/>
      <c r="AX295" s="441"/>
      <c r="AY295" s="442"/>
      <c r="AZ295" s="443"/>
      <c r="BA295" s="444"/>
      <c r="BB295" s="444"/>
      <c r="BC295" s="444"/>
      <c r="BD295" s="444"/>
      <c r="BE295" s="444"/>
      <c r="BF295" s="444"/>
      <c r="BG295" s="444"/>
      <c r="BH295" s="444"/>
      <c r="BI295" s="444"/>
      <c r="BJ295" s="444"/>
      <c r="BK295" s="444"/>
      <c r="BL295" s="444"/>
      <c r="BM295" s="444"/>
      <c r="BN295" s="444"/>
      <c r="BO295" s="445"/>
    </row>
    <row r="296" spans="1:67" ht="35.1" customHeight="1" x14ac:dyDescent="0.25">
      <c r="A296" s="23">
        <f t="shared" si="13"/>
        <v>285</v>
      </c>
      <c r="B296" s="446"/>
      <c r="C296" s="446"/>
      <c r="D296" s="447"/>
      <c r="E296" s="447"/>
      <c r="F296" s="447"/>
      <c r="G296" s="447"/>
      <c r="H296" s="447"/>
      <c r="I296" s="434"/>
      <c r="J296" s="435"/>
      <c r="K296" s="435"/>
      <c r="L296" s="435"/>
      <c r="M296" s="435"/>
      <c r="N296" s="435"/>
      <c r="O296" s="435"/>
      <c r="P296" s="436"/>
      <c r="Q296" s="448"/>
      <c r="R296" s="449"/>
      <c r="S296" s="449"/>
      <c r="T296" s="449"/>
      <c r="U296" s="449"/>
      <c r="V296" s="449"/>
      <c r="W296" s="449"/>
      <c r="X296" s="450"/>
      <c r="Y296" s="451"/>
      <c r="Z296" s="452"/>
      <c r="AA296" s="448"/>
      <c r="AB296" s="449"/>
      <c r="AC296" s="449"/>
      <c r="AD296" s="450"/>
      <c r="AE296" s="431"/>
      <c r="AF296" s="432"/>
      <c r="AG296" s="433"/>
      <c r="AH296" s="431"/>
      <c r="AI296" s="432"/>
      <c r="AJ296" s="433"/>
      <c r="AK296" s="434"/>
      <c r="AL296" s="435"/>
      <c r="AM296" s="435"/>
      <c r="AN296" s="436"/>
      <c r="AO296" s="437"/>
      <c r="AP296" s="438"/>
      <c r="AQ296" s="438"/>
      <c r="AR296" s="438"/>
      <c r="AS296" s="438"/>
      <c r="AT296" s="438"/>
      <c r="AU296" s="438"/>
      <c r="AV296" s="439"/>
      <c r="AW296" s="440"/>
      <c r="AX296" s="441"/>
      <c r="AY296" s="442"/>
      <c r="AZ296" s="443"/>
      <c r="BA296" s="444"/>
      <c r="BB296" s="444"/>
      <c r="BC296" s="444"/>
      <c r="BD296" s="444"/>
      <c r="BE296" s="444"/>
      <c r="BF296" s="444"/>
      <c r="BG296" s="444"/>
      <c r="BH296" s="444"/>
      <c r="BI296" s="444"/>
      <c r="BJ296" s="444"/>
      <c r="BK296" s="444"/>
      <c r="BL296" s="444"/>
      <c r="BM296" s="444"/>
      <c r="BN296" s="444"/>
      <c r="BO296" s="445"/>
    </row>
    <row r="297" spans="1:67" ht="35.1" customHeight="1" x14ac:dyDescent="0.25">
      <c r="A297" s="23">
        <f t="shared" si="13"/>
        <v>286</v>
      </c>
      <c r="B297" s="446"/>
      <c r="C297" s="446"/>
      <c r="D297" s="447"/>
      <c r="E297" s="447"/>
      <c r="F297" s="447"/>
      <c r="G297" s="447"/>
      <c r="H297" s="447"/>
      <c r="I297" s="434"/>
      <c r="J297" s="435"/>
      <c r="K297" s="435"/>
      <c r="L297" s="435"/>
      <c r="M297" s="435"/>
      <c r="N297" s="435"/>
      <c r="O297" s="435"/>
      <c r="P297" s="436"/>
      <c r="Q297" s="448"/>
      <c r="R297" s="449"/>
      <c r="S297" s="449"/>
      <c r="T297" s="449"/>
      <c r="U297" s="449"/>
      <c r="V297" s="449"/>
      <c r="W297" s="449"/>
      <c r="X297" s="450"/>
      <c r="Y297" s="451"/>
      <c r="Z297" s="452"/>
      <c r="AA297" s="448"/>
      <c r="AB297" s="449"/>
      <c r="AC297" s="449"/>
      <c r="AD297" s="450"/>
      <c r="AE297" s="431"/>
      <c r="AF297" s="432"/>
      <c r="AG297" s="433"/>
      <c r="AH297" s="431"/>
      <c r="AI297" s="432"/>
      <c r="AJ297" s="433"/>
      <c r="AK297" s="434"/>
      <c r="AL297" s="435"/>
      <c r="AM297" s="435"/>
      <c r="AN297" s="436"/>
      <c r="AO297" s="437"/>
      <c r="AP297" s="438"/>
      <c r="AQ297" s="438"/>
      <c r="AR297" s="438"/>
      <c r="AS297" s="438"/>
      <c r="AT297" s="438"/>
      <c r="AU297" s="438"/>
      <c r="AV297" s="439"/>
      <c r="AW297" s="440"/>
      <c r="AX297" s="441"/>
      <c r="AY297" s="442"/>
      <c r="AZ297" s="443"/>
      <c r="BA297" s="444"/>
      <c r="BB297" s="444"/>
      <c r="BC297" s="444"/>
      <c r="BD297" s="444"/>
      <c r="BE297" s="444"/>
      <c r="BF297" s="444"/>
      <c r="BG297" s="444"/>
      <c r="BH297" s="444"/>
      <c r="BI297" s="444"/>
      <c r="BJ297" s="444"/>
      <c r="BK297" s="444"/>
      <c r="BL297" s="444"/>
      <c r="BM297" s="444"/>
      <c r="BN297" s="444"/>
      <c r="BO297" s="445"/>
    </row>
    <row r="298" spans="1:67" ht="35.1" customHeight="1" x14ac:dyDescent="0.25">
      <c r="A298" s="23">
        <f t="shared" si="13"/>
        <v>287</v>
      </c>
      <c r="B298" s="446"/>
      <c r="C298" s="446"/>
      <c r="D298" s="447"/>
      <c r="E298" s="447"/>
      <c r="F298" s="447"/>
      <c r="G298" s="447"/>
      <c r="H298" s="447"/>
      <c r="I298" s="434"/>
      <c r="J298" s="435"/>
      <c r="K298" s="435"/>
      <c r="L298" s="435"/>
      <c r="M298" s="435"/>
      <c r="N298" s="435"/>
      <c r="O298" s="435"/>
      <c r="P298" s="436"/>
      <c r="Q298" s="448"/>
      <c r="R298" s="449"/>
      <c r="S298" s="449"/>
      <c r="T298" s="449"/>
      <c r="U298" s="449"/>
      <c r="V298" s="449"/>
      <c r="W298" s="449"/>
      <c r="X298" s="450"/>
      <c r="Y298" s="451"/>
      <c r="Z298" s="452"/>
      <c r="AA298" s="448"/>
      <c r="AB298" s="449"/>
      <c r="AC298" s="449"/>
      <c r="AD298" s="450"/>
      <c r="AE298" s="431"/>
      <c r="AF298" s="432"/>
      <c r="AG298" s="433"/>
      <c r="AH298" s="431"/>
      <c r="AI298" s="432"/>
      <c r="AJ298" s="433"/>
      <c r="AK298" s="434"/>
      <c r="AL298" s="435"/>
      <c r="AM298" s="435"/>
      <c r="AN298" s="436"/>
      <c r="AO298" s="437"/>
      <c r="AP298" s="438"/>
      <c r="AQ298" s="438"/>
      <c r="AR298" s="438"/>
      <c r="AS298" s="438"/>
      <c r="AT298" s="438"/>
      <c r="AU298" s="438"/>
      <c r="AV298" s="439"/>
      <c r="AW298" s="440"/>
      <c r="AX298" s="441"/>
      <c r="AY298" s="442"/>
      <c r="AZ298" s="443"/>
      <c r="BA298" s="444"/>
      <c r="BB298" s="444"/>
      <c r="BC298" s="444"/>
      <c r="BD298" s="444"/>
      <c r="BE298" s="444"/>
      <c r="BF298" s="444"/>
      <c r="BG298" s="444"/>
      <c r="BH298" s="444"/>
      <c r="BI298" s="444"/>
      <c r="BJ298" s="444"/>
      <c r="BK298" s="444"/>
      <c r="BL298" s="444"/>
      <c r="BM298" s="444"/>
      <c r="BN298" s="444"/>
      <c r="BO298" s="445"/>
    </row>
    <row r="299" spans="1:67" ht="35.1" customHeight="1" x14ac:dyDescent="0.25">
      <c r="A299" s="23">
        <f t="shared" si="13"/>
        <v>288</v>
      </c>
      <c r="B299" s="446"/>
      <c r="C299" s="446"/>
      <c r="D299" s="447"/>
      <c r="E299" s="447"/>
      <c r="F299" s="447"/>
      <c r="G299" s="447"/>
      <c r="H299" s="447"/>
      <c r="I299" s="434"/>
      <c r="J299" s="435"/>
      <c r="K299" s="435"/>
      <c r="L299" s="435"/>
      <c r="M299" s="435"/>
      <c r="N299" s="435"/>
      <c r="O299" s="435"/>
      <c r="P299" s="436"/>
      <c r="Q299" s="448"/>
      <c r="R299" s="449"/>
      <c r="S299" s="449"/>
      <c r="T299" s="449"/>
      <c r="U299" s="449"/>
      <c r="V299" s="449"/>
      <c r="W299" s="449"/>
      <c r="X299" s="450"/>
      <c r="Y299" s="451"/>
      <c r="Z299" s="452"/>
      <c r="AA299" s="448"/>
      <c r="AB299" s="449"/>
      <c r="AC299" s="449"/>
      <c r="AD299" s="450"/>
      <c r="AE299" s="431"/>
      <c r="AF299" s="432"/>
      <c r="AG299" s="433"/>
      <c r="AH299" s="431"/>
      <c r="AI299" s="432"/>
      <c r="AJ299" s="433"/>
      <c r="AK299" s="434"/>
      <c r="AL299" s="435"/>
      <c r="AM299" s="435"/>
      <c r="AN299" s="436"/>
      <c r="AO299" s="437"/>
      <c r="AP299" s="438"/>
      <c r="AQ299" s="438"/>
      <c r="AR299" s="438"/>
      <c r="AS299" s="438"/>
      <c r="AT299" s="438"/>
      <c r="AU299" s="438"/>
      <c r="AV299" s="439"/>
      <c r="AW299" s="440"/>
      <c r="AX299" s="441"/>
      <c r="AY299" s="442"/>
      <c r="AZ299" s="443"/>
      <c r="BA299" s="444"/>
      <c r="BB299" s="444"/>
      <c r="BC299" s="444"/>
      <c r="BD299" s="444"/>
      <c r="BE299" s="444"/>
      <c r="BF299" s="444"/>
      <c r="BG299" s="444"/>
      <c r="BH299" s="444"/>
      <c r="BI299" s="444"/>
      <c r="BJ299" s="444"/>
      <c r="BK299" s="444"/>
      <c r="BL299" s="444"/>
      <c r="BM299" s="444"/>
      <c r="BN299" s="444"/>
      <c r="BO299" s="445"/>
    </row>
    <row r="300" spans="1:67" ht="35.1" customHeight="1" x14ac:dyDescent="0.25">
      <c r="A300" s="23">
        <f t="shared" si="13"/>
        <v>289</v>
      </c>
      <c r="B300" s="446"/>
      <c r="C300" s="446"/>
      <c r="D300" s="447"/>
      <c r="E300" s="447"/>
      <c r="F300" s="447"/>
      <c r="G300" s="447"/>
      <c r="H300" s="447"/>
      <c r="I300" s="434"/>
      <c r="J300" s="435"/>
      <c r="K300" s="435"/>
      <c r="L300" s="435"/>
      <c r="M300" s="435"/>
      <c r="N300" s="435"/>
      <c r="O300" s="435"/>
      <c r="P300" s="436"/>
      <c r="Q300" s="448"/>
      <c r="R300" s="449"/>
      <c r="S300" s="449"/>
      <c r="T300" s="449"/>
      <c r="U300" s="449"/>
      <c r="V300" s="449"/>
      <c r="W300" s="449"/>
      <c r="X300" s="450"/>
      <c r="Y300" s="451"/>
      <c r="Z300" s="452"/>
      <c r="AA300" s="448"/>
      <c r="AB300" s="449"/>
      <c r="AC300" s="449"/>
      <c r="AD300" s="450"/>
      <c r="AE300" s="431"/>
      <c r="AF300" s="432"/>
      <c r="AG300" s="433"/>
      <c r="AH300" s="431"/>
      <c r="AI300" s="432"/>
      <c r="AJ300" s="433"/>
      <c r="AK300" s="434"/>
      <c r="AL300" s="435"/>
      <c r="AM300" s="435"/>
      <c r="AN300" s="436"/>
      <c r="AO300" s="437"/>
      <c r="AP300" s="438"/>
      <c r="AQ300" s="438"/>
      <c r="AR300" s="438"/>
      <c r="AS300" s="438"/>
      <c r="AT300" s="438"/>
      <c r="AU300" s="438"/>
      <c r="AV300" s="439"/>
      <c r="AW300" s="440"/>
      <c r="AX300" s="441"/>
      <c r="AY300" s="442"/>
      <c r="AZ300" s="443"/>
      <c r="BA300" s="444"/>
      <c r="BB300" s="444"/>
      <c r="BC300" s="444"/>
      <c r="BD300" s="444"/>
      <c r="BE300" s="444"/>
      <c r="BF300" s="444"/>
      <c r="BG300" s="444"/>
      <c r="BH300" s="444"/>
      <c r="BI300" s="444"/>
      <c r="BJ300" s="444"/>
      <c r="BK300" s="444"/>
      <c r="BL300" s="444"/>
      <c r="BM300" s="444"/>
      <c r="BN300" s="444"/>
      <c r="BO300" s="445"/>
    </row>
    <row r="301" spans="1:67" ht="35.1" customHeight="1" x14ac:dyDescent="0.25">
      <c r="A301" s="22">
        <f>ROW(A290)</f>
        <v>290</v>
      </c>
      <c r="B301" s="446"/>
      <c r="C301" s="446"/>
      <c r="D301" s="447"/>
      <c r="E301" s="447"/>
      <c r="F301" s="447"/>
      <c r="G301" s="447"/>
      <c r="H301" s="447"/>
      <c r="I301" s="434"/>
      <c r="J301" s="435"/>
      <c r="K301" s="435"/>
      <c r="L301" s="435"/>
      <c r="M301" s="435"/>
      <c r="N301" s="435"/>
      <c r="O301" s="435"/>
      <c r="P301" s="436"/>
      <c r="Q301" s="448"/>
      <c r="R301" s="449"/>
      <c r="S301" s="449"/>
      <c r="T301" s="449"/>
      <c r="U301" s="449"/>
      <c r="V301" s="449"/>
      <c r="W301" s="449"/>
      <c r="X301" s="450"/>
      <c r="Y301" s="451"/>
      <c r="Z301" s="452"/>
      <c r="AA301" s="448"/>
      <c r="AB301" s="449"/>
      <c r="AC301" s="449"/>
      <c r="AD301" s="450"/>
      <c r="AE301" s="431"/>
      <c r="AF301" s="432"/>
      <c r="AG301" s="433"/>
      <c r="AH301" s="431"/>
      <c r="AI301" s="432"/>
      <c r="AJ301" s="433"/>
      <c r="AK301" s="434"/>
      <c r="AL301" s="435"/>
      <c r="AM301" s="435"/>
      <c r="AN301" s="436"/>
      <c r="AO301" s="437"/>
      <c r="AP301" s="438"/>
      <c r="AQ301" s="438"/>
      <c r="AR301" s="438"/>
      <c r="AS301" s="438"/>
      <c r="AT301" s="438"/>
      <c r="AU301" s="438"/>
      <c r="AV301" s="439"/>
      <c r="AW301" s="440"/>
      <c r="AX301" s="441"/>
      <c r="AY301" s="442"/>
      <c r="AZ301" s="443"/>
      <c r="BA301" s="444"/>
      <c r="BB301" s="444"/>
      <c r="BC301" s="444"/>
      <c r="BD301" s="444"/>
      <c r="BE301" s="444"/>
      <c r="BF301" s="444"/>
      <c r="BG301" s="444"/>
      <c r="BH301" s="444"/>
      <c r="BI301" s="444"/>
      <c r="BJ301" s="444"/>
      <c r="BK301" s="444"/>
      <c r="BL301" s="444"/>
      <c r="BM301" s="444"/>
      <c r="BN301" s="444"/>
      <c r="BO301" s="445"/>
    </row>
    <row r="302" spans="1:67" ht="35.1" customHeight="1" x14ac:dyDescent="0.25">
      <c r="A302" s="23">
        <f t="shared" ref="A302:A310" si="14">ROW(A291)</f>
        <v>291</v>
      </c>
      <c r="B302" s="446"/>
      <c r="C302" s="446"/>
      <c r="D302" s="447"/>
      <c r="E302" s="447"/>
      <c r="F302" s="447"/>
      <c r="G302" s="447"/>
      <c r="H302" s="447"/>
      <c r="I302" s="434"/>
      <c r="J302" s="435"/>
      <c r="K302" s="435"/>
      <c r="L302" s="435"/>
      <c r="M302" s="435"/>
      <c r="N302" s="435"/>
      <c r="O302" s="435"/>
      <c r="P302" s="436"/>
      <c r="Q302" s="448"/>
      <c r="R302" s="449"/>
      <c r="S302" s="449"/>
      <c r="T302" s="449"/>
      <c r="U302" s="449"/>
      <c r="V302" s="449"/>
      <c r="W302" s="449"/>
      <c r="X302" s="450"/>
      <c r="Y302" s="451"/>
      <c r="Z302" s="452"/>
      <c r="AA302" s="448"/>
      <c r="AB302" s="449"/>
      <c r="AC302" s="449"/>
      <c r="AD302" s="450"/>
      <c r="AE302" s="431"/>
      <c r="AF302" s="432"/>
      <c r="AG302" s="433"/>
      <c r="AH302" s="431"/>
      <c r="AI302" s="432"/>
      <c r="AJ302" s="433"/>
      <c r="AK302" s="434"/>
      <c r="AL302" s="435"/>
      <c r="AM302" s="435"/>
      <c r="AN302" s="436"/>
      <c r="AO302" s="437"/>
      <c r="AP302" s="438"/>
      <c r="AQ302" s="438"/>
      <c r="AR302" s="438"/>
      <c r="AS302" s="438"/>
      <c r="AT302" s="438"/>
      <c r="AU302" s="438"/>
      <c r="AV302" s="439"/>
      <c r="AW302" s="440"/>
      <c r="AX302" s="441"/>
      <c r="AY302" s="442"/>
      <c r="AZ302" s="443"/>
      <c r="BA302" s="444"/>
      <c r="BB302" s="444"/>
      <c r="BC302" s="444"/>
      <c r="BD302" s="444"/>
      <c r="BE302" s="444"/>
      <c r="BF302" s="444"/>
      <c r="BG302" s="444"/>
      <c r="BH302" s="444"/>
      <c r="BI302" s="444"/>
      <c r="BJ302" s="444"/>
      <c r="BK302" s="444"/>
      <c r="BL302" s="444"/>
      <c r="BM302" s="444"/>
      <c r="BN302" s="444"/>
      <c r="BO302" s="445"/>
    </row>
    <row r="303" spans="1:67" ht="35.1" customHeight="1" x14ac:dyDescent="0.25">
      <c r="A303" s="23">
        <f t="shared" si="14"/>
        <v>292</v>
      </c>
      <c r="B303" s="446"/>
      <c r="C303" s="446"/>
      <c r="D303" s="447"/>
      <c r="E303" s="447"/>
      <c r="F303" s="447"/>
      <c r="G303" s="447"/>
      <c r="H303" s="447"/>
      <c r="I303" s="434"/>
      <c r="J303" s="435"/>
      <c r="K303" s="435"/>
      <c r="L303" s="435"/>
      <c r="M303" s="435"/>
      <c r="N303" s="435"/>
      <c r="O303" s="435"/>
      <c r="P303" s="436"/>
      <c r="Q303" s="448"/>
      <c r="R303" s="449"/>
      <c r="S303" s="449"/>
      <c r="T303" s="449"/>
      <c r="U303" s="449"/>
      <c r="V303" s="449"/>
      <c r="W303" s="449"/>
      <c r="X303" s="450"/>
      <c r="Y303" s="451"/>
      <c r="Z303" s="452"/>
      <c r="AA303" s="448"/>
      <c r="AB303" s="449"/>
      <c r="AC303" s="449"/>
      <c r="AD303" s="450"/>
      <c r="AE303" s="431"/>
      <c r="AF303" s="432"/>
      <c r="AG303" s="433"/>
      <c r="AH303" s="431"/>
      <c r="AI303" s="432"/>
      <c r="AJ303" s="433"/>
      <c r="AK303" s="434"/>
      <c r="AL303" s="435"/>
      <c r="AM303" s="435"/>
      <c r="AN303" s="436"/>
      <c r="AO303" s="437"/>
      <c r="AP303" s="438"/>
      <c r="AQ303" s="438"/>
      <c r="AR303" s="438"/>
      <c r="AS303" s="438"/>
      <c r="AT303" s="438"/>
      <c r="AU303" s="438"/>
      <c r="AV303" s="439"/>
      <c r="AW303" s="440"/>
      <c r="AX303" s="441"/>
      <c r="AY303" s="442"/>
      <c r="AZ303" s="443"/>
      <c r="BA303" s="444"/>
      <c r="BB303" s="444"/>
      <c r="BC303" s="444"/>
      <c r="BD303" s="444"/>
      <c r="BE303" s="444"/>
      <c r="BF303" s="444"/>
      <c r="BG303" s="444"/>
      <c r="BH303" s="444"/>
      <c r="BI303" s="444"/>
      <c r="BJ303" s="444"/>
      <c r="BK303" s="444"/>
      <c r="BL303" s="444"/>
      <c r="BM303" s="444"/>
      <c r="BN303" s="444"/>
      <c r="BO303" s="445"/>
    </row>
    <row r="304" spans="1:67" ht="35.1" customHeight="1" x14ac:dyDescent="0.25">
      <c r="A304" s="23">
        <f t="shared" si="14"/>
        <v>293</v>
      </c>
      <c r="B304" s="446"/>
      <c r="C304" s="446"/>
      <c r="D304" s="447"/>
      <c r="E304" s="447"/>
      <c r="F304" s="447"/>
      <c r="G304" s="447"/>
      <c r="H304" s="447"/>
      <c r="I304" s="434"/>
      <c r="J304" s="435"/>
      <c r="K304" s="435"/>
      <c r="L304" s="435"/>
      <c r="M304" s="435"/>
      <c r="N304" s="435"/>
      <c r="O304" s="435"/>
      <c r="P304" s="436"/>
      <c r="Q304" s="448"/>
      <c r="R304" s="449"/>
      <c r="S304" s="449"/>
      <c r="T304" s="449"/>
      <c r="U304" s="449"/>
      <c r="V304" s="449"/>
      <c r="W304" s="449"/>
      <c r="X304" s="450"/>
      <c r="Y304" s="451"/>
      <c r="Z304" s="452"/>
      <c r="AA304" s="448"/>
      <c r="AB304" s="449"/>
      <c r="AC304" s="449"/>
      <c r="AD304" s="450"/>
      <c r="AE304" s="431"/>
      <c r="AF304" s="432"/>
      <c r="AG304" s="433"/>
      <c r="AH304" s="431"/>
      <c r="AI304" s="432"/>
      <c r="AJ304" s="433"/>
      <c r="AK304" s="434"/>
      <c r="AL304" s="435"/>
      <c r="AM304" s="435"/>
      <c r="AN304" s="436"/>
      <c r="AO304" s="437"/>
      <c r="AP304" s="438"/>
      <c r="AQ304" s="438"/>
      <c r="AR304" s="438"/>
      <c r="AS304" s="438"/>
      <c r="AT304" s="438"/>
      <c r="AU304" s="438"/>
      <c r="AV304" s="439"/>
      <c r="AW304" s="440"/>
      <c r="AX304" s="441"/>
      <c r="AY304" s="442"/>
      <c r="AZ304" s="443"/>
      <c r="BA304" s="444"/>
      <c r="BB304" s="444"/>
      <c r="BC304" s="444"/>
      <c r="BD304" s="444"/>
      <c r="BE304" s="444"/>
      <c r="BF304" s="444"/>
      <c r="BG304" s="444"/>
      <c r="BH304" s="444"/>
      <c r="BI304" s="444"/>
      <c r="BJ304" s="444"/>
      <c r="BK304" s="444"/>
      <c r="BL304" s="444"/>
      <c r="BM304" s="444"/>
      <c r="BN304" s="444"/>
      <c r="BO304" s="445"/>
    </row>
    <row r="305" spans="1:67" ht="35.1" customHeight="1" x14ac:dyDescent="0.25">
      <c r="A305" s="23">
        <f t="shared" si="14"/>
        <v>294</v>
      </c>
      <c r="B305" s="446"/>
      <c r="C305" s="446"/>
      <c r="D305" s="447"/>
      <c r="E305" s="447"/>
      <c r="F305" s="447"/>
      <c r="G305" s="447"/>
      <c r="H305" s="447"/>
      <c r="I305" s="434"/>
      <c r="J305" s="435"/>
      <c r="K305" s="435"/>
      <c r="L305" s="435"/>
      <c r="M305" s="435"/>
      <c r="N305" s="435"/>
      <c r="O305" s="435"/>
      <c r="P305" s="436"/>
      <c r="Q305" s="448"/>
      <c r="R305" s="449"/>
      <c r="S305" s="449"/>
      <c r="T305" s="449"/>
      <c r="U305" s="449"/>
      <c r="V305" s="449"/>
      <c r="W305" s="449"/>
      <c r="X305" s="450"/>
      <c r="Y305" s="451"/>
      <c r="Z305" s="452"/>
      <c r="AA305" s="448"/>
      <c r="AB305" s="449"/>
      <c r="AC305" s="449"/>
      <c r="AD305" s="450"/>
      <c r="AE305" s="431"/>
      <c r="AF305" s="432"/>
      <c r="AG305" s="433"/>
      <c r="AH305" s="431"/>
      <c r="AI305" s="432"/>
      <c r="AJ305" s="433"/>
      <c r="AK305" s="434"/>
      <c r="AL305" s="435"/>
      <c r="AM305" s="435"/>
      <c r="AN305" s="436"/>
      <c r="AO305" s="437"/>
      <c r="AP305" s="438"/>
      <c r="AQ305" s="438"/>
      <c r="AR305" s="438"/>
      <c r="AS305" s="438"/>
      <c r="AT305" s="438"/>
      <c r="AU305" s="438"/>
      <c r="AV305" s="439"/>
      <c r="AW305" s="440"/>
      <c r="AX305" s="441"/>
      <c r="AY305" s="442"/>
      <c r="AZ305" s="443"/>
      <c r="BA305" s="444"/>
      <c r="BB305" s="444"/>
      <c r="BC305" s="444"/>
      <c r="BD305" s="444"/>
      <c r="BE305" s="444"/>
      <c r="BF305" s="444"/>
      <c r="BG305" s="444"/>
      <c r="BH305" s="444"/>
      <c r="BI305" s="444"/>
      <c r="BJ305" s="444"/>
      <c r="BK305" s="444"/>
      <c r="BL305" s="444"/>
      <c r="BM305" s="444"/>
      <c r="BN305" s="444"/>
      <c r="BO305" s="445"/>
    </row>
    <row r="306" spans="1:67" ht="35.1" customHeight="1" x14ac:dyDescent="0.25">
      <c r="A306" s="23">
        <f t="shared" si="14"/>
        <v>295</v>
      </c>
      <c r="B306" s="446"/>
      <c r="C306" s="446"/>
      <c r="D306" s="447"/>
      <c r="E306" s="447"/>
      <c r="F306" s="447"/>
      <c r="G306" s="447"/>
      <c r="H306" s="447"/>
      <c r="I306" s="434"/>
      <c r="J306" s="435"/>
      <c r="K306" s="435"/>
      <c r="L306" s="435"/>
      <c r="M306" s="435"/>
      <c r="N306" s="435"/>
      <c r="O306" s="435"/>
      <c r="P306" s="436"/>
      <c r="Q306" s="448"/>
      <c r="R306" s="449"/>
      <c r="S306" s="449"/>
      <c r="T306" s="449"/>
      <c r="U306" s="449"/>
      <c r="V306" s="449"/>
      <c r="W306" s="449"/>
      <c r="X306" s="450"/>
      <c r="Y306" s="451"/>
      <c r="Z306" s="452"/>
      <c r="AA306" s="448"/>
      <c r="AB306" s="449"/>
      <c r="AC306" s="449"/>
      <c r="AD306" s="450"/>
      <c r="AE306" s="431"/>
      <c r="AF306" s="432"/>
      <c r="AG306" s="433"/>
      <c r="AH306" s="431"/>
      <c r="AI306" s="432"/>
      <c r="AJ306" s="433"/>
      <c r="AK306" s="434"/>
      <c r="AL306" s="435"/>
      <c r="AM306" s="435"/>
      <c r="AN306" s="436"/>
      <c r="AO306" s="437"/>
      <c r="AP306" s="438"/>
      <c r="AQ306" s="438"/>
      <c r="AR306" s="438"/>
      <c r="AS306" s="438"/>
      <c r="AT306" s="438"/>
      <c r="AU306" s="438"/>
      <c r="AV306" s="439"/>
      <c r="AW306" s="440"/>
      <c r="AX306" s="441"/>
      <c r="AY306" s="442"/>
      <c r="AZ306" s="443"/>
      <c r="BA306" s="444"/>
      <c r="BB306" s="444"/>
      <c r="BC306" s="444"/>
      <c r="BD306" s="444"/>
      <c r="BE306" s="444"/>
      <c r="BF306" s="444"/>
      <c r="BG306" s="444"/>
      <c r="BH306" s="444"/>
      <c r="BI306" s="444"/>
      <c r="BJ306" s="444"/>
      <c r="BK306" s="444"/>
      <c r="BL306" s="444"/>
      <c r="BM306" s="444"/>
      <c r="BN306" s="444"/>
      <c r="BO306" s="445"/>
    </row>
    <row r="307" spans="1:67" ht="35.1" customHeight="1" x14ac:dyDescent="0.25">
      <c r="A307" s="23">
        <f t="shared" si="14"/>
        <v>296</v>
      </c>
      <c r="B307" s="446"/>
      <c r="C307" s="446"/>
      <c r="D307" s="447"/>
      <c r="E307" s="447"/>
      <c r="F307" s="447"/>
      <c r="G307" s="447"/>
      <c r="H307" s="447"/>
      <c r="I307" s="434"/>
      <c r="J307" s="435"/>
      <c r="K307" s="435"/>
      <c r="L307" s="435"/>
      <c r="M307" s="435"/>
      <c r="N307" s="435"/>
      <c r="O307" s="435"/>
      <c r="P307" s="436"/>
      <c r="Q307" s="448"/>
      <c r="R307" s="449"/>
      <c r="S307" s="449"/>
      <c r="T307" s="449"/>
      <c r="U307" s="449"/>
      <c r="V307" s="449"/>
      <c r="W307" s="449"/>
      <c r="X307" s="450"/>
      <c r="Y307" s="451"/>
      <c r="Z307" s="452"/>
      <c r="AA307" s="448"/>
      <c r="AB307" s="449"/>
      <c r="AC307" s="449"/>
      <c r="AD307" s="450"/>
      <c r="AE307" s="431"/>
      <c r="AF307" s="432"/>
      <c r="AG307" s="433"/>
      <c r="AH307" s="431"/>
      <c r="AI307" s="432"/>
      <c r="AJ307" s="433"/>
      <c r="AK307" s="434"/>
      <c r="AL307" s="435"/>
      <c r="AM307" s="435"/>
      <c r="AN307" s="436"/>
      <c r="AO307" s="437"/>
      <c r="AP307" s="438"/>
      <c r="AQ307" s="438"/>
      <c r="AR307" s="438"/>
      <c r="AS307" s="438"/>
      <c r="AT307" s="438"/>
      <c r="AU307" s="438"/>
      <c r="AV307" s="439"/>
      <c r="AW307" s="440"/>
      <c r="AX307" s="441"/>
      <c r="AY307" s="442"/>
      <c r="AZ307" s="443"/>
      <c r="BA307" s="444"/>
      <c r="BB307" s="444"/>
      <c r="BC307" s="444"/>
      <c r="BD307" s="444"/>
      <c r="BE307" s="444"/>
      <c r="BF307" s="444"/>
      <c r="BG307" s="444"/>
      <c r="BH307" s="444"/>
      <c r="BI307" s="444"/>
      <c r="BJ307" s="444"/>
      <c r="BK307" s="444"/>
      <c r="BL307" s="444"/>
      <c r="BM307" s="444"/>
      <c r="BN307" s="444"/>
      <c r="BO307" s="445"/>
    </row>
    <row r="308" spans="1:67" ht="35.1" customHeight="1" x14ac:dyDescent="0.25">
      <c r="A308" s="23">
        <f t="shared" si="14"/>
        <v>297</v>
      </c>
      <c r="B308" s="446"/>
      <c r="C308" s="446"/>
      <c r="D308" s="447"/>
      <c r="E308" s="447"/>
      <c r="F308" s="447"/>
      <c r="G308" s="447"/>
      <c r="H308" s="447"/>
      <c r="I308" s="434"/>
      <c r="J308" s="435"/>
      <c r="K308" s="435"/>
      <c r="L308" s="435"/>
      <c r="M308" s="435"/>
      <c r="N308" s="435"/>
      <c r="O308" s="435"/>
      <c r="P308" s="436"/>
      <c r="Q308" s="448"/>
      <c r="R308" s="449"/>
      <c r="S308" s="449"/>
      <c r="T308" s="449"/>
      <c r="U308" s="449"/>
      <c r="V308" s="449"/>
      <c r="W308" s="449"/>
      <c r="X308" s="450"/>
      <c r="Y308" s="451"/>
      <c r="Z308" s="452"/>
      <c r="AA308" s="448"/>
      <c r="AB308" s="449"/>
      <c r="AC308" s="449"/>
      <c r="AD308" s="450"/>
      <c r="AE308" s="431"/>
      <c r="AF308" s="432"/>
      <c r="AG308" s="433"/>
      <c r="AH308" s="431"/>
      <c r="AI308" s="432"/>
      <c r="AJ308" s="433"/>
      <c r="AK308" s="434"/>
      <c r="AL308" s="435"/>
      <c r="AM308" s="435"/>
      <c r="AN308" s="436"/>
      <c r="AO308" s="437"/>
      <c r="AP308" s="438"/>
      <c r="AQ308" s="438"/>
      <c r="AR308" s="438"/>
      <c r="AS308" s="438"/>
      <c r="AT308" s="438"/>
      <c r="AU308" s="438"/>
      <c r="AV308" s="439"/>
      <c r="AW308" s="440"/>
      <c r="AX308" s="441"/>
      <c r="AY308" s="442"/>
      <c r="AZ308" s="443"/>
      <c r="BA308" s="444"/>
      <c r="BB308" s="444"/>
      <c r="BC308" s="444"/>
      <c r="BD308" s="444"/>
      <c r="BE308" s="444"/>
      <c r="BF308" s="444"/>
      <c r="BG308" s="444"/>
      <c r="BH308" s="444"/>
      <c r="BI308" s="444"/>
      <c r="BJ308" s="444"/>
      <c r="BK308" s="444"/>
      <c r="BL308" s="444"/>
      <c r="BM308" s="444"/>
      <c r="BN308" s="444"/>
      <c r="BO308" s="445"/>
    </row>
    <row r="309" spans="1:67" ht="35.1" customHeight="1" x14ac:dyDescent="0.25">
      <c r="A309" s="23">
        <f t="shared" si="14"/>
        <v>298</v>
      </c>
      <c r="B309" s="446"/>
      <c r="C309" s="446"/>
      <c r="D309" s="447"/>
      <c r="E309" s="447"/>
      <c r="F309" s="447"/>
      <c r="G309" s="447"/>
      <c r="H309" s="447"/>
      <c r="I309" s="434"/>
      <c r="J309" s="435"/>
      <c r="K309" s="435"/>
      <c r="L309" s="435"/>
      <c r="M309" s="435"/>
      <c r="N309" s="435"/>
      <c r="O309" s="435"/>
      <c r="P309" s="436"/>
      <c r="Q309" s="448"/>
      <c r="R309" s="449"/>
      <c r="S309" s="449"/>
      <c r="T309" s="449"/>
      <c r="U309" s="449"/>
      <c r="V309" s="449"/>
      <c r="W309" s="449"/>
      <c r="X309" s="450"/>
      <c r="Y309" s="451"/>
      <c r="Z309" s="452"/>
      <c r="AA309" s="448"/>
      <c r="AB309" s="449"/>
      <c r="AC309" s="449"/>
      <c r="AD309" s="450"/>
      <c r="AE309" s="431"/>
      <c r="AF309" s="432"/>
      <c r="AG309" s="433"/>
      <c r="AH309" s="431"/>
      <c r="AI309" s="432"/>
      <c r="AJ309" s="433"/>
      <c r="AK309" s="434"/>
      <c r="AL309" s="435"/>
      <c r="AM309" s="435"/>
      <c r="AN309" s="436"/>
      <c r="AO309" s="437"/>
      <c r="AP309" s="438"/>
      <c r="AQ309" s="438"/>
      <c r="AR309" s="438"/>
      <c r="AS309" s="438"/>
      <c r="AT309" s="438"/>
      <c r="AU309" s="438"/>
      <c r="AV309" s="439"/>
      <c r="AW309" s="440"/>
      <c r="AX309" s="441"/>
      <c r="AY309" s="442"/>
      <c r="AZ309" s="443"/>
      <c r="BA309" s="444"/>
      <c r="BB309" s="444"/>
      <c r="BC309" s="444"/>
      <c r="BD309" s="444"/>
      <c r="BE309" s="444"/>
      <c r="BF309" s="444"/>
      <c r="BG309" s="444"/>
      <c r="BH309" s="444"/>
      <c r="BI309" s="444"/>
      <c r="BJ309" s="444"/>
      <c r="BK309" s="444"/>
      <c r="BL309" s="444"/>
      <c r="BM309" s="444"/>
      <c r="BN309" s="444"/>
      <c r="BO309" s="445"/>
    </row>
    <row r="310" spans="1:67" ht="35.1" customHeight="1" x14ac:dyDescent="0.25">
      <c r="A310" s="23">
        <f t="shared" si="14"/>
        <v>299</v>
      </c>
      <c r="B310" s="446"/>
      <c r="C310" s="446"/>
      <c r="D310" s="447"/>
      <c r="E310" s="447"/>
      <c r="F310" s="447"/>
      <c r="G310" s="447"/>
      <c r="H310" s="447"/>
      <c r="I310" s="434"/>
      <c r="J310" s="435"/>
      <c r="K310" s="435"/>
      <c r="L310" s="435"/>
      <c r="M310" s="435"/>
      <c r="N310" s="435"/>
      <c r="O310" s="435"/>
      <c r="P310" s="436"/>
      <c r="Q310" s="448"/>
      <c r="R310" s="449"/>
      <c r="S310" s="449"/>
      <c r="T310" s="449"/>
      <c r="U310" s="449"/>
      <c r="V310" s="449"/>
      <c r="W310" s="449"/>
      <c r="X310" s="450"/>
      <c r="Y310" s="451"/>
      <c r="Z310" s="452"/>
      <c r="AA310" s="448"/>
      <c r="AB310" s="449"/>
      <c r="AC310" s="449"/>
      <c r="AD310" s="450"/>
      <c r="AE310" s="431"/>
      <c r="AF310" s="432"/>
      <c r="AG310" s="433"/>
      <c r="AH310" s="431"/>
      <c r="AI310" s="432"/>
      <c r="AJ310" s="433"/>
      <c r="AK310" s="434"/>
      <c r="AL310" s="435"/>
      <c r="AM310" s="435"/>
      <c r="AN310" s="436"/>
      <c r="AO310" s="437"/>
      <c r="AP310" s="438"/>
      <c r="AQ310" s="438"/>
      <c r="AR310" s="438"/>
      <c r="AS310" s="438"/>
      <c r="AT310" s="438"/>
      <c r="AU310" s="438"/>
      <c r="AV310" s="439"/>
      <c r="AW310" s="440"/>
      <c r="AX310" s="441"/>
      <c r="AY310" s="442"/>
      <c r="AZ310" s="443"/>
      <c r="BA310" s="444"/>
      <c r="BB310" s="444"/>
      <c r="BC310" s="444"/>
      <c r="BD310" s="444"/>
      <c r="BE310" s="444"/>
      <c r="BF310" s="444"/>
      <c r="BG310" s="444"/>
      <c r="BH310" s="444"/>
      <c r="BI310" s="444"/>
      <c r="BJ310" s="444"/>
      <c r="BK310" s="444"/>
      <c r="BL310" s="444"/>
      <c r="BM310" s="444"/>
      <c r="BN310" s="444"/>
      <c r="BO310" s="445"/>
    </row>
    <row r="311" spans="1:67" ht="35.1" customHeight="1" x14ac:dyDescent="0.25">
      <c r="A311" s="22">
        <f>ROW(A300)</f>
        <v>300</v>
      </c>
      <c r="B311" s="446"/>
      <c r="C311" s="446"/>
      <c r="D311" s="447"/>
      <c r="E311" s="447"/>
      <c r="F311" s="447"/>
      <c r="G311" s="447"/>
      <c r="H311" s="447"/>
      <c r="I311" s="434"/>
      <c r="J311" s="435"/>
      <c r="K311" s="435"/>
      <c r="L311" s="435"/>
      <c r="M311" s="435"/>
      <c r="N311" s="435"/>
      <c r="O311" s="435"/>
      <c r="P311" s="436"/>
      <c r="Q311" s="448"/>
      <c r="R311" s="449"/>
      <c r="S311" s="449"/>
      <c r="T311" s="449"/>
      <c r="U311" s="449"/>
      <c r="V311" s="449"/>
      <c r="W311" s="449"/>
      <c r="X311" s="450"/>
      <c r="Y311" s="451"/>
      <c r="Z311" s="452"/>
      <c r="AA311" s="448"/>
      <c r="AB311" s="449"/>
      <c r="AC311" s="449"/>
      <c r="AD311" s="450"/>
      <c r="AE311" s="431"/>
      <c r="AF311" s="432"/>
      <c r="AG311" s="433"/>
      <c r="AH311" s="431"/>
      <c r="AI311" s="432"/>
      <c r="AJ311" s="433"/>
      <c r="AK311" s="434"/>
      <c r="AL311" s="435"/>
      <c r="AM311" s="435"/>
      <c r="AN311" s="436"/>
      <c r="AO311" s="437"/>
      <c r="AP311" s="438"/>
      <c r="AQ311" s="438"/>
      <c r="AR311" s="438"/>
      <c r="AS311" s="438"/>
      <c r="AT311" s="438"/>
      <c r="AU311" s="438"/>
      <c r="AV311" s="439"/>
      <c r="AW311" s="440"/>
      <c r="AX311" s="441"/>
      <c r="AY311" s="442"/>
      <c r="AZ311" s="443"/>
      <c r="BA311" s="444"/>
      <c r="BB311" s="444"/>
      <c r="BC311" s="444"/>
      <c r="BD311" s="444"/>
      <c r="BE311" s="444"/>
      <c r="BF311" s="444"/>
      <c r="BG311" s="444"/>
      <c r="BH311" s="444"/>
      <c r="BI311" s="444"/>
      <c r="BJ311" s="444"/>
      <c r="BK311" s="444"/>
      <c r="BL311" s="444"/>
      <c r="BM311" s="444"/>
      <c r="BN311" s="444"/>
      <c r="BO311" s="445"/>
    </row>
    <row r="312" spans="1:67" ht="35.1" customHeight="1" x14ac:dyDescent="0.25">
      <c r="A312" s="23">
        <f t="shared" ref="A312:A375" si="15">ROW(A301)</f>
        <v>301</v>
      </c>
      <c r="B312" s="446"/>
      <c r="C312" s="446"/>
      <c r="D312" s="447"/>
      <c r="E312" s="447"/>
      <c r="F312" s="447"/>
      <c r="G312" s="447"/>
      <c r="H312" s="447"/>
      <c r="I312" s="434"/>
      <c r="J312" s="435"/>
      <c r="K312" s="435"/>
      <c r="L312" s="435"/>
      <c r="M312" s="435"/>
      <c r="N312" s="435"/>
      <c r="O312" s="435"/>
      <c r="P312" s="436"/>
      <c r="Q312" s="448"/>
      <c r="R312" s="449"/>
      <c r="S312" s="449"/>
      <c r="T312" s="449"/>
      <c r="U312" s="449"/>
      <c r="V312" s="449"/>
      <c r="W312" s="449"/>
      <c r="X312" s="450"/>
      <c r="Y312" s="451"/>
      <c r="Z312" s="452"/>
      <c r="AA312" s="448"/>
      <c r="AB312" s="449"/>
      <c r="AC312" s="449"/>
      <c r="AD312" s="450"/>
      <c r="AE312" s="431"/>
      <c r="AF312" s="432"/>
      <c r="AG312" s="433"/>
      <c r="AH312" s="431"/>
      <c r="AI312" s="432"/>
      <c r="AJ312" s="433"/>
      <c r="AK312" s="434"/>
      <c r="AL312" s="435"/>
      <c r="AM312" s="435"/>
      <c r="AN312" s="436"/>
      <c r="AO312" s="437"/>
      <c r="AP312" s="438"/>
      <c r="AQ312" s="438"/>
      <c r="AR312" s="438"/>
      <c r="AS312" s="438"/>
      <c r="AT312" s="438"/>
      <c r="AU312" s="438"/>
      <c r="AV312" s="439"/>
      <c r="AW312" s="440"/>
      <c r="AX312" s="441"/>
      <c r="AY312" s="442"/>
      <c r="AZ312" s="443"/>
      <c r="BA312" s="444"/>
      <c r="BB312" s="444"/>
      <c r="BC312" s="444"/>
      <c r="BD312" s="444"/>
      <c r="BE312" s="444"/>
      <c r="BF312" s="444"/>
      <c r="BG312" s="444"/>
      <c r="BH312" s="444"/>
      <c r="BI312" s="444"/>
      <c r="BJ312" s="444"/>
      <c r="BK312" s="444"/>
      <c r="BL312" s="444"/>
      <c r="BM312" s="444"/>
      <c r="BN312" s="444"/>
      <c r="BO312" s="445"/>
    </row>
    <row r="313" spans="1:67" ht="35.1" customHeight="1" x14ac:dyDescent="0.25">
      <c r="A313" s="23">
        <f t="shared" si="15"/>
        <v>302</v>
      </c>
      <c r="B313" s="446"/>
      <c r="C313" s="446"/>
      <c r="D313" s="447"/>
      <c r="E313" s="447"/>
      <c r="F313" s="447"/>
      <c r="G313" s="447"/>
      <c r="H313" s="447"/>
      <c r="I313" s="434"/>
      <c r="J313" s="435"/>
      <c r="K313" s="435"/>
      <c r="L313" s="435"/>
      <c r="M313" s="435"/>
      <c r="N313" s="435"/>
      <c r="O313" s="435"/>
      <c r="P313" s="436"/>
      <c r="Q313" s="448"/>
      <c r="R313" s="449"/>
      <c r="S313" s="449"/>
      <c r="T313" s="449"/>
      <c r="U313" s="449"/>
      <c r="V313" s="449"/>
      <c r="W313" s="449"/>
      <c r="X313" s="450"/>
      <c r="Y313" s="451"/>
      <c r="Z313" s="452"/>
      <c r="AA313" s="448"/>
      <c r="AB313" s="449"/>
      <c r="AC313" s="449"/>
      <c r="AD313" s="450"/>
      <c r="AE313" s="431"/>
      <c r="AF313" s="432"/>
      <c r="AG313" s="433"/>
      <c r="AH313" s="431"/>
      <c r="AI313" s="432"/>
      <c r="AJ313" s="433"/>
      <c r="AK313" s="434"/>
      <c r="AL313" s="435"/>
      <c r="AM313" s="435"/>
      <c r="AN313" s="436"/>
      <c r="AO313" s="437"/>
      <c r="AP313" s="438"/>
      <c r="AQ313" s="438"/>
      <c r="AR313" s="438"/>
      <c r="AS313" s="438"/>
      <c r="AT313" s="438"/>
      <c r="AU313" s="438"/>
      <c r="AV313" s="439"/>
      <c r="AW313" s="440"/>
      <c r="AX313" s="441"/>
      <c r="AY313" s="442"/>
      <c r="AZ313" s="443"/>
      <c r="BA313" s="444"/>
      <c r="BB313" s="444"/>
      <c r="BC313" s="444"/>
      <c r="BD313" s="444"/>
      <c r="BE313" s="444"/>
      <c r="BF313" s="444"/>
      <c r="BG313" s="444"/>
      <c r="BH313" s="444"/>
      <c r="BI313" s="444"/>
      <c r="BJ313" s="444"/>
      <c r="BK313" s="444"/>
      <c r="BL313" s="444"/>
      <c r="BM313" s="444"/>
      <c r="BN313" s="444"/>
      <c r="BO313" s="445"/>
    </row>
    <row r="314" spans="1:67" ht="35.1" customHeight="1" x14ac:dyDescent="0.25">
      <c r="A314" s="23">
        <f t="shared" si="15"/>
        <v>303</v>
      </c>
      <c r="B314" s="446"/>
      <c r="C314" s="446"/>
      <c r="D314" s="447"/>
      <c r="E314" s="447"/>
      <c r="F314" s="447"/>
      <c r="G314" s="447"/>
      <c r="H314" s="447"/>
      <c r="I314" s="434"/>
      <c r="J314" s="435"/>
      <c r="K314" s="435"/>
      <c r="L314" s="435"/>
      <c r="M314" s="435"/>
      <c r="N314" s="435"/>
      <c r="O314" s="435"/>
      <c r="P314" s="436"/>
      <c r="Q314" s="448"/>
      <c r="R314" s="449"/>
      <c r="S314" s="449"/>
      <c r="T314" s="449"/>
      <c r="U314" s="449"/>
      <c r="V314" s="449"/>
      <c r="W314" s="449"/>
      <c r="X314" s="450"/>
      <c r="Y314" s="451"/>
      <c r="Z314" s="452"/>
      <c r="AA314" s="448"/>
      <c r="AB314" s="449"/>
      <c r="AC314" s="449"/>
      <c r="AD314" s="450"/>
      <c r="AE314" s="431"/>
      <c r="AF314" s="432"/>
      <c r="AG314" s="433"/>
      <c r="AH314" s="431"/>
      <c r="AI314" s="432"/>
      <c r="AJ314" s="433"/>
      <c r="AK314" s="434"/>
      <c r="AL314" s="435"/>
      <c r="AM314" s="435"/>
      <c r="AN314" s="436"/>
      <c r="AO314" s="437"/>
      <c r="AP314" s="438"/>
      <c r="AQ314" s="438"/>
      <c r="AR314" s="438"/>
      <c r="AS314" s="438"/>
      <c r="AT314" s="438"/>
      <c r="AU314" s="438"/>
      <c r="AV314" s="439"/>
      <c r="AW314" s="440"/>
      <c r="AX314" s="441"/>
      <c r="AY314" s="442"/>
      <c r="AZ314" s="443"/>
      <c r="BA314" s="444"/>
      <c r="BB314" s="444"/>
      <c r="BC314" s="444"/>
      <c r="BD314" s="444"/>
      <c r="BE314" s="444"/>
      <c r="BF314" s="444"/>
      <c r="BG314" s="444"/>
      <c r="BH314" s="444"/>
      <c r="BI314" s="444"/>
      <c r="BJ314" s="444"/>
      <c r="BK314" s="444"/>
      <c r="BL314" s="444"/>
      <c r="BM314" s="444"/>
      <c r="BN314" s="444"/>
      <c r="BO314" s="445"/>
    </row>
    <row r="315" spans="1:67" ht="35.1" customHeight="1" x14ac:dyDescent="0.25">
      <c r="A315" s="23">
        <f t="shared" si="15"/>
        <v>304</v>
      </c>
      <c r="B315" s="446"/>
      <c r="C315" s="446"/>
      <c r="D315" s="447"/>
      <c r="E315" s="447"/>
      <c r="F315" s="447"/>
      <c r="G315" s="447"/>
      <c r="H315" s="447"/>
      <c r="I315" s="434"/>
      <c r="J315" s="435"/>
      <c r="K315" s="435"/>
      <c r="L315" s="435"/>
      <c r="M315" s="435"/>
      <c r="N315" s="435"/>
      <c r="O315" s="435"/>
      <c r="P315" s="436"/>
      <c r="Q315" s="448"/>
      <c r="R315" s="449"/>
      <c r="S315" s="449"/>
      <c r="T315" s="449"/>
      <c r="U315" s="449"/>
      <c r="V315" s="449"/>
      <c r="W315" s="449"/>
      <c r="X315" s="450"/>
      <c r="Y315" s="451"/>
      <c r="Z315" s="452"/>
      <c r="AA315" s="448"/>
      <c r="AB315" s="449"/>
      <c r="AC315" s="449"/>
      <c r="AD315" s="450"/>
      <c r="AE315" s="431"/>
      <c r="AF315" s="432"/>
      <c r="AG315" s="433"/>
      <c r="AH315" s="431"/>
      <c r="AI315" s="432"/>
      <c r="AJ315" s="433"/>
      <c r="AK315" s="434"/>
      <c r="AL315" s="435"/>
      <c r="AM315" s="435"/>
      <c r="AN315" s="436"/>
      <c r="AO315" s="437"/>
      <c r="AP315" s="438"/>
      <c r="AQ315" s="438"/>
      <c r="AR315" s="438"/>
      <c r="AS315" s="438"/>
      <c r="AT315" s="438"/>
      <c r="AU315" s="438"/>
      <c r="AV315" s="439"/>
      <c r="AW315" s="440"/>
      <c r="AX315" s="441"/>
      <c r="AY315" s="442"/>
      <c r="AZ315" s="443"/>
      <c r="BA315" s="444"/>
      <c r="BB315" s="444"/>
      <c r="BC315" s="444"/>
      <c r="BD315" s="444"/>
      <c r="BE315" s="444"/>
      <c r="BF315" s="444"/>
      <c r="BG315" s="444"/>
      <c r="BH315" s="444"/>
      <c r="BI315" s="444"/>
      <c r="BJ315" s="444"/>
      <c r="BK315" s="444"/>
      <c r="BL315" s="444"/>
      <c r="BM315" s="444"/>
      <c r="BN315" s="444"/>
      <c r="BO315" s="445"/>
    </row>
    <row r="316" spans="1:67" ht="35.1" customHeight="1" x14ac:dyDescent="0.25">
      <c r="A316" s="23">
        <f t="shared" si="15"/>
        <v>305</v>
      </c>
      <c r="B316" s="446"/>
      <c r="C316" s="446"/>
      <c r="D316" s="447"/>
      <c r="E316" s="447"/>
      <c r="F316" s="447"/>
      <c r="G316" s="447"/>
      <c r="H316" s="447"/>
      <c r="I316" s="434"/>
      <c r="J316" s="435"/>
      <c r="K316" s="435"/>
      <c r="L316" s="435"/>
      <c r="M316" s="435"/>
      <c r="N316" s="435"/>
      <c r="O316" s="435"/>
      <c r="P316" s="436"/>
      <c r="Q316" s="448"/>
      <c r="R316" s="449"/>
      <c r="S316" s="449"/>
      <c r="T316" s="449"/>
      <c r="U316" s="449"/>
      <c r="V316" s="449"/>
      <c r="W316" s="449"/>
      <c r="X316" s="450"/>
      <c r="Y316" s="451"/>
      <c r="Z316" s="452"/>
      <c r="AA316" s="448"/>
      <c r="AB316" s="449"/>
      <c r="AC316" s="449"/>
      <c r="AD316" s="450"/>
      <c r="AE316" s="431"/>
      <c r="AF316" s="432"/>
      <c r="AG316" s="433"/>
      <c r="AH316" s="431"/>
      <c r="AI316" s="432"/>
      <c r="AJ316" s="433"/>
      <c r="AK316" s="434"/>
      <c r="AL316" s="435"/>
      <c r="AM316" s="435"/>
      <c r="AN316" s="436"/>
      <c r="AO316" s="437"/>
      <c r="AP316" s="438"/>
      <c r="AQ316" s="438"/>
      <c r="AR316" s="438"/>
      <c r="AS316" s="438"/>
      <c r="AT316" s="438"/>
      <c r="AU316" s="438"/>
      <c r="AV316" s="439"/>
      <c r="AW316" s="440"/>
      <c r="AX316" s="441"/>
      <c r="AY316" s="442"/>
      <c r="AZ316" s="443"/>
      <c r="BA316" s="444"/>
      <c r="BB316" s="444"/>
      <c r="BC316" s="444"/>
      <c r="BD316" s="444"/>
      <c r="BE316" s="444"/>
      <c r="BF316" s="444"/>
      <c r="BG316" s="444"/>
      <c r="BH316" s="444"/>
      <c r="BI316" s="444"/>
      <c r="BJ316" s="444"/>
      <c r="BK316" s="444"/>
      <c r="BL316" s="444"/>
      <c r="BM316" s="444"/>
      <c r="BN316" s="444"/>
      <c r="BO316" s="445"/>
    </row>
    <row r="317" spans="1:67" ht="35.1" customHeight="1" x14ac:dyDescent="0.25">
      <c r="A317" s="23">
        <f t="shared" si="15"/>
        <v>306</v>
      </c>
      <c r="B317" s="446"/>
      <c r="C317" s="446"/>
      <c r="D317" s="447"/>
      <c r="E317" s="447"/>
      <c r="F317" s="447"/>
      <c r="G317" s="447"/>
      <c r="H317" s="447"/>
      <c r="I317" s="434"/>
      <c r="J317" s="435"/>
      <c r="K317" s="435"/>
      <c r="L317" s="435"/>
      <c r="M317" s="435"/>
      <c r="N317" s="435"/>
      <c r="O317" s="435"/>
      <c r="P317" s="436"/>
      <c r="Q317" s="448"/>
      <c r="R317" s="449"/>
      <c r="S317" s="449"/>
      <c r="T317" s="449"/>
      <c r="U317" s="449"/>
      <c r="V317" s="449"/>
      <c r="W317" s="449"/>
      <c r="X317" s="450"/>
      <c r="Y317" s="451"/>
      <c r="Z317" s="452"/>
      <c r="AA317" s="448"/>
      <c r="AB317" s="449"/>
      <c r="AC317" s="449"/>
      <c r="AD317" s="450"/>
      <c r="AE317" s="431"/>
      <c r="AF317" s="432"/>
      <c r="AG317" s="433"/>
      <c r="AH317" s="431"/>
      <c r="AI317" s="432"/>
      <c r="AJ317" s="433"/>
      <c r="AK317" s="434"/>
      <c r="AL317" s="435"/>
      <c r="AM317" s="435"/>
      <c r="AN317" s="436"/>
      <c r="AO317" s="437"/>
      <c r="AP317" s="438"/>
      <c r="AQ317" s="438"/>
      <c r="AR317" s="438"/>
      <c r="AS317" s="438"/>
      <c r="AT317" s="438"/>
      <c r="AU317" s="438"/>
      <c r="AV317" s="439"/>
      <c r="AW317" s="440"/>
      <c r="AX317" s="441"/>
      <c r="AY317" s="442"/>
      <c r="AZ317" s="443"/>
      <c r="BA317" s="444"/>
      <c r="BB317" s="444"/>
      <c r="BC317" s="444"/>
      <c r="BD317" s="444"/>
      <c r="BE317" s="444"/>
      <c r="BF317" s="444"/>
      <c r="BG317" s="444"/>
      <c r="BH317" s="444"/>
      <c r="BI317" s="444"/>
      <c r="BJ317" s="444"/>
      <c r="BK317" s="444"/>
      <c r="BL317" s="444"/>
      <c r="BM317" s="444"/>
      <c r="BN317" s="444"/>
      <c r="BO317" s="445"/>
    </row>
    <row r="318" spans="1:67" ht="35.1" customHeight="1" x14ac:dyDescent="0.25">
      <c r="A318" s="23">
        <f t="shared" si="15"/>
        <v>307</v>
      </c>
      <c r="B318" s="446"/>
      <c r="C318" s="446"/>
      <c r="D318" s="447"/>
      <c r="E318" s="447"/>
      <c r="F318" s="447"/>
      <c r="G318" s="447"/>
      <c r="H318" s="447"/>
      <c r="I318" s="434"/>
      <c r="J318" s="435"/>
      <c r="K318" s="435"/>
      <c r="L318" s="435"/>
      <c r="M318" s="435"/>
      <c r="N318" s="435"/>
      <c r="O318" s="435"/>
      <c r="P318" s="436"/>
      <c r="Q318" s="448"/>
      <c r="R318" s="449"/>
      <c r="S318" s="449"/>
      <c r="T318" s="449"/>
      <c r="U318" s="449"/>
      <c r="V318" s="449"/>
      <c r="W318" s="449"/>
      <c r="X318" s="450"/>
      <c r="Y318" s="451"/>
      <c r="Z318" s="452"/>
      <c r="AA318" s="448"/>
      <c r="AB318" s="449"/>
      <c r="AC318" s="449"/>
      <c r="AD318" s="450"/>
      <c r="AE318" s="431"/>
      <c r="AF318" s="432"/>
      <c r="AG318" s="433"/>
      <c r="AH318" s="431"/>
      <c r="AI318" s="432"/>
      <c r="AJ318" s="433"/>
      <c r="AK318" s="434"/>
      <c r="AL318" s="435"/>
      <c r="AM318" s="435"/>
      <c r="AN318" s="436"/>
      <c r="AO318" s="437"/>
      <c r="AP318" s="438"/>
      <c r="AQ318" s="438"/>
      <c r="AR318" s="438"/>
      <c r="AS318" s="438"/>
      <c r="AT318" s="438"/>
      <c r="AU318" s="438"/>
      <c r="AV318" s="439"/>
      <c r="AW318" s="440"/>
      <c r="AX318" s="441"/>
      <c r="AY318" s="442"/>
      <c r="AZ318" s="443"/>
      <c r="BA318" s="444"/>
      <c r="BB318" s="444"/>
      <c r="BC318" s="444"/>
      <c r="BD318" s="444"/>
      <c r="BE318" s="444"/>
      <c r="BF318" s="444"/>
      <c r="BG318" s="444"/>
      <c r="BH318" s="444"/>
      <c r="BI318" s="444"/>
      <c r="BJ318" s="444"/>
      <c r="BK318" s="444"/>
      <c r="BL318" s="444"/>
      <c r="BM318" s="444"/>
      <c r="BN318" s="444"/>
      <c r="BO318" s="445"/>
    </row>
    <row r="319" spans="1:67" ht="35.1" customHeight="1" x14ac:dyDescent="0.25">
      <c r="A319" s="23">
        <f t="shared" si="15"/>
        <v>308</v>
      </c>
      <c r="B319" s="446"/>
      <c r="C319" s="446"/>
      <c r="D319" s="447"/>
      <c r="E319" s="447"/>
      <c r="F319" s="447"/>
      <c r="G319" s="447"/>
      <c r="H319" s="447"/>
      <c r="I319" s="434"/>
      <c r="J319" s="435"/>
      <c r="K319" s="435"/>
      <c r="L319" s="435"/>
      <c r="M319" s="435"/>
      <c r="N319" s="435"/>
      <c r="O319" s="435"/>
      <c r="P319" s="436"/>
      <c r="Q319" s="448"/>
      <c r="R319" s="449"/>
      <c r="S319" s="449"/>
      <c r="T319" s="449"/>
      <c r="U319" s="449"/>
      <c r="V319" s="449"/>
      <c r="W319" s="449"/>
      <c r="X319" s="450"/>
      <c r="Y319" s="451"/>
      <c r="Z319" s="452"/>
      <c r="AA319" s="448"/>
      <c r="AB319" s="449"/>
      <c r="AC319" s="449"/>
      <c r="AD319" s="450"/>
      <c r="AE319" s="431"/>
      <c r="AF319" s="432"/>
      <c r="AG319" s="433"/>
      <c r="AH319" s="431"/>
      <c r="AI319" s="432"/>
      <c r="AJ319" s="433"/>
      <c r="AK319" s="434"/>
      <c r="AL319" s="435"/>
      <c r="AM319" s="435"/>
      <c r="AN319" s="436"/>
      <c r="AO319" s="437"/>
      <c r="AP319" s="438"/>
      <c r="AQ319" s="438"/>
      <c r="AR319" s="438"/>
      <c r="AS319" s="438"/>
      <c r="AT319" s="438"/>
      <c r="AU319" s="438"/>
      <c r="AV319" s="439"/>
      <c r="AW319" s="440"/>
      <c r="AX319" s="441"/>
      <c r="AY319" s="442"/>
      <c r="AZ319" s="443"/>
      <c r="BA319" s="444"/>
      <c r="BB319" s="444"/>
      <c r="BC319" s="444"/>
      <c r="BD319" s="444"/>
      <c r="BE319" s="444"/>
      <c r="BF319" s="444"/>
      <c r="BG319" s="444"/>
      <c r="BH319" s="444"/>
      <c r="BI319" s="444"/>
      <c r="BJ319" s="444"/>
      <c r="BK319" s="444"/>
      <c r="BL319" s="444"/>
      <c r="BM319" s="444"/>
      <c r="BN319" s="444"/>
      <c r="BO319" s="445"/>
    </row>
    <row r="320" spans="1:67" ht="35.1" customHeight="1" x14ac:dyDescent="0.25">
      <c r="A320" s="23">
        <f t="shared" si="15"/>
        <v>309</v>
      </c>
      <c r="B320" s="446"/>
      <c r="C320" s="446"/>
      <c r="D320" s="447"/>
      <c r="E320" s="447"/>
      <c r="F320" s="447"/>
      <c r="G320" s="447"/>
      <c r="H320" s="447"/>
      <c r="I320" s="434"/>
      <c r="J320" s="435"/>
      <c r="K320" s="435"/>
      <c r="L320" s="435"/>
      <c r="M320" s="435"/>
      <c r="N320" s="435"/>
      <c r="O320" s="435"/>
      <c r="P320" s="436"/>
      <c r="Q320" s="448"/>
      <c r="R320" s="449"/>
      <c r="S320" s="449"/>
      <c r="T320" s="449"/>
      <c r="U320" s="449"/>
      <c r="V320" s="449"/>
      <c r="W320" s="449"/>
      <c r="X320" s="450"/>
      <c r="Y320" s="451"/>
      <c r="Z320" s="452"/>
      <c r="AA320" s="448"/>
      <c r="AB320" s="449"/>
      <c r="AC320" s="449"/>
      <c r="AD320" s="450"/>
      <c r="AE320" s="431"/>
      <c r="AF320" s="432"/>
      <c r="AG320" s="433"/>
      <c r="AH320" s="431"/>
      <c r="AI320" s="432"/>
      <c r="AJ320" s="433"/>
      <c r="AK320" s="434"/>
      <c r="AL320" s="435"/>
      <c r="AM320" s="435"/>
      <c r="AN320" s="436"/>
      <c r="AO320" s="437"/>
      <c r="AP320" s="438"/>
      <c r="AQ320" s="438"/>
      <c r="AR320" s="438"/>
      <c r="AS320" s="438"/>
      <c r="AT320" s="438"/>
      <c r="AU320" s="438"/>
      <c r="AV320" s="439"/>
      <c r="AW320" s="440"/>
      <c r="AX320" s="441"/>
      <c r="AY320" s="442"/>
      <c r="AZ320" s="443"/>
      <c r="BA320" s="444"/>
      <c r="BB320" s="444"/>
      <c r="BC320" s="444"/>
      <c r="BD320" s="444"/>
      <c r="BE320" s="444"/>
      <c r="BF320" s="444"/>
      <c r="BG320" s="444"/>
      <c r="BH320" s="444"/>
      <c r="BI320" s="444"/>
      <c r="BJ320" s="444"/>
      <c r="BK320" s="444"/>
      <c r="BL320" s="444"/>
      <c r="BM320" s="444"/>
      <c r="BN320" s="444"/>
      <c r="BO320" s="445"/>
    </row>
    <row r="321" spans="1:67" ht="35.1" customHeight="1" x14ac:dyDescent="0.25">
      <c r="A321" s="22">
        <f>ROW(A310)</f>
        <v>310</v>
      </c>
      <c r="B321" s="446"/>
      <c r="C321" s="446"/>
      <c r="D321" s="447"/>
      <c r="E321" s="447"/>
      <c r="F321" s="447"/>
      <c r="G321" s="447"/>
      <c r="H321" s="447"/>
      <c r="I321" s="434"/>
      <c r="J321" s="435"/>
      <c r="K321" s="435"/>
      <c r="L321" s="435"/>
      <c r="M321" s="435"/>
      <c r="N321" s="435"/>
      <c r="O321" s="435"/>
      <c r="P321" s="436"/>
      <c r="Q321" s="448"/>
      <c r="R321" s="449"/>
      <c r="S321" s="449"/>
      <c r="T321" s="449"/>
      <c r="U321" s="449"/>
      <c r="V321" s="449"/>
      <c r="W321" s="449"/>
      <c r="X321" s="450"/>
      <c r="Y321" s="451"/>
      <c r="Z321" s="452"/>
      <c r="AA321" s="448"/>
      <c r="AB321" s="449"/>
      <c r="AC321" s="449"/>
      <c r="AD321" s="450"/>
      <c r="AE321" s="431"/>
      <c r="AF321" s="432"/>
      <c r="AG321" s="433"/>
      <c r="AH321" s="431"/>
      <c r="AI321" s="432"/>
      <c r="AJ321" s="433"/>
      <c r="AK321" s="434"/>
      <c r="AL321" s="435"/>
      <c r="AM321" s="435"/>
      <c r="AN321" s="436"/>
      <c r="AO321" s="437"/>
      <c r="AP321" s="438"/>
      <c r="AQ321" s="438"/>
      <c r="AR321" s="438"/>
      <c r="AS321" s="438"/>
      <c r="AT321" s="438"/>
      <c r="AU321" s="438"/>
      <c r="AV321" s="439"/>
      <c r="AW321" s="440"/>
      <c r="AX321" s="441"/>
      <c r="AY321" s="442"/>
      <c r="AZ321" s="443"/>
      <c r="BA321" s="444"/>
      <c r="BB321" s="444"/>
      <c r="BC321" s="444"/>
      <c r="BD321" s="444"/>
      <c r="BE321" s="444"/>
      <c r="BF321" s="444"/>
      <c r="BG321" s="444"/>
      <c r="BH321" s="444"/>
      <c r="BI321" s="444"/>
      <c r="BJ321" s="444"/>
      <c r="BK321" s="444"/>
      <c r="BL321" s="444"/>
      <c r="BM321" s="444"/>
      <c r="BN321" s="444"/>
      <c r="BO321" s="445"/>
    </row>
    <row r="322" spans="1:67" ht="35.1" customHeight="1" x14ac:dyDescent="0.25">
      <c r="A322" s="23">
        <f t="shared" si="15"/>
        <v>311</v>
      </c>
      <c r="B322" s="446"/>
      <c r="C322" s="446"/>
      <c r="D322" s="447"/>
      <c r="E322" s="447"/>
      <c r="F322" s="447"/>
      <c r="G322" s="447"/>
      <c r="H322" s="447"/>
      <c r="I322" s="434"/>
      <c r="J322" s="435"/>
      <c r="K322" s="435"/>
      <c r="L322" s="435"/>
      <c r="M322" s="435"/>
      <c r="N322" s="435"/>
      <c r="O322" s="435"/>
      <c r="P322" s="436"/>
      <c r="Q322" s="448"/>
      <c r="R322" s="449"/>
      <c r="S322" s="449"/>
      <c r="T322" s="449"/>
      <c r="U322" s="449"/>
      <c r="V322" s="449"/>
      <c r="W322" s="449"/>
      <c r="X322" s="450"/>
      <c r="Y322" s="451"/>
      <c r="Z322" s="452"/>
      <c r="AA322" s="448"/>
      <c r="AB322" s="449"/>
      <c r="AC322" s="449"/>
      <c r="AD322" s="450"/>
      <c r="AE322" s="431"/>
      <c r="AF322" s="432"/>
      <c r="AG322" s="433"/>
      <c r="AH322" s="431"/>
      <c r="AI322" s="432"/>
      <c r="AJ322" s="433"/>
      <c r="AK322" s="434"/>
      <c r="AL322" s="435"/>
      <c r="AM322" s="435"/>
      <c r="AN322" s="436"/>
      <c r="AO322" s="437"/>
      <c r="AP322" s="438"/>
      <c r="AQ322" s="438"/>
      <c r="AR322" s="438"/>
      <c r="AS322" s="438"/>
      <c r="AT322" s="438"/>
      <c r="AU322" s="438"/>
      <c r="AV322" s="439"/>
      <c r="AW322" s="440"/>
      <c r="AX322" s="441"/>
      <c r="AY322" s="442"/>
      <c r="AZ322" s="443"/>
      <c r="BA322" s="444"/>
      <c r="BB322" s="444"/>
      <c r="BC322" s="444"/>
      <c r="BD322" s="444"/>
      <c r="BE322" s="444"/>
      <c r="BF322" s="444"/>
      <c r="BG322" s="444"/>
      <c r="BH322" s="444"/>
      <c r="BI322" s="444"/>
      <c r="BJ322" s="444"/>
      <c r="BK322" s="444"/>
      <c r="BL322" s="444"/>
      <c r="BM322" s="444"/>
      <c r="BN322" s="444"/>
      <c r="BO322" s="445"/>
    </row>
    <row r="323" spans="1:67" ht="35.1" customHeight="1" x14ac:dyDescent="0.25">
      <c r="A323" s="23">
        <f t="shared" si="15"/>
        <v>312</v>
      </c>
      <c r="B323" s="446"/>
      <c r="C323" s="446"/>
      <c r="D323" s="447"/>
      <c r="E323" s="447"/>
      <c r="F323" s="447"/>
      <c r="G323" s="447"/>
      <c r="H323" s="447"/>
      <c r="I323" s="434"/>
      <c r="J323" s="435"/>
      <c r="K323" s="435"/>
      <c r="L323" s="435"/>
      <c r="M323" s="435"/>
      <c r="N323" s="435"/>
      <c r="O323" s="435"/>
      <c r="P323" s="436"/>
      <c r="Q323" s="448"/>
      <c r="R323" s="449"/>
      <c r="S323" s="449"/>
      <c r="T323" s="449"/>
      <c r="U323" s="449"/>
      <c r="V323" s="449"/>
      <c r="W323" s="449"/>
      <c r="X323" s="450"/>
      <c r="Y323" s="451"/>
      <c r="Z323" s="452"/>
      <c r="AA323" s="448"/>
      <c r="AB323" s="449"/>
      <c r="AC323" s="449"/>
      <c r="AD323" s="450"/>
      <c r="AE323" s="431"/>
      <c r="AF323" s="432"/>
      <c r="AG323" s="433"/>
      <c r="AH323" s="431"/>
      <c r="AI323" s="432"/>
      <c r="AJ323" s="433"/>
      <c r="AK323" s="434"/>
      <c r="AL323" s="435"/>
      <c r="AM323" s="435"/>
      <c r="AN323" s="436"/>
      <c r="AO323" s="437"/>
      <c r="AP323" s="438"/>
      <c r="AQ323" s="438"/>
      <c r="AR323" s="438"/>
      <c r="AS323" s="438"/>
      <c r="AT323" s="438"/>
      <c r="AU323" s="438"/>
      <c r="AV323" s="439"/>
      <c r="AW323" s="440"/>
      <c r="AX323" s="441"/>
      <c r="AY323" s="442"/>
      <c r="AZ323" s="443"/>
      <c r="BA323" s="444"/>
      <c r="BB323" s="444"/>
      <c r="BC323" s="444"/>
      <c r="BD323" s="444"/>
      <c r="BE323" s="444"/>
      <c r="BF323" s="444"/>
      <c r="BG323" s="444"/>
      <c r="BH323" s="444"/>
      <c r="BI323" s="444"/>
      <c r="BJ323" s="444"/>
      <c r="BK323" s="444"/>
      <c r="BL323" s="444"/>
      <c r="BM323" s="444"/>
      <c r="BN323" s="444"/>
      <c r="BO323" s="445"/>
    </row>
    <row r="324" spans="1:67" ht="35.1" customHeight="1" x14ac:dyDescent="0.25">
      <c r="A324" s="23">
        <f t="shared" si="15"/>
        <v>313</v>
      </c>
      <c r="B324" s="446"/>
      <c r="C324" s="446"/>
      <c r="D324" s="447"/>
      <c r="E324" s="447"/>
      <c r="F324" s="447"/>
      <c r="G324" s="447"/>
      <c r="H324" s="447"/>
      <c r="I324" s="434"/>
      <c r="J324" s="435"/>
      <c r="K324" s="435"/>
      <c r="L324" s="435"/>
      <c r="M324" s="435"/>
      <c r="N324" s="435"/>
      <c r="O324" s="435"/>
      <c r="P324" s="436"/>
      <c r="Q324" s="448"/>
      <c r="R324" s="449"/>
      <c r="S324" s="449"/>
      <c r="T324" s="449"/>
      <c r="U324" s="449"/>
      <c r="V324" s="449"/>
      <c r="W324" s="449"/>
      <c r="X324" s="450"/>
      <c r="Y324" s="451"/>
      <c r="Z324" s="452"/>
      <c r="AA324" s="448"/>
      <c r="AB324" s="449"/>
      <c r="AC324" s="449"/>
      <c r="AD324" s="450"/>
      <c r="AE324" s="431"/>
      <c r="AF324" s="432"/>
      <c r="AG324" s="433"/>
      <c r="AH324" s="431"/>
      <c r="AI324" s="432"/>
      <c r="AJ324" s="433"/>
      <c r="AK324" s="434"/>
      <c r="AL324" s="435"/>
      <c r="AM324" s="435"/>
      <c r="AN324" s="436"/>
      <c r="AO324" s="437"/>
      <c r="AP324" s="438"/>
      <c r="AQ324" s="438"/>
      <c r="AR324" s="438"/>
      <c r="AS324" s="438"/>
      <c r="AT324" s="438"/>
      <c r="AU324" s="438"/>
      <c r="AV324" s="439"/>
      <c r="AW324" s="440"/>
      <c r="AX324" s="441"/>
      <c r="AY324" s="442"/>
      <c r="AZ324" s="443"/>
      <c r="BA324" s="444"/>
      <c r="BB324" s="444"/>
      <c r="BC324" s="444"/>
      <c r="BD324" s="444"/>
      <c r="BE324" s="444"/>
      <c r="BF324" s="444"/>
      <c r="BG324" s="444"/>
      <c r="BH324" s="444"/>
      <c r="BI324" s="444"/>
      <c r="BJ324" s="444"/>
      <c r="BK324" s="444"/>
      <c r="BL324" s="444"/>
      <c r="BM324" s="444"/>
      <c r="BN324" s="444"/>
      <c r="BO324" s="445"/>
    </row>
    <row r="325" spans="1:67" ht="35.1" customHeight="1" x14ac:dyDescent="0.25">
      <c r="A325" s="23">
        <f t="shared" si="15"/>
        <v>314</v>
      </c>
      <c r="B325" s="446"/>
      <c r="C325" s="446"/>
      <c r="D325" s="447"/>
      <c r="E325" s="447"/>
      <c r="F325" s="447"/>
      <c r="G325" s="447"/>
      <c r="H325" s="447"/>
      <c r="I325" s="434"/>
      <c r="J325" s="435"/>
      <c r="K325" s="435"/>
      <c r="L325" s="435"/>
      <c r="M325" s="435"/>
      <c r="N325" s="435"/>
      <c r="O325" s="435"/>
      <c r="P325" s="436"/>
      <c r="Q325" s="448"/>
      <c r="R325" s="449"/>
      <c r="S325" s="449"/>
      <c r="T325" s="449"/>
      <c r="U325" s="449"/>
      <c r="V325" s="449"/>
      <c r="W325" s="449"/>
      <c r="X325" s="450"/>
      <c r="Y325" s="451"/>
      <c r="Z325" s="452"/>
      <c r="AA325" s="448"/>
      <c r="AB325" s="449"/>
      <c r="AC325" s="449"/>
      <c r="AD325" s="450"/>
      <c r="AE325" s="431"/>
      <c r="AF325" s="432"/>
      <c r="AG325" s="433"/>
      <c r="AH325" s="431"/>
      <c r="AI325" s="432"/>
      <c r="AJ325" s="433"/>
      <c r="AK325" s="434"/>
      <c r="AL325" s="435"/>
      <c r="AM325" s="435"/>
      <c r="AN325" s="436"/>
      <c r="AO325" s="437"/>
      <c r="AP325" s="438"/>
      <c r="AQ325" s="438"/>
      <c r="AR325" s="438"/>
      <c r="AS325" s="438"/>
      <c r="AT325" s="438"/>
      <c r="AU325" s="438"/>
      <c r="AV325" s="439"/>
      <c r="AW325" s="440"/>
      <c r="AX325" s="441"/>
      <c r="AY325" s="442"/>
      <c r="AZ325" s="443"/>
      <c r="BA325" s="444"/>
      <c r="BB325" s="444"/>
      <c r="BC325" s="444"/>
      <c r="BD325" s="444"/>
      <c r="BE325" s="444"/>
      <c r="BF325" s="444"/>
      <c r="BG325" s="444"/>
      <c r="BH325" s="444"/>
      <c r="BI325" s="444"/>
      <c r="BJ325" s="444"/>
      <c r="BK325" s="444"/>
      <c r="BL325" s="444"/>
      <c r="BM325" s="444"/>
      <c r="BN325" s="444"/>
      <c r="BO325" s="445"/>
    </row>
    <row r="326" spans="1:67" ht="35.1" customHeight="1" x14ac:dyDescent="0.25">
      <c r="A326" s="23">
        <f t="shared" si="15"/>
        <v>315</v>
      </c>
      <c r="B326" s="446"/>
      <c r="C326" s="446"/>
      <c r="D326" s="447"/>
      <c r="E326" s="447"/>
      <c r="F326" s="447"/>
      <c r="G326" s="447"/>
      <c r="H326" s="447"/>
      <c r="I326" s="434"/>
      <c r="J326" s="435"/>
      <c r="K326" s="435"/>
      <c r="L326" s="435"/>
      <c r="M326" s="435"/>
      <c r="N326" s="435"/>
      <c r="O326" s="435"/>
      <c r="P326" s="436"/>
      <c r="Q326" s="448"/>
      <c r="R326" s="449"/>
      <c r="S326" s="449"/>
      <c r="T326" s="449"/>
      <c r="U326" s="449"/>
      <c r="V326" s="449"/>
      <c r="W326" s="449"/>
      <c r="X326" s="450"/>
      <c r="Y326" s="451"/>
      <c r="Z326" s="452"/>
      <c r="AA326" s="448"/>
      <c r="AB326" s="449"/>
      <c r="AC326" s="449"/>
      <c r="AD326" s="450"/>
      <c r="AE326" s="431"/>
      <c r="AF326" s="432"/>
      <c r="AG326" s="433"/>
      <c r="AH326" s="431"/>
      <c r="AI326" s="432"/>
      <c r="AJ326" s="433"/>
      <c r="AK326" s="434"/>
      <c r="AL326" s="435"/>
      <c r="AM326" s="435"/>
      <c r="AN326" s="436"/>
      <c r="AO326" s="437"/>
      <c r="AP326" s="438"/>
      <c r="AQ326" s="438"/>
      <c r="AR326" s="438"/>
      <c r="AS326" s="438"/>
      <c r="AT326" s="438"/>
      <c r="AU326" s="438"/>
      <c r="AV326" s="439"/>
      <c r="AW326" s="440"/>
      <c r="AX326" s="441"/>
      <c r="AY326" s="442"/>
      <c r="AZ326" s="443"/>
      <c r="BA326" s="444"/>
      <c r="BB326" s="444"/>
      <c r="BC326" s="444"/>
      <c r="BD326" s="444"/>
      <c r="BE326" s="444"/>
      <c r="BF326" s="444"/>
      <c r="BG326" s="444"/>
      <c r="BH326" s="444"/>
      <c r="BI326" s="444"/>
      <c r="BJ326" s="444"/>
      <c r="BK326" s="444"/>
      <c r="BL326" s="444"/>
      <c r="BM326" s="444"/>
      <c r="BN326" s="444"/>
      <c r="BO326" s="445"/>
    </row>
    <row r="327" spans="1:67" ht="35.1" customHeight="1" x14ac:dyDescent="0.25">
      <c r="A327" s="23">
        <f t="shared" si="15"/>
        <v>316</v>
      </c>
      <c r="B327" s="446"/>
      <c r="C327" s="446"/>
      <c r="D327" s="447"/>
      <c r="E327" s="447"/>
      <c r="F327" s="447"/>
      <c r="G327" s="447"/>
      <c r="H327" s="447"/>
      <c r="I327" s="434"/>
      <c r="J327" s="435"/>
      <c r="K327" s="435"/>
      <c r="L327" s="435"/>
      <c r="M327" s="435"/>
      <c r="N327" s="435"/>
      <c r="O327" s="435"/>
      <c r="P327" s="436"/>
      <c r="Q327" s="448"/>
      <c r="R327" s="449"/>
      <c r="S327" s="449"/>
      <c r="T327" s="449"/>
      <c r="U327" s="449"/>
      <c r="V327" s="449"/>
      <c r="W327" s="449"/>
      <c r="X327" s="450"/>
      <c r="Y327" s="451"/>
      <c r="Z327" s="452"/>
      <c r="AA327" s="448"/>
      <c r="AB327" s="449"/>
      <c r="AC327" s="449"/>
      <c r="AD327" s="450"/>
      <c r="AE327" s="431"/>
      <c r="AF327" s="432"/>
      <c r="AG327" s="433"/>
      <c r="AH327" s="431"/>
      <c r="AI327" s="432"/>
      <c r="AJ327" s="433"/>
      <c r="AK327" s="434"/>
      <c r="AL327" s="435"/>
      <c r="AM327" s="435"/>
      <c r="AN327" s="436"/>
      <c r="AO327" s="437"/>
      <c r="AP327" s="438"/>
      <c r="AQ327" s="438"/>
      <c r="AR327" s="438"/>
      <c r="AS327" s="438"/>
      <c r="AT327" s="438"/>
      <c r="AU327" s="438"/>
      <c r="AV327" s="439"/>
      <c r="AW327" s="440"/>
      <c r="AX327" s="441"/>
      <c r="AY327" s="442"/>
      <c r="AZ327" s="443"/>
      <c r="BA327" s="444"/>
      <c r="BB327" s="444"/>
      <c r="BC327" s="444"/>
      <c r="BD327" s="444"/>
      <c r="BE327" s="444"/>
      <c r="BF327" s="444"/>
      <c r="BG327" s="444"/>
      <c r="BH327" s="444"/>
      <c r="BI327" s="444"/>
      <c r="BJ327" s="444"/>
      <c r="BK327" s="444"/>
      <c r="BL327" s="444"/>
      <c r="BM327" s="444"/>
      <c r="BN327" s="444"/>
      <c r="BO327" s="445"/>
    </row>
    <row r="328" spans="1:67" ht="35.1" customHeight="1" x14ac:dyDescent="0.25">
      <c r="A328" s="23">
        <f t="shared" si="15"/>
        <v>317</v>
      </c>
      <c r="B328" s="446"/>
      <c r="C328" s="446"/>
      <c r="D328" s="447"/>
      <c r="E328" s="447"/>
      <c r="F328" s="447"/>
      <c r="G328" s="447"/>
      <c r="H328" s="447"/>
      <c r="I328" s="434"/>
      <c r="J328" s="435"/>
      <c r="K328" s="435"/>
      <c r="L328" s="435"/>
      <c r="M328" s="435"/>
      <c r="N328" s="435"/>
      <c r="O328" s="435"/>
      <c r="P328" s="436"/>
      <c r="Q328" s="448"/>
      <c r="R328" s="449"/>
      <c r="S328" s="449"/>
      <c r="T328" s="449"/>
      <c r="U328" s="449"/>
      <c r="V328" s="449"/>
      <c r="W328" s="449"/>
      <c r="X328" s="450"/>
      <c r="Y328" s="451"/>
      <c r="Z328" s="452"/>
      <c r="AA328" s="448"/>
      <c r="AB328" s="449"/>
      <c r="AC328" s="449"/>
      <c r="AD328" s="450"/>
      <c r="AE328" s="431"/>
      <c r="AF328" s="432"/>
      <c r="AG328" s="433"/>
      <c r="AH328" s="431"/>
      <c r="AI328" s="432"/>
      <c r="AJ328" s="433"/>
      <c r="AK328" s="434"/>
      <c r="AL328" s="435"/>
      <c r="AM328" s="435"/>
      <c r="AN328" s="436"/>
      <c r="AO328" s="437"/>
      <c r="AP328" s="438"/>
      <c r="AQ328" s="438"/>
      <c r="AR328" s="438"/>
      <c r="AS328" s="438"/>
      <c r="AT328" s="438"/>
      <c r="AU328" s="438"/>
      <c r="AV328" s="439"/>
      <c r="AW328" s="440"/>
      <c r="AX328" s="441"/>
      <c r="AY328" s="442"/>
      <c r="AZ328" s="443"/>
      <c r="BA328" s="444"/>
      <c r="BB328" s="444"/>
      <c r="BC328" s="444"/>
      <c r="BD328" s="444"/>
      <c r="BE328" s="444"/>
      <c r="BF328" s="444"/>
      <c r="BG328" s="444"/>
      <c r="BH328" s="444"/>
      <c r="BI328" s="444"/>
      <c r="BJ328" s="444"/>
      <c r="BK328" s="444"/>
      <c r="BL328" s="444"/>
      <c r="BM328" s="444"/>
      <c r="BN328" s="444"/>
      <c r="BO328" s="445"/>
    </row>
    <row r="329" spans="1:67" ht="35.1" customHeight="1" x14ac:dyDescent="0.25">
      <c r="A329" s="23">
        <f t="shared" si="15"/>
        <v>318</v>
      </c>
      <c r="B329" s="446"/>
      <c r="C329" s="446"/>
      <c r="D329" s="447"/>
      <c r="E329" s="447"/>
      <c r="F329" s="447"/>
      <c r="G329" s="447"/>
      <c r="H329" s="447"/>
      <c r="I329" s="434"/>
      <c r="J329" s="435"/>
      <c r="K329" s="435"/>
      <c r="L329" s="435"/>
      <c r="M329" s="435"/>
      <c r="N329" s="435"/>
      <c r="O329" s="435"/>
      <c r="P329" s="436"/>
      <c r="Q329" s="448"/>
      <c r="R329" s="449"/>
      <c r="S329" s="449"/>
      <c r="T329" s="449"/>
      <c r="U329" s="449"/>
      <c r="V329" s="449"/>
      <c r="W329" s="449"/>
      <c r="X329" s="450"/>
      <c r="Y329" s="451"/>
      <c r="Z329" s="452"/>
      <c r="AA329" s="448"/>
      <c r="AB329" s="449"/>
      <c r="AC329" s="449"/>
      <c r="AD329" s="450"/>
      <c r="AE329" s="431"/>
      <c r="AF329" s="432"/>
      <c r="AG329" s="433"/>
      <c r="AH329" s="431"/>
      <c r="AI329" s="432"/>
      <c r="AJ329" s="433"/>
      <c r="AK329" s="434"/>
      <c r="AL329" s="435"/>
      <c r="AM329" s="435"/>
      <c r="AN329" s="436"/>
      <c r="AO329" s="437"/>
      <c r="AP329" s="438"/>
      <c r="AQ329" s="438"/>
      <c r="AR329" s="438"/>
      <c r="AS329" s="438"/>
      <c r="AT329" s="438"/>
      <c r="AU329" s="438"/>
      <c r="AV329" s="439"/>
      <c r="AW329" s="440"/>
      <c r="AX329" s="441"/>
      <c r="AY329" s="442"/>
      <c r="AZ329" s="443"/>
      <c r="BA329" s="444"/>
      <c r="BB329" s="444"/>
      <c r="BC329" s="444"/>
      <c r="BD329" s="444"/>
      <c r="BE329" s="444"/>
      <c r="BF329" s="444"/>
      <c r="BG329" s="444"/>
      <c r="BH329" s="444"/>
      <c r="BI329" s="444"/>
      <c r="BJ329" s="444"/>
      <c r="BK329" s="444"/>
      <c r="BL329" s="444"/>
      <c r="BM329" s="444"/>
      <c r="BN329" s="444"/>
      <c r="BO329" s="445"/>
    </row>
    <row r="330" spans="1:67" ht="35.1" customHeight="1" x14ac:dyDescent="0.25">
      <c r="A330" s="23">
        <f t="shared" si="15"/>
        <v>319</v>
      </c>
      <c r="B330" s="446"/>
      <c r="C330" s="446"/>
      <c r="D330" s="447"/>
      <c r="E330" s="447"/>
      <c r="F330" s="447"/>
      <c r="G330" s="447"/>
      <c r="H330" s="447"/>
      <c r="I330" s="434"/>
      <c r="J330" s="435"/>
      <c r="K330" s="435"/>
      <c r="L330" s="435"/>
      <c r="M330" s="435"/>
      <c r="N330" s="435"/>
      <c r="O330" s="435"/>
      <c r="P330" s="436"/>
      <c r="Q330" s="448"/>
      <c r="R330" s="449"/>
      <c r="S330" s="449"/>
      <c r="T330" s="449"/>
      <c r="U330" s="449"/>
      <c r="V330" s="449"/>
      <c r="W330" s="449"/>
      <c r="X330" s="450"/>
      <c r="Y330" s="451"/>
      <c r="Z330" s="452"/>
      <c r="AA330" s="448"/>
      <c r="AB330" s="449"/>
      <c r="AC330" s="449"/>
      <c r="AD330" s="450"/>
      <c r="AE330" s="431"/>
      <c r="AF330" s="432"/>
      <c r="AG330" s="433"/>
      <c r="AH330" s="431"/>
      <c r="AI330" s="432"/>
      <c r="AJ330" s="433"/>
      <c r="AK330" s="434"/>
      <c r="AL330" s="435"/>
      <c r="AM330" s="435"/>
      <c r="AN330" s="436"/>
      <c r="AO330" s="437"/>
      <c r="AP330" s="438"/>
      <c r="AQ330" s="438"/>
      <c r="AR330" s="438"/>
      <c r="AS330" s="438"/>
      <c r="AT330" s="438"/>
      <c r="AU330" s="438"/>
      <c r="AV330" s="439"/>
      <c r="AW330" s="440"/>
      <c r="AX330" s="441"/>
      <c r="AY330" s="442"/>
      <c r="AZ330" s="443"/>
      <c r="BA330" s="444"/>
      <c r="BB330" s="444"/>
      <c r="BC330" s="444"/>
      <c r="BD330" s="444"/>
      <c r="BE330" s="444"/>
      <c r="BF330" s="444"/>
      <c r="BG330" s="444"/>
      <c r="BH330" s="444"/>
      <c r="BI330" s="444"/>
      <c r="BJ330" s="444"/>
      <c r="BK330" s="444"/>
      <c r="BL330" s="444"/>
      <c r="BM330" s="444"/>
      <c r="BN330" s="444"/>
      <c r="BO330" s="445"/>
    </row>
    <row r="331" spans="1:67" ht="35.1" customHeight="1" x14ac:dyDescent="0.25">
      <c r="A331" s="22">
        <f>ROW(A320)</f>
        <v>320</v>
      </c>
      <c r="B331" s="446"/>
      <c r="C331" s="446"/>
      <c r="D331" s="447"/>
      <c r="E331" s="447"/>
      <c r="F331" s="447"/>
      <c r="G331" s="447"/>
      <c r="H331" s="447"/>
      <c r="I331" s="434"/>
      <c r="J331" s="435"/>
      <c r="K331" s="435"/>
      <c r="L331" s="435"/>
      <c r="M331" s="435"/>
      <c r="N331" s="435"/>
      <c r="O331" s="435"/>
      <c r="P331" s="436"/>
      <c r="Q331" s="448"/>
      <c r="R331" s="449"/>
      <c r="S331" s="449"/>
      <c r="T331" s="449"/>
      <c r="U331" s="449"/>
      <c r="V331" s="449"/>
      <c r="W331" s="449"/>
      <c r="X331" s="450"/>
      <c r="Y331" s="451"/>
      <c r="Z331" s="452"/>
      <c r="AA331" s="448"/>
      <c r="AB331" s="449"/>
      <c r="AC331" s="449"/>
      <c r="AD331" s="450"/>
      <c r="AE331" s="431"/>
      <c r="AF331" s="432"/>
      <c r="AG331" s="433"/>
      <c r="AH331" s="431"/>
      <c r="AI331" s="432"/>
      <c r="AJ331" s="433"/>
      <c r="AK331" s="434"/>
      <c r="AL331" s="435"/>
      <c r="AM331" s="435"/>
      <c r="AN331" s="436"/>
      <c r="AO331" s="437"/>
      <c r="AP331" s="438"/>
      <c r="AQ331" s="438"/>
      <c r="AR331" s="438"/>
      <c r="AS331" s="438"/>
      <c r="AT331" s="438"/>
      <c r="AU331" s="438"/>
      <c r="AV331" s="439"/>
      <c r="AW331" s="440"/>
      <c r="AX331" s="441"/>
      <c r="AY331" s="442"/>
      <c r="AZ331" s="443"/>
      <c r="BA331" s="444"/>
      <c r="BB331" s="444"/>
      <c r="BC331" s="444"/>
      <c r="BD331" s="444"/>
      <c r="BE331" s="444"/>
      <c r="BF331" s="444"/>
      <c r="BG331" s="444"/>
      <c r="BH331" s="444"/>
      <c r="BI331" s="444"/>
      <c r="BJ331" s="444"/>
      <c r="BK331" s="444"/>
      <c r="BL331" s="444"/>
      <c r="BM331" s="444"/>
      <c r="BN331" s="444"/>
      <c r="BO331" s="445"/>
    </row>
    <row r="332" spans="1:67" ht="35.1" customHeight="1" x14ac:dyDescent="0.25">
      <c r="A332" s="23">
        <f t="shared" si="15"/>
        <v>321</v>
      </c>
      <c r="B332" s="446"/>
      <c r="C332" s="446"/>
      <c r="D332" s="447"/>
      <c r="E332" s="447"/>
      <c r="F332" s="447"/>
      <c r="G332" s="447"/>
      <c r="H332" s="447"/>
      <c r="I332" s="434"/>
      <c r="J332" s="435"/>
      <c r="K332" s="435"/>
      <c r="L332" s="435"/>
      <c r="M332" s="435"/>
      <c r="N332" s="435"/>
      <c r="O332" s="435"/>
      <c r="P332" s="436"/>
      <c r="Q332" s="448"/>
      <c r="R332" s="449"/>
      <c r="S332" s="449"/>
      <c r="T332" s="449"/>
      <c r="U332" s="449"/>
      <c r="V332" s="449"/>
      <c r="W332" s="449"/>
      <c r="X332" s="450"/>
      <c r="Y332" s="451"/>
      <c r="Z332" s="452"/>
      <c r="AA332" s="448"/>
      <c r="AB332" s="449"/>
      <c r="AC332" s="449"/>
      <c r="AD332" s="450"/>
      <c r="AE332" s="431"/>
      <c r="AF332" s="432"/>
      <c r="AG332" s="433"/>
      <c r="AH332" s="431"/>
      <c r="AI332" s="432"/>
      <c r="AJ332" s="433"/>
      <c r="AK332" s="434"/>
      <c r="AL332" s="435"/>
      <c r="AM332" s="435"/>
      <c r="AN332" s="436"/>
      <c r="AO332" s="437"/>
      <c r="AP332" s="438"/>
      <c r="AQ332" s="438"/>
      <c r="AR332" s="438"/>
      <c r="AS332" s="438"/>
      <c r="AT332" s="438"/>
      <c r="AU332" s="438"/>
      <c r="AV332" s="439"/>
      <c r="AW332" s="440"/>
      <c r="AX332" s="441"/>
      <c r="AY332" s="442"/>
      <c r="AZ332" s="443"/>
      <c r="BA332" s="444"/>
      <c r="BB332" s="444"/>
      <c r="BC332" s="444"/>
      <c r="BD332" s="444"/>
      <c r="BE332" s="444"/>
      <c r="BF332" s="444"/>
      <c r="BG332" s="444"/>
      <c r="BH332" s="444"/>
      <c r="BI332" s="444"/>
      <c r="BJ332" s="444"/>
      <c r="BK332" s="444"/>
      <c r="BL332" s="444"/>
      <c r="BM332" s="444"/>
      <c r="BN332" s="444"/>
      <c r="BO332" s="445"/>
    </row>
    <row r="333" spans="1:67" ht="35.1" customHeight="1" x14ac:dyDescent="0.25">
      <c r="A333" s="23">
        <f t="shared" si="15"/>
        <v>322</v>
      </c>
      <c r="B333" s="446"/>
      <c r="C333" s="446"/>
      <c r="D333" s="447"/>
      <c r="E333" s="447"/>
      <c r="F333" s="447"/>
      <c r="G333" s="447"/>
      <c r="H333" s="447"/>
      <c r="I333" s="434"/>
      <c r="J333" s="435"/>
      <c r="K333" s="435"/>
      <c r="L333" s="435"/>
      <c r="M333" s="435"/>
      <c r="N333" s="435"/>
      <c r="O333" s="435"/>
      <c r="P333" s="436"/>
      <c r="Q333" s="448"/>
      <c r="R333" s="449"/>
      <c r="S333" s="449"/>
      <c r="T333" s="449"/>
      <c r="U333" s="449"/>
      <c r="V333" s="449"/>
      <c r="W333" s="449"/>
      <c r="X333" s="450"/>
      <c r="Y333" s="451"/>
      <c r="Z333" s="452"/>
      <c r="AA333" s="448"/>
      <c r="AB333" s="449"/>
      <c r="AC333" s="449"/>
      <c r="AD333" s="450"/>
      <c r="AE333" s="431"/>
      <c r="AF333" s="432"/>
      <c r="AG333" s="433"/>
      <c r="AH333" s="431"/>
      <c r="AI333" s="432"/>
      <c r="AJ333" s="433"/>
      <c r="AK333" s="434"/>
      <c r="AL333" s="435"/>
      <c r="AM333" s="435"/>
      <c r="AN333" s="436"/>
      <c r="AO333" s="437"/>
      <c r="AP333" s="438"/>
      <c r="AQ333" s="438"/>
      <c r="AR333" s="438"/>
      <c r="AS333" s="438"/>
      <c r="AT333" s="438"/>
      <c r="AU333" s="438"/>
      <c r="AV333" s="439"/>
      <c r="AW333" s="440"/>
      <c r="AX333" s="441"/>
      <c r="AY333" s="442"/>
      <c r="AZ333" s="443"/>
      <c r="BA333" s="444"/>
      <c r="BB333" s="444"/>
      <c r="BC333" s="444"/>
      <c r="BD333" s="444"/>
      <c r="BE333" s="444"/>
      <c r="BF333" s="444"/>
      <c r="BG333" s="444"/>
      <c r="BH333" s="444"/>
      <c r="BI333" s="444"/>
      <c r="BJ333" s="444"/>
      <c r="BK333" s="444"/>
      <c r="BL333" s="444"/>
      <c r="BM333" s="444"/>
      <c r="BN333" s="444"/>
      <c r="BO333" s="445"/>
    </row>
    <row r="334" spans="1:67" ht="35.1" customHeight="1" x14ac:dyDescent="0.25">
      <c r="A334" s="23">
        <f t="shared" si="15"/>
        <v>323</v>
      </c>
      <c r="B334" s="446"/>
      <c r="C334" s="446"/>
      <c r="D334" s="447"/>
      <c r="E334" s="447"/>
      <c r="F334" s="447"/>
      <c r="G334" s="447"/>
      <c r="H334" s="447"/>
      <c r="I334" s="434"/>
      <c r="J334" s="435"/>
      <c r="K334" s="435"/>
      <c r="L334" s="435"/>
      <c r="M334" s="435"/>
      <c r="N334" s="435"/>
      <c r="O334" s="435"/>
      <c r="P334" s="436"/>
      <c r="Q334" s="448"/>
      <c r="R334" s="449"/>
      <c r="S334" s="449"/>
      <c r="T334" s="449"/>
      <c r="U334" s="449"/>
      <c r="V334" s="449"/>
      <c r="W334" s="449"/>
      <c r="X334" s="450"/>
      <c r="Y334" s="451"/>
      <c r="Z334" s="452"/>
      <c r="AA334" s="448"/>
      <c r="AB334" s="449"/>
      <c r="AC334" s="449"/>
      <c r="AD334" s="450"/>
      <c r="AE334" s="431"/>
      <c r="AF334" s="432"/>
      <c r="AG334" s="433"/>
      <c r="AH334" s="431"/>
      <c r="AI334" s="432"/>
      <c r="AJ334" s="433"/>
      <c r="AK334" s="434"/>
      <c r="AL334" s="435"/>
      <c r="AM334" s="435"/>
      <c r="AN334" s="436"/>
      <c r="AO334" s="437"/>
      <c r="AP334" s="438"/>
      <c r="AQ334" s="438"/>
      <c r="AR334" s="438"/>
      <c r="AS334" s="438"/>
      <c r="AT334" s="438"/>
      <c r="AU334" s="438"/>
      <c r="AV334" s="439"/>
      <c r="AW334" s="440"/>
      <c r="AX334" s="441"/>
      <c r="AY334" s="442"/>
      <c r="AZ334" s="443"/>
      <c r="BA334" s="444"/>
      <c r="BB334" s="444"/>
      <c r="BC334" s="444"/>
      <c r="BD334" s="444"/>
      <c r="BE334" s="444"/>
      <c r="BF334" s="444"/>
      <c r="BG334" s="444"/>
      <c r="BH334" s="444"/>
      <c r="BI334" s="444"/>
      <c r="BJ334" s="444"/>
      <c r="BK334" s="444"/>
      <c r="BL334" s="444"/>
      <c r="BM334" s="444"/>
      <c r="BN334" s="444"/>
      <c r="BO334" s="445"/>
    </row>
    <row r="335" spans="1:67" ht="35.1" customHeight="1" x14ac:dyDescent="0.25">
      <c r="A335" s="23">
        <f t="shared" si="15"/>
        <v>324</v>
      </c>
      <c r="B335" s="446"/>
      <c r="C335" s="446"/>
      <c r="D335" s="447"/>
      <c r="E335" s="447"/>
      <c r="F335" s="447"/>
      <c r="G335" s="447"/>
      <c r="H335" s="447"/>
      <c r="I335" s="434"/>
      <c r="J335" s="435"/>
      <c r="K335" s="435"/>
      <c r="L335" s="435"/>
      <c r="M335" s="435"/>
      <c r="N335" s="435"/>
      <c r="O335" s="435"/>
      <c r="P335" s="436"/>
      <c r="Q335" s="448"/>
      <c r="R335" s="449"/>
      <c r="S335" s="449"/>
      <c r="T335" s="449"/>
      <c r="U335" s="449"/>
      <c r="V335" s="449"/>
      <c r="W335" s="449"/>
      <c r="X335" s="450"/>
      <c r="Y335" s="451"/>
      <c r="Z335" s="452"/>
      <c r="AA335" s="448"/>
      <c r="AB335" s="449"/>
      <c r="AC335" s="449"/>
      <c r="AD335" s="450"/>
      <c r="AE335" s="431"/>
      <c r="AF335" s="432"/>
      <c r="AG335" s="433"/>
      <c r="AH335" s="431"/>
      <c r="AI335" s="432"/>
      <c r="AJ335" s="433"/>
      <c r="AK335" s="434"/>
      <c r="AL335" s="435"/>
      <c r="AM335" s="435"/>
      <c r="AN335" s="436"/>
      <c r="AO335" s="437"/>
      <c r="AP335" s="438"/>
      <c r="AQ335" s="438"/>
      <c r="AR335" s="438"/>
      <c r="AS335" s="438"/>
      <c r="AT335" s="438"/>
      <c r="AU335" s="438"/>
      <c r="AV335" s="439"/>
      <c r="AW335" s="440"/>
      <c r="AX335" s="441"/>
      <c r="AY335" s="442"/>
      <c r="AZ335" s="443"/>
      <c r="BA335" s="444"/>
      <c r="BB335" s="444"/>
      <c r="BC335" s="444"/>
      <c r="BD335" s="444"/>
      <c r="BE335" s="444"/>
      <c r="BF335" s="444"/>
      <c r="BG335" s="444"/>
      <c r="BH335" s="444"/>
      <c r="BI335" s="444"/>
      <c r="BJ335" s="444"/>
      <c r="BK335" s="444"/>
      <c r="BL335" s="444"/>
      <c r="BM335" s="444"/>
      <c r="BN335" s="444"/>
      <c r="BO335" s="445"/>
    </row>
    <row r="336" spans="1:67" ht="35.1" customHeight="1" x14ac:dyDescent="0.25">
      <c r="A336" s="23">
        <f t="shared" si="15"/>
        <v>325</v>
      </c>
      <c r="B336" s="446"/>
      <c r="C336" s="446"/>
      <c r="D336" s="447"/>
      <c r="E336" s="447"/>
      <c r="F336" s="447"/>
      <c r="G336" s="447"/>
      <c r="H336" s="447"/>
      <c r="I336" s="434"/>
      <c r="J336" s="435"/>
      <c r="K336" s="435"/>
      <c r="L336" s="435"/>
      <c r="M336" s="435"/>
      <c r="N336" s="435"/>
      <c r="O336" s="435"/>
      <c r="P336" s="436"/>
      <c r="Q336" s="448"/>
      <c r="R336" s="449"/>
      <c r="S336" s="449"/>
      <c r="T336" s="449"/>
      <c r="U336" s="449"/>
      <c r="V336" s="449"/>
      <c r="W336" s="449"/>
      <c r="X336" s="450"/>
      <c r="Y336" s="451"/>
      <c r="Z336" s="452"/>
      <c r="AA336" s="448"/>
      <c r="AB336" s="449"/>
      <c r="AC336" s="449"/>
      <c r="AD336" s="450"/>
      <c r="AE336" s="431"/>
      <c r="AF336" s="432"/>
      <c r="AG336" s="433"/>
      <c r="AH336" s="431"/>
      <c r="AI336" s="432"/>
      <c r="AJ336" s="433"/>
      <c r="AK336" s="434"/>
      <c r="AL336" s="435"/>
      <c r="AM336" s="435"/>
      <c r="AN336" s="436"/>
      <c r="AO336" s="437"/>
      <c r="AP336" s="438"/>
      <c r="AQ336" s="438"/>
      <c r="AR336" s="438"/>
      <c r="AS336" s="438"/>
      <c r="AT336" s="438"/>
      <c r="AU336" s="438"/>
      <c r="AV336" s="439"/>
      <c r="AW336" s="440"/>
      <c r="AX336" s="441"/>
      <c r="AY336" s="442"/>
      <c r="AZ336" s="443"/>
      <c r="BA336" s="444"/>
      <c r="BB336" s="444"/>
      <c r="BC336" s="444"/>
      <c r="BD336" s="444"/>
      <c r="BE336" s="444"/>
      <c r="BF336" s="444"/>
      <c r="BG336" s="444"/>
      <c r="BH336" s="444"/>
      <c r="BI336" s="444"/>
      <c r="BJ336" s="444"/>
      <c r="BK336" s="444"/>
      <c r="BL336" s="444"/>
      <c r="BM336" s="444"/>
      <c r="BN336" s="444"/>
      <c r="BO336" s="445"/>
    </row>
    <row r="337" spans="1:67" ht="35.1" customHeight="1" x14ac:dyDescent="0.25">
      <c r="A337" s="23">
        <f t="shared" si="15"/>
        <v>326</v>
      </c>
      <c r="B337" s="446"/>
      <c r="C337" s="446"/>
      <c r="D337" s="447"/>
      <c r="E337" s="447"/>
      <c r="F337" s="447"/>
      <c r="G337" s="447"/>
      <c r="H337" s="447"/>
      <c r="I337" s="434"/>
      <c r="J337" s="435"/>
      <c r="K337" s="435"/>
      <c r="L337" s="435"/>
      <c r="M337" s="435"/>
      <c r="N337" s="435"/>
      <c r="O337" s="435"/>
      <c r="P337" s="436"/>
      <c r="Q337" s="448"/>
      <c r="R337" s="449"/>
      <c r="S337" s="449"/>
      <c r="T337" s="449"/>
      <c r="U337" s="449"/>
      <c r="V337" s="449"/>
      <c r="W337" s="449"/>
      <c r="X337" s="450"/>
      <c r="Y337" s="451"/>
      <c r="Z337" s="452"/>
      <c r="AA337" s="448"/>
      <c r="AB337" s="449"/>
      <c r="AC337" s="449"/>
      <c r="AD337" s="450"/>
      <c r="AE337" s="431"/>
      <c r="AF337" s="432"/>
      <c r="AG337" s="433"/>
      <c r="AH337" s="431"/>
      <c r="AI337" s="432"/>
      <c r="AJ337" s="433"/>
      <c r="AK337" s="434"/>
      <c r="AL337" s="435"/>
      <c r="AM337" s="435"/>
      <c r="AN337" s="436"/>
      <c r="AO337" s="437"/>
      <c r="AP337" s="438"/>
      <c r="AQ337" s="438"/>
      <c r="AR337" s="438"/>
      <c r="AS337" s="438"/>
      <c r="AT337" s="438"/>
      <c r="AU337" s="438"/>
      <c r="AV337" s="439"/>
      <c r="AW337" s="440"/>
      <c r="AX337" s="441"/>
      <c r="AY337" s="442"/>
      <c r="AZ337" s="443"/>
      <c r="BA337" s="444"/>
      <c r="BB337" s="444"/>
      <c r="BC337" s="444"/>
      <c r="BD337" s="444"/>
      <c r="BE337" s="444"/>
      <c r="BF337" s="444"/>
      <c r="BG337" s="444"/>
      <c r="BH337" s="444"/>
      <c r="BI337" s="444"/>
      <c r="BJ337" s="444"/>
      <c r="BK337" s="444"/>
      <c r="BL337" s="444"/>
      <c r="BM337" s="444"/>
      <c r="BN337" s="444"/>
      <c r="BO337" s="445"/>
    </row>
    <row r="338" spans="1:67" ht="35.1" customHeight="1" x14ac:dyDescent="0.25">
      <c r="A338" s="23">
        <f t="shared" si="15"/>
        <v>327</v>
      </c>
      <c r="B338" s="446"/>
      <c r="C338" s="446"/>
      <c r="D338" s="447"/>
      <c r="E338" s="447"/>
      <c r="F338" s="447"/>
      <c r="G338" s="447"/>
      <c r="H338" s="447"/>
      <c r="I338" s="434"/>
      <c r="J338" s="435"/>
      <c r="K338" s="435"/>
      <c r="L338" s="435"/>
      <c r="M338" s="435"/>
      <c r="N338" s="435"/>
      <c r="O338" s="435"/>
      <c r="P338" s="436"/>
      <c r="Q338" s="448"/>
      <c r="R338" s="449"/>
      <c r="S338" s="449"/>
      <c r="T338" s="449"/>
      <c r="U338" s="449"/>
      <c r="V338" s="449"/>
      <c r="W338" s="449"/>
      <c r="X338" s="450"/>
      <c r="Y338" s="451"/>
      <c r="Z338" s="452"/>
      <c r="AA338" s="448"/>
      <c r="AB338" s="449"/>
      <c r="AC338" s="449"/>
      <c r="AD338" s="450"/>
      <c r="AE338" s="431"/>
      <c r="AF338" s="432"/>
      <c r="AG338" s="433"/>
      <c r="AH338" s="431"/>
      <c r="AI338" s="432"/>
      <c r="AJ338" s="433"/>
      <c r="AK338" s="434"/>
      <c r="AL338" s="435"/>
      <c r="AM338" s="435"/>
      <c r="AN338" s="436"/>
      <c r="AO338" s="437"/>
      <c r="AP338" s="438"/>
      <c r="AQ338" s="438"/>
      <c r="AR338" s="438"/>
      <c r="AS338" s="438"/>
      <c r="AT338" s="438"/>
      <c r="AU338" s="438"/>
      <c r="AV338" s="439"/>
      <c r="AW338" s="440"/>
      <c r="AX338" s="441"/>
      <c r="AY338" s="442"/>
      <c r="AZ338" s="443"/>
      <c r="BA338" s="444"/>
      <c r="BB338" s="444"/>
      <c r="BC338" s="444"/>
      <c r="BD338" s="444"/>
      <c r="BE338" s="444"/>
      <c r="BF338" s="444"/>
      <c r="BG338" s="444"/>
      <c r="BH338" s="444"/>
      <c r="BI338" s="444"/>
      <c r="BJ338" s="444"/>
      <c r="BK338" s="444"/>
      <c r="BL338" s="444"/>
      <c r="BM338" s="444"/>
      <c r="BN338" s="444"/>
      <c r="BO338" s="445"/>
    </row>
    <row r="339" spans="1:67" ht="35.1" customHeight="1" x14ac:dyDescent="0.25">
      <c r="A339" s="23">
        <f t="shared" si="15"/>
        <v>328</v>
      </c>
      <c r="B339" s="446"/>
      <c r="C339" s="446"/>
      <c r="D339" s="447"/>
      <c r="E339" s="447"/>
      <c r="F339" s="447"/>
      <c r="G339" s="447"/>
      <c r="H339" s="447"/>
      <c r="I339" s="434"/>
      <c r="J339" s="435"/>
      <c r="K339" s="435"/>
      <c r="L339" s="435"/>
      <c r="M339" s="435"/>
      <c r="N339" s="435"/>
      <c r="O339" s="435"/>
      <c r="P339" s="436"/>
      <c r="Q339" s="448"/>
      <c r="R339" s="449"/>
      <c r="S339" s="449"/>
      <c r="T339" s="449"/>
      <c r="U339" s="449"/>
      <c r="V339" s="449"/>
      <c r="W339" s="449"/>
      <c r="X339" s="450"/>
      <c r="Y339" s="451"/>
      <c r="Z339" s="452"/>
      <c r="AA339" s="448"/>
      <c r="AB339" s="449"/>
      <c r="AC339" s="449"/>
      <c r="AD339" s="450"/>
      <c r="AE339" s="431"/>
      <c r="AF339" s="432"/>
      <c r="AG339" s="433"/>
      <c r="AH339" s="431"/>
      <c r="AI339" s="432"/>
      <c r="AJ339" s="433"/>
      <c r="AK339" s="434"/>
      <c r="AL339" s="435"/>
      <c r="AM339" s="435"/>
      <c r="AN339" s="436"/>
      <c r="AO339" s="437"/>
      <c r="AP339" s="438"/>
      <c r="AQ339" s="438"/>
      <c r="AR339" s="438"/>
      <c r="AS339" s="438"/>
      <c r="AT339" s="438"/>
      <c r="AU339" s="438"/>
      <c r="AV339" s="439"/>
      <c r="AW339" s="440"/>
      <c r="AX339" s="441"/>
      <c r="AY339" s="442"/>
      <c r="AZ339" s="443"/>
      <c r="BA339" s="444"/>
      <c r="BB339" s="444"/>
      <c r="BC339" s="444"/>
      <c r="BD339" s="444"/>
      <c r="BE339" s="444"/>
      <c r="BF339" s="444"/>
      <c r="BG339" s="444"/>
      <c r="BH339" s="444"/>
      <c r="BI339" s="444"/>
      <c r="BJ339" s="444"/>
      <c r="BK339" s="444"/>
      <c r="BL339" s="444"/>
      <c r="BM339" s="444"/>
      <c r="BN339" s="444"/>
      <c r="BO339" s="445"/>
    </row>
    <row r="340" spans="1:67" ht="35.1" customHeight="1" x14ac:dyDescent="0.25">
      <c r="A340" s="23">
        <f t="shared" si="15"/>
        <v>329</v>
      </c>
      <c r="B340" s="446"/>
      <c r="C340" s="446"/>
      <c r="D340" s="447"/>
      <c r="E340" s="447"/>
      <c r="F340" s="447"/>
      <c r="G340" s="447"/>
      <c r="H340" s="447"/>
      <c r="I340" s="434"/>
      <c r="J340" s="435"/>
      <c r="K340" s="435"/>
      <c r="L340" s="435"/>
      <c r="M340" s="435"/>
      <c r="N340" s="435"/>
      <c r="O340" s="435"/>
      <c r="P340" s="436"/>
      <c r="Q340" s="448"/>
      <c r="R340" s="449"/>
      <c r="S340" s="449"/>
      <c r="T340" s="449"/>
      <c r="U340" s="449"/>
      <c r="V340" s="449"/>
      <c r="W340" s="449"/>
      <c r="X340" s="450"/>
      <c r="Y340" s="451"/>
      <c r="Z340" s="452"/>
      <c r="AA340" s="448"/>
      <c r="AB340" s="449"/>
      <c r="AC340" s="449"/>
      <c r="AD340" s="450"/>
      <c r="AE340" s="431"/>
      <c r="AF340" s="432"/>
      <c r="AG340" s="433"/>
      <c r="AH340" s="431"/>
      <c r="AI340" s="432"/>
      <c r="AJ340" s="433"/>
      <c r="AK340" s="434"/>
      <c r="AL340" s="435"/>
      <c r="AM340" s="435"/>
      <c r="AN340" s="436"/>
      <c r="AO340" s="437"/>
      <c r="AP340" s="438"/>
      <c r="AQ340" s="438"/>
      <c r="AR340" s="438"/>
      <c r="AS340" s="438"/>
      <c r="AT340" s="438"/>
      <c r="AU340" s="438"/>
      <c r="AV340" s="439"/>
      <c r="AW340" s="440"/>
      <c r="AX340" s="441"/>
      <c r="AY340" s="442"/>
      <c r="AZ340" s="443"/>
      <c r="BA340" s="444"/>
      <c r="BB340" s="444"/>
      <c r="BC340" s="444"/>
      <c r="BD340" s="444"/>
      <c r="BE340" s="444"/>
      <c r="BF340" s="444"/>
      <c r="BG340" s="444"/>
      <c r="BH340" s="444"/>
      <c r="BI340" s="444"/>
      <c r="BJ340" s="444"/>
      <c r="BK340" s="444"/>
      <c r="BL340" s="444"/>
      <c r="BM340" s="444"/>
      <c r="BN340" s="444"/>
      <c r="BO340" s="445"/>
    </row>
    <row r="341" spans="1:67" ht="35.1" customHeight="1" x14ac:dyDescent="0.25">
      <c r="A341" s="22">
        <f>ROW(A330)</f>
        <v>330</v>
      </c>
      <c r="B341" s="446"/>
      <c r="C341" s="446"/>
      <c r="D341" s="447"/>
      <c r="E341" s="447"/>
      <c r="F341" s="447"/>
      <c r="G341" s="447"/>
      <c r="H341" s="447"/>
      <c r="I341" s="434"/>
      <c r="J341" s="435"/>
      <c r="K341" s="435"/>
      <c r="L341" s="435"/>
      <c r="M341" s="435"/>
      <c r="N341" s="435"/>
      <c r="O341" s="435"/>
      <c r="P341" s="436"/>
      <c r="Q341" s="448"/>
      <c r="R341" s="449"/>
      <c r="S341" s="449"/>
      <c r="T341" s="449"/>
      <c r="U341" s="449"/>
      <c r="V341" s="449"/>
      <c r="W341" s="449"/>
      <c r="X341" s="450"/>
      <c r="Y341" s="451"/>
      <c r="Z341" s="452"/>
      <c r="AA341" s="448"/>
      <c r="AB341" s="449"/>
      <c r="AC341" s="449"/>
      <c r="AD341" s="450"/>
      <c r="AE341" s="431"/>
      <c r="AF341" s="432"/>
      <c r="AG341" s="433"/>
      <c r="AH341" s="431"/>
      <c r="AI341" s="432"/>
      <c r="AJ341" s="433"/>
      <c r="AK341" s="434"/>
      <c r="AL341" s="435"/>
      <c r="AM341" s="435"/>
      <c r="AN341" s="436"/>
      <c r="AO341" s="437"/>
      <c r="AP341" s="438"/>
      <c r="AQ341" s="438"/>
      <c r="AR341" s="438"/>
      <c r="AS341" s="438"/>
      <c r="AT341" s="438"/>
      <c r="AU341" s="438"/>
      <c r="AV341" s="439"/>
      <c r="AW341" s="440"/>
      <c r="AX341" s="441"/>
      <c r="AY341" s="442"/>
      <c r="AZ341" s="443"/>
      <c r="BA341" s="444"/>
      <c r="BB341" s="444"/>
      <c r="BC341" s="444"/>
      <c r="BD341" s="444"/>
      <c r="BE341" s="444"/>
      <c r="BF341" s="444"/>
      <c r="BG341" s="444"/>
      <c r="BH341" s="444"/>
      <c r="BI341" s="444"/>
      <c r="BJ341" s="444"/>
      <c r="BK341" s="444"/>
      <c r="BL341" s="444"/>
      <c r="BM341" s="444"/>
      <c r="BN341" s="444"/>
      <c r="BO341" s="445"/>
    </row>
    <row r="342" spans="1:67" ht="35.1" customHeight="1" x14ac:dyDescent="0.25">
      <c r="A342" s="23">
        <f t="shared" si="15"/>
        <v>331</v>
      </c>
      <c r="B342" s="446"/>
      <c r="C342" s="446"/>
      <c r="D342" s="447"/>
      <c r="E342" s="447"/>
      <c r="F342" s="447"/>
      <c r="G342" s="447"/>
      <c r="H342" s="447"/>
      <c r="I342" s="434"/>
      <c r="J342" s="435"/>
      <c r="K342" s="435"/>
      <c r="L342" s="435"/>
      <c r="M342" s="435"/>
      <c r="N342" s="435"/>
      <c r="O342" s="435"/>
      <c r="P342" s="436"/>
      <c r="Q342" s="448"/>
      <c r="R342" s="449"/>
      <c r="S342" s="449"/>
      <c r="T342" s="449"/>
      <c r="U342" s="449"/>
      <c r="V342" s="449"/>
      <c r="W342" s="449"/>
      <c r="X342" s="450"/>
      <c r="Y342" s="451"/>
      <c r="Z342" s="452"/>
      <c r="AA342" s="448"/>
      <c r="AB342" s="449"/>
      <c r="AC342" s="449"/>
      <c r="AD342" s="450"/>
      <c r="AE342" s="431"/>
      <c r="AF342" s="432"/>
      <c r="AG342" s="433"/>
      <c r="AH342" s="431"/>
      <c r="AI342" s="432"/>
      <c r="AJ342" s="433"/>
      <c r="AK342" s="434"/>
      <c r="AL342" s="435"/>
      <c r="AM342" s="435"/>
      <c r="AN342" s="436"/>
      <c r="AO342" s="437"/>
      <c r="AP342" s="438"/>
      <c r="AQ342" s="438"/>
      <c r="AR342" s="438"/>
      <c r="AS342" s="438"/>
      <c r="AT342" s="438"/>
      <c r="AU342" s="438"/>
      <c r="AV342" s="439"/>
      <c r="AW342" s="440"/>
      <c r="AX342" s="441"/>
      <c r="AY342" s="442"/>
      <c r="AZ342" s="443"/>
      <c r="BA342" s="444"/>
      <c r="BB342" s="444"/>
      <c r="BC342" s="444"/>
      <c r="BD342" s="444"/>
      <c r="BE342" s="444"/>
      <c r="BF342" s="444"/>
      <c r="BG342" s="444"/>
      <c r="BH342" s="444"/>
      <c r="BI342" s="444"/>
      <c r="BJ342" s="444"/>
      <c r="BK342" s="444"/>
      <c r="BL342" s="444"/>
      <c r="BM342" s="444"/>
      <c r="BN342" s="444"/>
      <c r="BO342" s="445"/>
    </row>
    <row r="343" spans="1:67" ht="35.1" customHeight="1" x14ac:dyDescent="0.25">
      <c r="A343" s="23">
        <f t="shared" si="15"/>
        <v>332</v>
      </c>
      <c r="B343" s="446"/>
      <c r="C343" s="446"/>
      <c r="D343" s="447"/>
      <c r="E343" s="447"/>
      <c r="F343" s="447"/>
      <c r="G343" s="447"/>
      <c r="H343" s="447"/>
      <c r="I343" s="434"/>
      <c r="J343" s="435"/>
      <c r="K343" s="435"/>
      <c r="L343" s="435"/>
      <c r="M343" s="435"/>
      <c r="N343" s="435"/>
      <c r="O343" s="435"/>
      <c r="P343" s="436"/>
      <c r="Q343" s="448"/>
      <c r="R343" s="449"/>
      <c r="S343" s="449"/>
      <c r="T343" s="449"/>
      <c r="U343" s="449"/>
      <c r="V343" s="449"/>
      <c r="W343" s="449"/>
      <c r="X343" s="450"/>
      <c r="Y343" s="451"/>
      <c r="Z343" s="452"/>
      <c r="AA343" s="448"/>
      <c r="AB343" s="449"/>
      <c r="AC343" s="449"/>
      <c r="AD343" s="450"/>
      <c r="AE343" s="431"/>
      <c r="AF343" s="432"/>
      <c r="AG343" s="433"/>
      <c r="AH343" s="431"/>
      <c r="AI343" s="432"/>
      <c r="AJ343" s="433"/>
      <c r="AK343" s="434"/>
      <c r="AL343" s="435"/>
      <c r="AM343" s="435"/>
      <c r="AN343" s="436"/>
      <c r="AO343" s="437"/>
      <c r="AP343" s="438"/>
      <c r="AQ343" s="438"/>
      <c r="AR343" s="438"/>
      <c r="AS343" s="438"/>
      <c r="AT343" s="438"/>
      <c r="AU343" s="438"/>
      <c r="AV343" s="439"/>
      <c r="AW343" s="440"/>
      <c r="AX343" s="441"/>
      <c r="AY343" s="442"/>
      <c r="AZ343" s="443"/>
      <c r="BA343" s="444"/>
      <c r="BB343" s="444"/>
      <c r="BC343" s="444"/>
      <c r="BD343" s="444"/>
      <c r="BE343" s="444"/>
      <c r="BF343" s="444"/>
      <c r="BG343" s="444"/>
      <c r="BH343" s="444"/>
      <c r="BI343" s="444"/>
      <c r="BJ343" s="444"/>
      <c r="BK343" s="444"/>
      <c r="BL343" s="444"/>
      <c r="BM343" s="444"/>
      <c r="BN343" s="444"/>
      <c r="BO343" s="445"/>
    </row>
    <row r="344" spans="1:67" ht="35.1" customHeight="1" x14ac:dyDescent="0.25">
      <c r="A344" s="23">
        <f t="shared" si="15"/>
        <v>333</v>
      </c>
      <c r="B344" s="446"/>
      <c r="C344" s="446"/>
      <c r="D344" s="447"/>
      <c r="E344" s="447"/>
      <c r="F344" s="447"/>
      <c r="G344" s="447"/>
      <c r="H344" s="447"/>
      <c r="I344" s="434"/>
      <c r="J344" s="435"/>
      <c r="K344" s="435"/>
      <c r="L344" s="435"/>
      <c r="M344" s="435"/>
      <c r="N344" s="435"/>
      <c r="O344" s="435"/>
      <c r="P344" s="436"/>
      <c r="Q344" s="448"/>
      <c r="R344" s="449"/>
      <c r="S344" s="449"/>
      <c r="T344" s="449"/>
      <c r="U344" s="449"/>
      <c r="V344" s="449"/>
      <c r="W344" s="449"/>
      <c r="X344" s="450"/>
      <c r="Y344" s="451"/>
      <c r="Z344" s="452"/>
      <c r="AA344" s="448"/>
      <c r="AB344" s="449"/>
      <c r="AC344" s="449"/>
      <c r="AD344" s="450"/>
      <c r="AE344" s="431"/>
      <c r="AF344" s="432"/>
      <c r="AG344" s="433"/>
      <c r="AH344" s="431"/>
      <c r="AI344" s="432"/>
      <c r="AJ344" s="433"/>
      <c r="AK344" s="434"/>
      <c r="AL344" s="435"/>
      <c r="AM344" s="435"/>
      <c r="AN344" s="436"/>
      <c r="AO344" s="437"/>
      <c r="AP344" s="438"/>
      <c r="AQ344" s="438"/>
      <c r="AR344" s="438"/>
      <c r="AS344" s="438"/>
      <c r="AT344" s="438"/>
      <c r="AU344" s="438"/>
      <c r="AV344" s="439"/>
      <c r="AW344" s="440"/>
      <c r="AX344" s="441"/>
      <c r="AY344" s="442"/>
      <c r="AZ344" s="443"/>
      <c r="BA344" s="444"/>
      <c r="BB344" s="444"/>
      <c r="BC344" s="444"/>
      <c r="BD344" s="444"/>
      <c r="BE344" s="444"/>
      <c r="BF344" s="444"/>
      <c r="BG344" s="444"/>
      <c r="BH344" s="444"/>
      <c r="BI344" s="444"/>
      <c r="BJ344" s="444"/>
      <c r="BK344" s="444"/>
      <c r="BL344" s="444"/>
      <c r="BM344" s="444"/>
      <c r="BN344" s="444"/>
      <c r="BO344" s="445"/>
    </row>
    <row r="345" spans="1:67" ht="35.1" customHeight="1" x14ac:dyDescent="0.25">
      <c r="A345" s="23">
        <f t="shared" si="15"/>
        <v>334</v>
      </c>
      <c r="B345" s="446"/>
      <c r="C345" s="446"/>
      <c r="D345" s="447"/>
      <c r="E345" s="447"/>
      <c r="F345" s="447"/>
      <c r="G345" s="447"/>
      <c r="H345" s="447"/>
      <c r="I345" s="434"/>
      <c r="J345" s="435"/>
      <c r="K345" s="435"/>
      <c r="L345" s="435"/>
      <c r="M345" s="435"/>
      <c r="N345" s="435"/>
      <c r="O345" s="435"/>
      <c r="P345" s="436"/>
      <c r="Q345" s="448"/>
      <c r="R345" s="449"/>
      <c r="S345" s="449"/>
      <c r="T345" s="449"/>
      <c r="U345" s="449"/>
      <c r="V345" s="449"/>
      <c r="W345" s="449"/>
      <c r="X345" s="450"/>
      <c r="Y345" s="451"/>
      <c r="Z345" s="452"/>
      <c r="AA345" s="448"/>
      <c r="AB345" s="449"/>
      <c r="AC345" s="449"/>
      <c r="AD345" s="450"/>
      <c r="AE345" s="431"/>
      <c r="AF345" s="432"/>
      <c r="AG345" s="433"/>
      <c r="AH345" s="431"/>
      <c r="AI345" s="432"/>
      <c r="AJ345" s="433"/>
      <c r="AK345" s="434"/>
      <c r="AL345" s="435"/>
      <c r="AM345" s="435"/>
      <c r="AN345" s="436"/>
      <c r="AO345" s="437"/>
      <c r="AP345" s="438"/>
      <c r="AQ345" s="438"/>
      <c r="AR345" s="438"/>
      <c r="AS345" s="438"/>
      <c r="AT345" s="438"/>
      <c r="AU345" s="438"/>
      <c r="AV345" s="439"/>
      <c r="AW345" s="440"/>
      <c r="AX345" s="441"/>
      <c r="AY345" s="442"/>
      <c r="AZ345" s="443"/>
      <c r="BA345" s="444"/>
      <c r="BB345" s="444"/>
      <c r="BC345" s="444"/>
      <c r="BD345" s="444"/>
      <c r="BE345" s="444"/>
      <c r="BF345" s="444"/>
      <c r="BG345" s="444"/>
      <c r="BH345" s="444"/>
      <c r="BI345" s="444"/>
      <c r="BJ345" s="444"/>
      <c r="BK345" s="444"/>
      <c r="BL345" s="444"/>
      <c r="BM345" s="444"/>
      <c r="BN345" s="444"/>
      <c r="BO345" s="445"/>
    </row>
    <row r="346" spans="1:67" ht="35.1" customHeight="1" x14ac:dyDescent="0.25">
      <c r="A346" s="23">
        <f t="shared" si="15"/>
        <v>335</v>
      </c>
      <c r="B346" s="446"/>
      <c r="C346" s="446"/>
      <c r="D346" s="447"/>
      <c r="E346" s="447"/>
      <c r="F346" s="447"/>
      <c r="G346" s="447"/>
      <c r="H346" s="447"/>
      <c r="I346" s="434"/>
      <c r="J346" s="435"/>
      <c r="K346" s="435"/>
      <c r="L346" s="435"/>
      <c r="M346" s="435"/>
      <c r="N346" s="435"/>
      <c r="O346" s="435"/>
      <c r="P346" s="436"/>
      <c r="Q346" s="448"/>
      <c r="R346" s="449"/>
      <c r="S346" s="449"/>
      <c r="T346" s="449"/>
      <c r="U346" s="449"/>
      <c r="V346" s="449"/>
      <c r="W346" s="449"/>
      <c r="X346" s="450"/>
      <c r="Y346" s="451"/>
      <c r="Z346" s="452"/>
      <c r="AA346" s="448"/>
      <c r="AB346" s="449"/>
      <c r="AC346" s="449"/>
      <c r="AD346" s="450"/>
      <c r="AE346" s="431"/>
      <c r="AF346" s="432"/>
      <c r="AG346" s="433"/>
      <c r="AH346" s="431"/>
      <c r="AI346" s="432"/>
      <c r="AJ346" s="433"/>
      <c r="AK346" s="434"/>
      <c r="AL346" s="435"/>
      <c r="AM346" s="435"/>
      <c r="AN346" s="436"/>
      <c r="AO346" s="437"/>
      <c r="AP346" s="438"/>
      <c r="AQ346" s="438"/>
      <c r="AR346" s="438"/>
      <c r="AS346" s="438"/>
      <c r="AT346" s="438"/>
      <c r="AU346" s="438"/>
      <c r="AV346" s="439"/>
      <c r="AW346" s="440"/>
      <c r="AX346" s="441"/>
      <c r="AY346" s="442"/>
      <c r="AZ346" s="443"/>
      <c r="BA346" s="444"/>
      <c r="BB346" s="444"/>
      <c r="BC346" s="444"/>
      <c r="BD346" s="444"/>
      <c r="BE346" s="444"/>
      <c r="BF346" s="444"/>
      <c r="BG346" s="444"/>
      <c r="BH346" s="444"/>
      <c r="BI346" s="444"/>
      <c r="BJ346" s="444"/>
      <c r="BK346" s="444"/>
      <c r="BL346" s="444"/>
      <c r="BM346" s="444"/>
      <c r="BN346" s="444"/>
      <c r="BO346" s="445"/>
    </row>
    <row r="347" spans="1:67" ht="35.1" customHeight="1" x14ac:dyDescent="0.25">
      <c r="A347" s="23">
        <f t="shared" si="15"/>
        <v>336</v>
      </c>
      <c r="B347" s="446"/>
      <c r="C347" s="446"/>
      <c r="D347" s="447"/>
      <c r="E347" s="447"/>
      <c r="F347" s="447"/>
      <c r="G347" s="447"/>
      <c r="H347" s="447"/>
      <c r="I347" s="434"/>
      <c r="J347" s="435"/>
      <c r="K347" s="435"/>
      <c r="L347" s="435"/>
      <c r="M347" s="435"/>
      <c r="N347" s="435"/>
      <c r="O347" s="435"/>
      <c r="P347" s="436"/>
      <c r="Q347" s="448"/>
      <c r="R347" s="449"/>
      <c r="S347" s="449"/>
      <c r="T347" s="449"/>
      <c r="U347" s="449"/>
      <c r="V347" s="449"/>
      <c r="W347" s="449"/>
      <c r="X347" s="450"/>
      <c r="Y347" s="451"/>
      <c r="Z347" s="452"/>
      <c r="AA347" s="448"/>
      <c r="AB347" s="449"/>
      <c r="AC347" s="449"/>
      <c r="AD347" s="450"/>
      <c r="AE347" s="431"/>
      <c r="AF347" s="432"/>
      <c r="AG347" s="433"/>
      <c r="AH347" s="431"/>
      <c r="AI347" s="432"/>
      <c r="AJ347" s="433"/>
      <c r="AK347" s="434"/>
      <c r="AL347" s="435"/>
      <c r="AM347" s="435"/>
      <c r="AN347" s="436"/>
      <c r="AO347" s="437"/>
      <c r="AP347" s="438"/>
      <c r="AQ347" s="438"/>
      <c r="AR347" s="438"/>
      <c r="AS347" s="438"/>
      <c r="AT347" s="438"/>
      <c r="AU347" s="438"/>
      <c r="AV347" s="439"/>
      <c r="AW347" s="440"/>
      <c r="AX347" s="441"/>
      <c r="AY347" s="442"/>
      <c r="AZ347" s="443"/>
      <c r="BA347" s="444"/>
      <c r="BB347" s="444"/>
      <c r="BC347" s="444"/>
      <c r="BD347" s="444"/>
      <c r="BE347" s="444"/>
      <c r="BF347" s="444"/>
      <c r="BG347" s="444"/>
      <c r="BH347" s="444"/>
      <c r="BI347" s="444"/>
      <c r="BJ347" s="444"/>
      <c r="BK347" s="444"/>
      <c r="BL347" s="444"/>
      <c r="BM347" s="444"/>
      <c r="BN347" s="444"/>
      <c r="BO347" s="445"/>
    </row>
    <row r="348" spans="1:67" ht="35.1" customHeight="1" x14ac:dyDescent="0.25">
      <c r="A348" s="23">
        <f t="shared" si="15"/>
        <v>337</v>
      </c>
      <c r="B348" s="446"/>
      <c r="C348" s="446"/>
      <c r="D348" s="447"/>
      <c r="E348" s="447"/>
      <c r="F348" s="447"/>
      <c r="G348" s="447"/>
      <c r="H348" s="447"/>
      <c r="I348" s="434"/>
      <c r="J348" s="435"/>
      <c r="K348" s="435"/>
      <c r="L348" s="435"/>
      <c r="M348" s="435"/>
      <c r="N348" s="435"/>
      <c r="O348" s="435"/>
      <c r="P348" s="436"/>
      <c r="Q348" s="448"/>
      <c r="R348" s="449"/>
      <c r="S348" s="449"/>
      <c r="T348" s="449"/>
      <c r="U348" s="449"/>
      <c r="V348" s="449"/>
      <c r="W348" s="449"/>
      <c r="X348" s="450"/>
      <c r="Y348" s="451"/>
      <c r="Z348" s="452"/>
      <c r="AA348" s="448"/>
      <c r="AB348" s="449"/>
      <c r="AC348" s="449"/>
      <c r="AD348" s="450"/>
      <c r="AE348" s="431"/>
      <c r="AF348" s="432"/>
      <c r="AG348" s="433"/>
      <c r="AH348" s="431"/>
      <c r="AI348" s="432"/>
      <c r="AJ348" s="433"/>
      <c r="AK348" s="434"/>
      <c r="AL348" s="435"/>
      <c r="AM348" s="435"/>
      <c r="AN348" s="436"/>
      <c r="AO348" s="437"/>
      <c r="AP348" s="438"/>
      <c r="AQ348" s="438"/>
      <c r="AR348" s="438"/>
      <c r="AS348" s="438"/>
      <c r="AT348" s="438"/>
      <c r="AU348" s="438"/>
      <c r="AV348" s="439"/>
      <c r="AW348" s="440"/>
      <c r="AX348" s="441"/>
      <c r="AY348" s="442"/>
      <c r="AZ348" s="443"/>
      <c r="BA348" s="444"/>
      <c r="BB348" s="444"/>
      <c r="BC348" s="444"/>
      <c r="BD348" s="444"/>
      <c r="BE348" s="444"/>
      <c r="BF348" s="444"/>
      <c r="BG348" s="444"/>
      <c r="BH348" s="444"/>
      <c r="BI348" s="444"/>
      <c r="BJ348" s="444"/>
      <c r="BK348" s="444"/>
      <c r="BL348" s="444"/>
      <c r="BM348" s="444"/>
      <c r="BN348" s="444"/>
      <c r="BO348" s="445"/>
    </row>
    <row r="349" spans="1:67" ht="35.1" customHeight="1" x14ac:dyDescent="0.25">
      <c r="A349" s="23">
        <f t="shared" si="15"/>
        <v>338</v>
      </c>
      <c r="B349" s="446"/>
      <c r="C349" s="446"/>
      <c r="D349" s="447"/>
      <c r="E349" s="447"/>
      <c r="F349" s="447"/>
      <c r="G349" s="447"/>
      <c r="H349" s="447"/>
      <c r="I349" s="434"/>
      <c r="J349" s="435"/>
      <c r="K349" s="435"/>
      <c r="L349" s="435"/>
      <c r="M349" s="435"/>
      <c r="N349" s="435"/>
      <c r="O349" s="435"/>
      <c r="P349" s="436"/>
      <c r="Q349" s="448"/>
      <c r="R349" s="449"/>
      <c r="S349" s="449"/>
      <c r="T349" s="449"/>
      <c r="U349" s="449"/>
      <c r="V349" s="449"/>
      <c r="W349" s="449"/>
      <c r="X349" s="450"/>
      <c r="Y349" s="451"/>
      <c r="Z349" s="452"/>
      <c r="AA349" s="448"/>
      <c r="AB349" s="449"/>
      <c r="AC349" s="449"/>
      <c r="AD349" s="450"/>
      <c r="AE349" s="431"/>
      <c r="AF349" s="432"/>
      <c r="AG349" s="433"/>
      <c r="AH349" s="431"/>
      <c r="AI349" s="432"/>
      <c r="AJ349" s="433"/>
      <c r="AK349" s="434"/>
      <c r="AL349" s="435"/>
      <c r="AM349" s="435"/>
      <c r="AN349" s="436"/>
      <c r="AO349" s="437"/>
      <c r="AP349" s="438"/>
      <c r="AQ349" s="438"/>
      <c r="AR349" s="438"/>
      <c r="AS349" s="438"/>
      <c r="AT349" s="438"/>
      <c r="AU349" s="438"/>
      <c r="AV349" s="439"/>
      <c r="AW349" s="440"/>
      <c r="AX349" s="441"/>
      <c r="AY349" s="442"/>
      <c r="AZ349" s="443"/>
      <c r="BA349" s="444"/>
      <c r="BB349" s="444"/>
      <c r="BC349" s="444"/>
      <c r="BD349" s="444"/>
      <c r="BE349" s="444"/>
      <c r="BF349" s="444"/>
      <c r="BG349" s="444"/>
      <c r="BH349" s="444"/>
      <c r="BI349" s="444"/>
      <c r="BJ349" s="444"/>
      <c r="BK349" s="444"/>
      <c r="BL349" s="444"/>
      <c r="BM349" s="444"/>
      <c r="BN349" s="444"/>
      <c r="BO349" s="445"/>
    </row>
    <row r="350" spans="1:67" ht="35.1" customHeight="1" x14ac:dyDescent="0.25">
      <c r="A350" s="23">
        <f t="shared" si="15"/>
        <v>339</v>
      </c>
      <c r="B350" s="446"/>
      <c r="C350" s="446"/>
      <c r="D350" s="447"/>
      <c r="E350" s="447"/>
      <c r="F350" s="447"/>
      <c r="G350" s="447"/>
      <c r="H350" s="447"/>
      <c r="I350" s="434"/>
      <c r="J350" s="435"/>
      <c r="K350" s="435"/>
      <c r="L350" s="435"/>
      <c r="M350" s="435"/>
      <c r="N350" s="435"/>
      <c r="O350" s="435"/>
      <c r="P350" s="436"/>
      <c r="Q350" s="448"/>
      <c r="R350" s="449"/>
      <c r="S350" s="449"/>
      <c r="T350" s="449"/>
      <c r="U350" s="449"/>
      <c r="V350" s="449"/>
      <c r="W350" s="449"/>
      <c r="X350" s="450"/>
      <c r="Y350" s="451"/>
      <c r="Z350" s="452"/>
      <c r="AA350" s="448"/>
      <c r="AB350" s="449"/>
      <c r="AC350" s="449"/>
      <c r="AD350" s="450"/>
      <c r="AE350" s="431"/>
      <c r="AF350" s="432"/>
      <c r="AG350" s="433"/>
      <c r="AH350" s="431"/>
      <c r="AI350" s="432"/>
      <c r="AJ350" s="433"/>
      <c r="AK350" s="434"/>
      <c r="AL350" s="435"/>
      <c r="AM350" s="435"/>
      <c r="AN350" s="436"/>
      <c r="AO350" s="437"/>
      <c r="AP350" s="438"/>
      <c r="AQ350" s="438"/>
      <c r="AR350" s="438"/>
      <c r="AS350" s="438"/>
      <c r="AT350" s="438"/>
      <c r="AU350" s="438"/>
      <c r="AV350" s="439"/>
      <c r="AW350" s="440"/>
      <c r="AX350" s="441"/>
      <c r="AY350" s="442"/>
      <c r="AZ350" s="443"/>
      <c r="BA350" s="444"/>
      <c r="BB350" s="444"/>
      <c r="BC350" s="444"/>
      <c r="BD350" s="444"/>
      <c r="BE350" s="444"/>
      <c r="BF350" s="444"/>
      <c r="BG350" s="444"/>
      <c r="BH350" s="444"/>
      <c r="BI350" s="444"/>
      <c r="BJ350" s="444"/>
      <c r="BK350" s="444"/>
      <c r="BL350" s="444"/>
      <c r="BM350" s="444"/>
      <c r="BN350" s="444"/>
      <c r="BO350" s="445"/>
    </row>
    <row r="351" spans="1:67" ht="35.1" customHeight="1" x14ac:dyDescent="0.25">
      <c r="A351" s="22">
        <f>ROW(A340)</f>
        <v>340</v>
      </c>
      <c r="B351" s="446"/>
      <c r="C351" s="446"/>
      <c r="D351" s="447"/>
      <c r="E351" s="447"/>
      <c r="F351" s="447"/>
      <c r="G351" s="447"/>
      <c r="H351" s="447"/>
      <c r="I351" s="434"/>
      <c r="J351" s="435"/>
      <c r="K351" s="435"/>
      <c r="L351" s="435"/>
      <c r="M351" s="435"/>
      <c r="N351" s="435"/>
      <c r="O351" s="435"/>
      <c r="P351" s="436"/>
      <c r="Q351" s="448"/>
      <c r="R351" s="449"/>
      <c r="S351" s="449"/>
      <c r="T351" s="449"/>
      <c r="U351" s="449"/>
      <c r="V351" s="449"/>
      <c r="W351" s="449"/>
      <c r="X351" s="450"/>
      <c r="Y351" s="451"/>
      <c r="Z351" s="452"/>
      <c r="AA351" s="448"/>
      <c r="AB351" s="449"/>
      <c r="AC351" s="449"/>
      <c r="AD351" s="450"/>
      <c r="AE351" s="431"/>
      <c r="AF351" s="432"/>
      <c r="AG351" s="433"/>
      <c r="AH351" s="431"/>
      <c r="AI351" s="432"/>
      <c r="AJ351" s="433"/>
      <c r="AK351" s="434"/>
      <c r="AL351" s="435"/>
      <c r="AM351" s="435"/>
      <c r="AN351" s="436"/>
      <c r="AO351" s="437"/>
      <c r="AP351" s="438"/>
      <c r="AQ351" s="438"/>
      <c r="AR351" s="438"/>
      <c r="AS351" s="438"/>
      <c r="AT351" s="438"/>
      <c r="AU351" s="438"/>
      <c r="AV351" s="439"/>
      <c r="AW351" s="440"/>
      <c r="AX351" s="441"/>
      <c r="AY351" s="442"/>
      <c r="AZ351" s="443"/>
      <c r="BA351" s="444"/>
      <c r="BB351" s="444"/>
      <c r="BC351" s="444"/>
      <c r="BD351" s="444"/>
      <c r="BE351" s="444"/>
      <c r="BF351" s="444"/>
      <c r="BG351" s="444"/>
      <c r="BH351" s="444"/>
      <c r="BI351" s="444"/>
      <c r="BJ351" s="444"/>
      <c r="BK351" s="444"/>
      <c r="BL351" s="444"/>
      <c r="BM351" s="444"/>
      <c r="BN351" s="444"/>
      <c r="BO351" s="445"/>
    </row>
    <row r="352" spans="1:67" ht="35.1" customHeight="1" x14ac:dyDescent="0.25">
      <c r="A352" s="23">
        <f t="shared" si="15"/>
        <v>341</v>
      </c>
      <c r="B352" s="446"/>
      <c r="C352" s="446"/>
      <c r="D352" s="447"/>
      <c r="E352" s="447"/>
      <c r="F352" s="447"/>
      <c r="G352" s="447"/>
      <c r="H352" s="447"/>
      <c r="I352" s="434"/>
      <c r="J352" s="435"/>
      <c r="K352" s="435"/>
      <c r="L352" s="435"/>
      <c r="M352" s="435"/>
      <c r="N352" s="435"/>
      <c r="O352" s="435"/>
      <c r="P352" s="436"/>
      <c r="Q352" s="448"/>
      <c r="R352" s="449"/>
      <c r="S352" s="449"/>
      <c r="T352" s="449"/>
      <c r="U352" s="449"/>
      <c r="V352" s="449"/>
      <c r="W352" s="449"/>
      <c r="X352" s="450"/>
      <c r="Y352" s="451"/>
      <c r="Z352" s="452"/>
      <c r="AA352" s="448"/>
      <c r="AB352" s="449"/>
      <c r="AC352" s="449"/>
      <c r="AD352" s="450"/>
      <c r="AE352" s="431"/>
      <c r="AF352" s="432"/>
      <c r="AG352" s="433"/>
      <c r="AH352" s="431"/>
      <c r="AI352" s="432"/>
      <c r="AJ352" s="433"/>
      <c r="AK352" s="434"/>
      <c r="AL352" s="435"/>
      <c r="AM352" s="435"/>
      <c r="AN352" s="436"/>
      <c r="AO352" s="437"/>
      <c r="AP352" s="438"/>
      <c r="AQ352" s="438"/>
      <c r="AR352" s="438"/>
      <c r="AS352" s="438"/>
      <c r="AT352" s="438"/>
      <c r="AU352" s="438"/>
      <c r="AV352" s="439"/>
      <c r="AW352" s="440"/>
      <c r="AX352" s="441"/>
      <c r="AY352" s="442"/>
      <c r="AZ352" s="443"/>
      <c r="BA352" s="444"/>
      <c r="BB352" s="444"/>
      <c r="BC352" s="444"/>
      <c r="BD352" s="444"/>
      <c r="BE352" s="444"/>
      <c r="BF352" s="444"/>
      <c r="BG352" s="444"/>
      <c r="BH352" s="444"/>
      <c r="BI352" s="444"/>
      <c r="BJ352" s="444"/>
      <c r="BK352" s="444"/>
      <c r="BL352" s="444"/>
      <c r="BM352" s="444"/>
      <c r="BN352" s="444"/>
      <c r="BO352" s="445"/>
    </row>
    <row r="353" spans="1:67" ht="35.1" customHeight="1" x14ac:dyDescent="0.25">
      <c r="A353" s="23">
        <f t="shared" si="15"/>
        <v>342</v>
      </c>
      <c r="B353" s="446"/>
      <c r="C353" s="446"/>
      <c r="D353" s="447"/>
      <c r="E353" s="447"/>
      <c r="F353" s="447"/>
      <c r="G353" s="447"/>
      <c r="H353" s="447"/>
      <c r="I353" s="434"/>
      <c r="J353" s="435"/>
      <c r="K353" s="435"/>
      <c r="L353" s="435"/>
      <c r="M353" s="435"/>
      <c r="N353" s="435"/>
      <c r="O353" s="435"/>
      <c r="P353" s="436"/>
      <c r="Q353" s="448"/>
      <c r="R353" s="449"/>
      <c r="S353" s="449"/>
      <c r="T353" s="449"/>
      <c r="U353" s="449"/>
      <c r="V353" s="449"/>
      <c r="W353" s="449"/>
      <c r="X353" s="450"/>
      <c r="Y353" s="451"/>
      <c r="Z353" s="452"/>
      <c r="AA353" s="448"/>
      <c r="AB353" s="449"/>
      <c r="AC353" s="449"/>
      <c r="AD353" s="450"/>
      <c r="AE353" s="431"/>
      <c r="AF353" s="432"/>
      <c r="AG353" s="433"/>
      <c r="AH353" s="431"/>
      <c r="AI353" s="432"/>
      <c r="AJ353" s="433"/>
      <c r="AK353" s="434"/>
      <c r="AL353" s="435"/>
      <c r="AM353" s="435"/>
      <c r="AN353" s="436"/>
      <c r="AO353" s="437"/>
      <c r="AP353" s="438"/>
      <c r="AQ353" s="438"/>
      <c r="AR353" s="438"/>
      <c r="AS353" s="438"/>
      <c r="AT353" s="438"/>
      <c r="AU353" s="438"/>
      <c r="AV353" s="439"/>
      <c r="AW353" s="440"/>
      <c r="AX353" s="441"/>
      <c r="AY353" s="442"/>
      <c r="AZ353" s="443"/>
      <c r="BA353" s="444"/>
      <c r="BB353" s="444"/>
      <c r="BC353" s="444"/>
      <c r="BD353" s="444"/>
      <c r="BE353" s="444"/>
      <c r="BF353" s="444"/>
      <c r="BG353" s="444"/>
      <c r="BH353" s="444"/>
      <c r="BI353" s="444"/>
      <c r="BJ353" s="444"/>
      <c r="BK353" s="444"/>
      <c r="BL353" s="444"/>
      <c r="BM353" s="444"/>
      <c r="BN353" s="444"/>
      <c r="BO353" s="445"/>
    </row>
    <row r="354" spans="1:67" ht="35.1" customHeight="1" x14ac:dyDescent="0.25">
      <c r="A354" s="23">
        <f t="shared" si="15"/>
        <v>343</v>
      </c>
      <c r="B354" s="446"/>
      <c r="C354" s="446"/>
      <c r="D354" s="447"/>
      <c r="E354" s="447"/>
      <c r="F354" s="447"/>
      <c r="G354" s="447"/>
      <c r="H354" s="447"/>
      <c r="I354" s="434"/>
      <c r="J354" s="435"/>
      <c r="K354" s="435"/>
      <c r="L354" s="435"/>
      <c r="M354" s="435"/>
      <c r="N354" s="435"/>
      <c r="O354" s="435"/>
      <c r="P354" s="436"/>
      <c r="Q354" s="448"/>
      <c r="R354" s="449"/>
      <c r="S354" s="449"/>
      <c r="T354" s="449"/>
      <c r="U354" s="449"/>
      <c r="V354" s="449"/>
      <c r="W354" s="449"/>
      <c r="X354" s="450"/>
      <c r="Y354" s="451"/>
      <c r="Z354" s="452"/>
      <c r="AA354" s="448"/>
      <c r="AB354" s="449"/>
      <c r="AC354" s="449"/>
      <c r="AD354" s="450"/>
      <c r="AE354" s="431"/>
      <c r="AF354" s="432"/>
      <c r="AG354" s="433"/>
      <c r="AH354" s="431"/>
      <c r="AI354" s="432"/>
      <c r="AJ354" s="433"/>
      <c r="AK354" s="434"/>
      <c r="AL354" s="435"/>
      <c r="AM354" s="435"/>
      <c r="AN354" s="436"/>
      <c r="AO354" s="437"/>
      <c r="AP354" s="438"/>
      <c r="AQ354" s="438"/>
      <c r="AR354" s="438"/>
      <c r="AS354" s="438"/>
      <c r="AT354" s="438"/>
      <c r="AU354" s="438"/>
      <c r="AV354" s="439"/>
      <c r="AW354" s="440"/>
      <c r="AX354" s="441"/>
      <c r="AY354" s="442"/>
      <c r="AZ354" s="443"/>
      <c r="BA354" s="444"/>
      <c r="BB354" s="444"/>
      <c r="BC354" s="444"/>
      <c r="BD354" s="444"/>
      <c r="BE354" s="444"/>
      <c r="BF354" s="444"/>
      <c r="BG354" s="444"/>
      <c r="BH354" s="444"/>
      <c r="BI354" s="444"/>
      <c r="BJ354" s="444"/>
      <c r="BK354" s="444"/>
      <c r="BL354" s="444"/>
      <c r="BM354" s="444"/>
      <c r="BN354" s="444"/>
      <c r="BO354" s="445"/>
    </row>
    <row r="355" spans="1:67" ht="35.1" customHeight="1" x14ac:dyDescent="0.25">
      <c r="A355" s="23">
        <f t="shared" si="15"/>
        <v>344</v>
      </c>
      <c r="B355" s="446"/>
      <c r="C355" s="446"/>
      <c r="D355" s="447"/>
      <c r="E355" s="447"/>
      <c r="F355" s="447"/>
      <c r="G355" s="447"/>
      <c r="H355" s="447"/>
      <c r="I355" s="434"/>
      <c r="J355" s="435"/>
      <c r="K355" s="435"/>
      <c r="L355" s="435"/>
      <c r="M355" s="435"/>
      <c r="N355" s="435"/>
      <c r="O355" s="435"/>
      <c r="P355" s="436"/>
      <c r="Q355" s="448"/>
      <c r="R355" s="449"/>
      <c r="S355" s="449"/>
      <c r="T355" s="449"/>
      <c r="U355" s="449"/>
      <c r="V355" s="449"/>
      <c r="W355" s="449"/>
      <c r="X355" s="450"/>
      <c r="Y355" s="451"/>
      <c r="Z355" s="452"/>
      <c r="AA355" s="448"/>
      <c r="AB355" s="449"/>
      <c r="AC355" s="449"/>
      <c r="AD355" s="450"/>
      <c r="AE355" s="431"/>
      <c r="AF355" s="432"/>
      <c r="AG355" s="433"/>
      <c r="AH355" s="431"/>
      <c r="AI355" s="432"/>
      <c r="AJ355" s="433"/>
      <c r="AK355" s="434"/>
      <c r="AL355" s="435"/>
      <c r="AM355" s="435"/>
      <c r="AN355" s="436"/>
      <c r="AO355" s="437"/>
      <c r="AP355" s="438"/>
      <c r="AQ355" s="438"/>
      <c r="AR355" s="438"/>
      <c r="AS355" s="438"/>
      <c r="AT355" s="438"/>
      <c r="AU355" s="438"/>
      <c r="AV355" s="439"/>
      <c r="AW355" s="440"/>
      <c r="AX355" s="441"/>
      <c r="AY355" s="442"/>
      <c r="AZ355" s="443"/>
      <c r="BA355" s="444"/>
      <c r="BB355" s="444"/>
      <c r="BC355" s="444"/>
      <c r="BD355" s="444"/>
      <c r="BE355" s="444"/>
      <c r="BF355" s="444"/>
      <c r="BG355" s="444"/>
      <c r="BH355" s="444"/>
      <c r="BI355" s="444"/>
      <c r="BJ355" s="444"/>
      <c r="BK355" s="444"/>
      <c r="BL355" s="444"/>
      <c r="BM355" s="444"/>
      <c r="BN355" s="444"/>
      <c r="BO355" s="445"/>
    </row>
    <row r="356" spans="1:67" ht="35.1" customHeight="1" x14ac:dyDescent="0.25">
      <c r="A356" s="23">
        <f t="shared" si="15"/>
        <v>345</v>
      </c>
      <c r="B356" s="446"/>
      <c r="C356" s="446"/>
      <c r="D356" s="447"/>
      <c r="E356" s="447"/>
      <c r="F356" s="447"/>
      <c r="G356" s="447"/>
      <c r="H356" s="447"/>
      <c r="I356" s="434"/>
      <c r="J356" s="435"/>
      <c r="K356" s="435"/>
      <c r="L356" s="435"/>
      <c r="M356" s="435"/>
      <c r="N356" s="435"/>
      <c r="O356" s="435"/>
      <c r="P356" s="436"/>
      <c r="Q356" s="448"/>
      <c r="R356" s="449"/>
      <c r="S356" s="449"/>
      <c r="T356" s="449"/>
      <c r="U356" s="449"/>
      <c r="V356" s="449"/>
      <c r="W356" s="449"/>
      <c r="X356" s="450"/>
      <c r="Y356" s="451"/>
      <c r="Z356" s="452"/>
      <c r="AA356" s="448"/>
      <c r="AB356" s="449"/>
      <c r="AC356" s="449"/>
      <c r="AD356" s="450"/>
      <c r="AE356" s="431"/>
      <c r="AF356" s="432"/>
      <c r="AG356" s="433"/>
      <c r="AH356" s="431"/>
      <c r="AI356" s="432"/>
      <c r="AJ356" s="433"/>
      <c r="AK356" s="434"/>
      <c r="AL356" s="435"/>
      <c r="AM356" s="435"/>
      <c r="AN356" s="436"/>
      <c r="AO356" s="437"/>
      <c r="AP356" s="438"/>
      <c r="AQ356" s="438"/>
      <c r="AR356" s="438"/>
      <c r="AS356" s="438"/>
      <c r="AT356" s="438"/>
      <c r="AU356" s="438"/>
      <c r="AV356" s="439"/>
      <c r="AW356" s="440"/>
      <c r="AX356" s="441"/>
      <c r="AY356" s="442"/>
      <c r="AZ356" s="443"/>
      <c r="BA356" s="444"/>
      <c r="BB356" s="444"/>
      <c r="BC356" s="444"/>
      <c r="BD356" s="444"/>
      <c r="BE356" s="444"/>
      <c r="BF356" s="444"/>
      <c r="BG356" s="444"/>
      <c r="BH356" s="444"/>
      <c r="BI356" s="444"/>
      <c r="BJ356" s="444"/>
      <c r="BK356" s="444"/>
      <c r="BL356" s="444"/>
      <c r="BM356" s="444"/>
      <c r="BN356" s="444"/>
      <c r="BO356" s="445"/>
    </row>
    <row r="357" spans="1:67" ht="35.1" customHeight="1" x14ac:dyDescent="0.25">
      <c r="A357" s="23">
        <f t="shared" si="15"/>
        <v>346</v>
      </c>
      <c r="B357" s="446"/>
      <c r="C357" s="446"/>
      <c r="D357" s="447"/>
      <c r="E357" s="447"/>
      <c r="F357" s="447"/>
      <c r="G357" s="447"/>
      <c r="H357" s="447"/>
      <c r="I357" s="434"/>
      <c r="J357" s="435"/>
      <c r="K357" s="435"/>
      <c r="L357" s="435"/>
      <c r="M357" s="435"/>
      <c r="N357" s="435"/>
      <c r="O357" s="435"/>
      <c r="P357" s="436"/>
      <c r="Q357" s="448"/>
      <c r="R357" s="449"/>
      <c r="S357" s="449"/>
      <c r="T357" s="449"/>
      <c r="U357" s="449"/>
      <c r="V357" s="449"/>
      <c r="W357" s="449"/>
      <c r="X357" s="450"/>
      <c r="Y357" s="451"/>
      <c r="Z357" s="452"/>
      <c r="AA357" s="448"/>
      <c r="AB357" s="449"/>
      <c r="AC357" s="449"/>
      <c r="AD357" s="450"/>
      <c r="AE357" s="431"/>
      <c r="AF357" s="432"/>
      <c r="AG357" s="433"/>
      <c r="AH357" s="431"/>
      <c r="AI357" s="432"/>
      <c r="AJ357" s="433"/>
      <c r="AK357" s="434"/>
      <c r="AL357" s="435"/>
      <c r="AM357" s="435"/>
      <c r="AN357" s="436"/>
      <c r="AO357" s="437"/>
      <c r="AP357" s="438"/>
      <c r="AQ357" s="438"/>
      <c r="AR357" s="438"/>
      <c r="AS357" s="438"/>
      <c r="AT357" s="438"/>
      <c r="AU357" s="438"/>
      <c r="AV357" s="439"/>
      <c r="AW357" s="440"/>
      <c r="AX357" s="441"/>
      <c r="AY357" s="442"/>
      <c r="AZ357" s="443"/>
      <c r="BA357" s="444"/>
      <c r="BB357" s="444"/>
      <c r="BC357" s="444"/>
      <c r="BD357" s="444"/>
      <c r="BE357" s="444"/>
      <c r="BF357" s="444"/>
      <c r="BG357" s="444"/>
      <c r="BH357" s="444"/>
      <c r="BI357" s="444"/>
      <c r="BJ357" s="444"/>
      <c r="BK357" s="444"/>
      <c r="BL357" s="444"/>
      <c r="BM357" s="444"/>
      <c r="BN357" s="444"/>
      <c r="BO357" s="445"/>
    </row>
    <row r="358" spans="1:67" ht="35.1" customHeight="1" x14ac:dyDescent="0.25">
      <c r="A358" s="23">
        <f t="shared" si="15"/>
        <v>347</v>
      </c>
      <c r="B358" s="446"/>
      <c r="C358" s="446"/>
      <c r="D358" s="447"/>
      <c r="E358" s="447"/>
      <c r="F358" s="447"/>
      <c r="G358" s="447"/>
      <c r="H358" s="447"/>
      <c r="I358" s="434"/>
      <c r="J358" s="435"/>
      <c r="K358" s="435"/>
      <c r="L358" s="435"/>
      <c r="M358" s="435"/>
      <c r="N358" s="435"/>
      <c r="O358" s="435"/>
      <c r="P358" s="436"/>
      <c r="Q358" s="448"/>
      <c r="R358" s="449"/>
      <c r="S358" s="449"/>
      <c r="T358" s="449"/>
      <c r="U358" s="449"/>
      <c r="V358" s="449"/>
      <c r="W358" s="449"/>
      <c r="X358" s="450"/>
      <c r="Y358" s="451"/>
      <c r="Z358" s="452"/>
      <c r="AA358" s="448"/>
      <c r="AB358" s="449"/>
      <c r="AC358" s="449"/>
      <c r="AD358" s="450"/>
      <c r="AE358" s="431"/>
      <c r="AF358" s="432"/>
      <c r="AG358" s="433"/>
      <c r="AH358" s="431"/>
      <c r="AI358" s="432"/>
      <c r="AJ358" s="433"/>
      <c r="AK358" s="434"/>
      <c r="AL358" s="435"/>
      <c r="AM358" s="435"/>
      <c r="AN358" s="436"/>
      <c r="AO358" s="437"/>
      <c r="AP358" s="438"/>
      <c r="AQ358" s="438"/>
      <c r="AR358" s="438"/>
      <c r="AS358" s="438"/>
      <c r="AT358" s="438"/>
      <c r="AU358" s="438"/>
      <c r="AV358" s="439"/>
      <c r="AW358" s="440"/>
      <c r="AX358" s="441"/>
      <c r="AY358" s="442"/>
      <c r="AZ358" s="443"/>
      <c r="BA358" s="444"/>
      <c r="BB358" s="444"/>
      <c r="BC358" s="444"/>
      <c r="BD358" s="444"/>
      <c r="BE358" s="444"/>
      <c r="BF358" s="444"/>
      <c r="BG358" s="444"/>
      <c r="BH358" s="444"/>
      <c r="BI358" s="444"/>
      <c r="BJ358" s="444"/>
      <c r="BK358" s="444"/>
      <c r="BL358" s="444"/>
      <c r="BM358" s="444"/>
      <c r="BN358" s="444"/>
      <c r="BO358" s="445"/>
    </row>
    <row r="359" spans="1:67" ht="35.1" customHeight="1" x14ac:dyDescent="0.25">
      <c r="A359" s="23">
        <f t="shared" si="15"/>
        <v>348</v>
      </c>
      <c r="B359" s="446"/>
      <c r="C359" s="446"/>
      <c r="D359" s="447"/>
      <c r="E359" s="447"/>
      <c r="F359" s="447"/>
      <c r="G359" s="447"/>
      <c r="H359" s="447"/>
      <c r="I359" s="434"/>
      <c r="J359" s="435"/>
      <c r="K359" s="435"/>
      <c r="L359" s="435"/>
      <c r="M359" s="435"/>
      <c r="N359" s="435"/>
      <c r="O359" s="435"/>
      <c r="P359" s="436"/>
      <c r="Q359" s="448"/>
      <c r="R359" s="449"/>
      <c r="S359" s="449"/>
      <c r="T359" s="449"/>
      <c r="U359" s="449"/>
      <c r="V359" s="449"/>
      <c r="W359" s="449"/>
      <c r="X359" s="450"/>
      <c r="Y359" s="451"/>
      <c r="Z359" s="452"/>
      <c r="AA359" s="448"/>
      <c r="AB359" s="449"/>
      <c r="AC359" s="449"/>
      <c r="AD359" s="450"/>
      <c r="AE359" s="431"/>
      <c r="AF359" s="432"/>
      <c r="AG359" s="433"/>
      <c r="AH359" s="431"/>
      <c r="AI359" s="432"/>
      <c r="AJ359" s="433"/>
      <c r="AK359" s="434"/>
      <c r="AL359" s="435"/>
      <c r="AM359" s="435"/>
      <c r="AN359" s="436"/>
      <c r="AO359" s="437"/>
      <c r="AP359" s="438"/>
      <c r="AQ359" s="438"/>
      <c r="AR359" s="438"/>
      <c r="AS359" s="438"/>
      <c r="AT359" s="438"/>
      <c r="AU359" s="438"/>
      <c r="AV359" s="439"/>
      <c r="AW359" s="440"/>
      <c r="AX359" s="441"/>
      <c r="AY359" s="442"/>
      <c r="AZ359" s="443"/>
      <c r="BA359" s="444"/>
      <c r="BB359" s="444"/>
      <c r="BC359" s="444"/>
      <c r="BD359" s="444"/>
      <c r="BE359" s="444"/>
      <c r="BF359" s="444"/>
      <c r="BG359" s="444"/>
      <c r="BH359" s="444"/>
      <c r="BI359" s="444"/>
      <c r="BJ359" s="444"/>
      <c r="BK359" s="444"/>
      <c r="BL359" s="444"/>
      <c r="BM359" s="444"/>
      <c r="BN359" s="444"/>
      <c r="BO359" s="445"/>
    </row>
    <row r="360" spans="1:67" ht="35.1" customHeight="1" x14ac:dyDescent="0.25">
      <c r="A360" s="23">
        <f t="shared" si="15"/>
        <v>349</v>
      </c>
      <c r="B360" s="446"/>
      <c r="C360" s="446"/>
      <c r="D360" s="447"/>
      <c r="E360" s="447"/>
      <c r="F360" s="447"/>
      <c r="G360" s="447"/>
      <c r="H360" s="447"/>
      <c r="I360" s="434"/>
      <c r="J360" s="435"/>
      <c r="K360" s="435"/>
      <c r="L360" s="435"/>
      <c r="M360" s="435"/>
      <c r="N360" s="435"/>
      <c r="O360" s="435"/>
      <c r="P360" s="436"/>
      <c r="Q360" s="448"/>
      <c r="R360" s="449"/>
      <c r="S360" s="449"/>
      <c r="T360" s="449"/>
      <c r="U360" s="449"/>
      <c r="V360" s="449"/>
      <c r="W360" s="449"/>
      <c r="X360" s="450"/>
      <c r="Y360" s="451"/>
      <c r="Z360" s="452"/>
      <c r="AA360" s="448"/>
      <c r="AB360" s="449"/>
      <c r="AC360" s="449"/>
      <c r="AD360" s="450"/>
      <c r="AE360" s="431"/>
      <c r="AF360" s="432"/>
      <c r="AG360" s="433"/>
      <c r="AH360" s="431"/>
      <c r="AI360" s="432"/>
      <c r="AJ360" s="433"/>
      <c r="AK360" s="434"/>
      <c r="AL360" s="435"/>
      <c r="AM360" s="435"/>
      <c r="AN360" s="436"/>
      <c r="AO360" s="437"/>
      <c r="AP360" s="438"/>
      <c r="AQ360" s="438"/>
      <c r="AR360" s="438"/>
      <c r="AS360" s="438"/>
      <c r="AT360" s="438"/>
      <c r="AU360" s="438"/>
      <c r="AV360" s="439"/>
      <c r="AW360" s="440"/>
      <c r="AX360" s="441"/>
      <c r="AY360" s="442"/>
      <c r="AZ360" s="443"/>
      <c r="BA360" s="444"/>
      <c r="BB360" s="444"/>
      <c r="BC360" s="444"/>
      <c r="BD360" s="444"/>
      <c r="BE360" s="444"/>
      <c r="BF360" s="444"/>
      <c r="BG360" s="444"/>
      <c r="BH360" s="444"/>
      <c r="BI360" s="444"/>
      <c r="BJ360" s="444"/>
      <c r="BK360" s="444"/>
      <c r="BL360" s="444"/>
      <c r="BM360" s="444"/>
      <c r="BN360" s="444"/>
      <c r="BO360" s="445"/>
    </row>
    <row r="361" spans="1:67" ht="35.1" customHeight="1" x14ac:dyDescent="0.25">
      <c r="A361" s="22">
        <f>ROW(A350)</f>
        <v>350</v>
      </c>
      <c r="B361" s="446"/>
      <c r="C361" s="446"/>
      <c r="D361" s="447"/>
      <c r="E361" s="447"/>
      <c r="F361" s="447"/>
      <c r="G361" s="447"/>
      <c r="H361" s="447"/>
      <c r="I361" s="434"/>
      <c r="J361" s="435"/>
      <c r="K361" s="435"/>
      <c r="L361" s="435"/>
      <c r="M361" s="435"/>
      <c r="N361" s="435"/>
      <c r="O361" s="435"/>
      <c r="P361" s="436"/>
      <c r="Q361" s="448"/>
      <c r="R361" s="449"/>
      <c r="S361" s="449"/>
      <c r="T361" s="449"/>
      <c r="U361" s="449"/>
      <c r="V361" s="449"/>
      <c r="W361" s="449"/>
      <c r="X361" s="450"/>
      <c r="Y361" s="451"/>
      <c r="Z361" s="452"/>
      <c r="AA361" s="448"/>
      <c r="AB361" s="449"/>
      <c r="AC361" s="449"/>
      <c r="AD361" s="450"/>
      <c r="AE361" s="431"/>
      <c r="AF361" s="432"/>
      <c r="AG361" s="433"/>
      <c r="AH361" s="431"/>
      <c r="AI361" s="432"/>
      <c r="AJ361" s="433"/>
      <c r="AK361" s="434"/>
      <c r="AL361" s="435"/>
      <c r="AM361" s="435"/>
      <c r="AN361" s="436"/>
      <c r="AO361" s="437"/>
      <c r="AP361" s="438"/>
      <c r="AQ361" s="438"/>
      <c r="AR361" s="438"/>
      <c r="AS361" s="438"/>
      <c r="AT361" s="438"/>
      <c r="AU361" s="438"/>
      <c r="AV361" s="439"/>
      <c r="AW361" s="440"/>
      <c r="AX361" s="441"/>
      <c r="AY361" s="442"/>
      <c r="AZ361" s="443"/>
      <c r="BA361" s="444"/>
      <c r="BB361" s="444"/>
      <c r="BC361" s="444"/>
      <c r="BD361" s="444"/>
      <c r="BE361" s="444"/>
      <c r="BF361" s="444"/>
      <c r="BG361" s="444"/>
      <c r="BH361" s="444"/>
      <c r="BI361" s="444"/>
      <c r="BJ361" s="444"/>
      <c r="BK361" s="444"/>
      <c r="BL361" s="444"/>
      <c r="BM361" s="444"/>
      <c r="BN361" s="444"/>
      <c r="BO361" s="445"/>
    </row>
    <row r="362" spans="1:67" ht="35.1" customHeight="1" x14ac:dyDescent="0.25">
      <c r="A362" s="23">
        <f t="shared" si="15"/>
        <v>351</v>
      </c>
      <c r="B362" s="446"/>
      <c r="C362" s="446"/>
      <c r="D362" s="447"/>
      <c r="E362" s="447"/>
      <c r="F362" s="447"/>
      <c r="G362" s="447"/>
      <c r="H362" s="447"/>
      <c r="I362" s="434"/>
      <c r="J362" s="435"/>
      <c r="K362" s="435"/>
      <c r="L362" s="435"/>
      <c r="M362" s="435"/>
      <c r="N362" s="435"/>
      <c r="O362" s="435"/>
      <c r="P362" s="436"/>
      <c r="Q362" s="448"/>
      <c r="R362" s="449"/>
      <c r="S362" s="449"/>
      <c r="T362" s="449"/>
      <c r="U362" s="449"/>
      <c r="V362" s="449"/>
      <c r="W362" s="449"/>
      <c r="X362" s="450"/>
      <c r="Y362" s="451"/>
      <c r="Z362" s="452"/>
      <c r="AA362" s="448"/>
      <c r="AB362" s="449"/>
      <c r="AC362" s="449"/>
      <c r="AD362" s="450"/>
      <c r="AE362" s="431"/>
      <c r="AF362" s="432"/>
      <c r="AG362" s="433"/>
      <c r="AH362" s="431"/>
      <c r="AI362" s="432"/>
      <c r="AJ362" s="433"/>
      <c r="AK362" s="434"/>
      <c r="AL362" s="435"/>
      <c r="AM362" s="435"/>
      <c r="AN362" s="436"/>
      <c r="AO362" s="437"/>
      <c r="AP362" s="438"/>
      <c r="AQ362" s="438"/>
      <c r="AR362" s="438"/>
      <c r="AS362" s="438"/>
      <c r="AT362" s="438"/>
      <c r="AU362" s="438"/>
      <c r="AV362" s="439"/>
      <c r="AW362" s="440"/>
      <c r="AX362" s="441"/>
      <c r="AY362" s="442"/>
      <c r="AZ362" s="443"/>
      <c r="BA362" s="444"/>
      <c r="BB362" s="444"/>
      <c r="BC362" s="444"/>
      <c r="BD362" s="444"/>
      <c r="BE362" s="444"/>
      <c r="BF362" s="444"/>
      <c r="BG362" s="444"/>
      <c r="BH362" s="444"/>
      <c r="BI362" s="444"/>
      <c r="BJ362" s="444"/>
      <c r="BK362" s="444"/>
      <c r="BL362" s="444"/>
      <c r="BM362" s="444"/>
      <c r="BN362" s="444"/>
      <c r="BO362" s="445"/>
    </row>
    <row r="363" spans="1:67" ht="35.1" customHeight="1" x14ac:dyDescent="0.25">
      <c r="A363" s="23">
        <f t="shared" si="15"/>
        <v>352</v>
      </c>
      <c r="B363" s="446"/>
      <c r="C363" s="446"/>
      <c r="D363" s="447"/>
      <c r="E363" s="447"/>
      <c r="F363" s="447"/>
      <c r="G363" s="447"/>
      <c r="H363" s="447"/>
      <c r="I363" s="434"/>
      <c r="J363" s="435"/>
      <c r="K363" s="435"/>
      <c r="L363" s="435"/>
      <c r="M363" s="435"/>
      <c r="N363" s="435"/>
      <c r="O363" s="435"/>
      <c r="P363" s="436"/>
      <c r="Q363" s="448"/>
      <c r="R363" s="449"/>
      <c r="S363" s="449"/>
      <c r="T363" s="449"/>
      <c r="U363" s="449"/>
      <c r="V363" s="449"/>
      <c r="W363" s="449"/>
      <c r="X363" s="450"/>
      <c r="Y363" s="451"/>
      <c r="Z363" s="452"/>
      <c r="AA363" s="448"/>
      <c r="AB363" s="449"/>
      <c r="AC363" s="449"/>
      <c r="AD363" s="450"/>
      <c r="AE363" s="431"/>
      <c r="AF363" s="432"/>
      <c r="AG363" s="433"/>
      <c r="AH363" s="431"/>
      <c r="AI363" s="432"/>
      <c r="AJ363" s="433"/>
      <c r="AK363" s="434"/>
      <c r="AL363" s="435"/>
      <c r="AM363" s="435"/>
      <c r="AN363" s="436"/>
      <c r="AO363" s="437"/>
      <c r="AP363" s="438"/>
      <c r="AQ363" s="438"/>
      <c r="AR363" s="438"/>
      <c r="AS363" s="438"/>
      <c r="AT363" s="438"/>
      <c r="AU363" s="438"/>
      <c r="AV363" s="439"/>
      <c r="AW363" s="440"/>
      <c r="AX363" s="441"/>
      <c r="AY363" s="442"/>
      <c r="AZ363" s="443"/>
      <c r="BA363" s="444"/>
      <c r="BB363" s="444"/>
      <c r="BC363" s="444"/>
      <c r="BD363" s="444"/>
      <c r="BE363" s="444"/>
      <c r="BF363" s="444"/>
      <c r="BG363" s="444"/>
      <c r="BH363" s="444"/>
      <c r="BI363" s="444"/>
      <c r="BJ363" s="444"/>
      <c r="BK363" s="444"/>
      <c r="BL363" s="444"/>
      <c r="BM363" s="444"/>
      <c r="BN363" s="444"/>
      <c r="BO363" s="445"/>
    </row>
    <row r="364" spans="1:67" ht="35.1" customHeight="1" x14ac:dyDescent="0.25">
      <c r="A364" s="23">
        <f t="shared" si="15"/>
        <v>353</v>
      </c>
      <c r="B364" s="446"/>
      <c r="C364" s="446"/>
      <c r="D364" s="447"/>
      <c r="E364" s="447"/>
      <c r="F364" s="447"/>
      <c r="G364" s="447"/>
      <c r="H364" s="447"/>
      <c r="I364" s="434"/>
      <c r="J364" s="435"/>
      <c r="K364" s="435"/>
      <c r="L364" s="435"/>
      <c r="M364" s="435"/>
      <c r="N364" s="435"/>
      <c r="O364" s="435"/>
      <c r="P364" s="436"/>
      <c r="Q364" s="448"/>
      <c r="R364" s="449"/>
      <c r="S364" s="449"/>
      <c r="T364" s="449"/>
      <c r="U364" s="449"/>
      <c r="V364" s="449"/>
      <c r="W364" s="449"/>
      <c r="X364" s="450"/>
      <c r="Y364" s="451"/>
      <c r="Z364" s="452"/>
      <c r="AA364" s="448"/>
      <c r="AB364" s="449"/>
      <c r="AC364" s="449"/>
      <c r="AD364" s="450"/>
      <c r="AE364" s="431"/>
      <c r="AF364" s="432"/>
      <c r="AG364" s="433"/>
      <c r="AH364" s="431"/>
      <c r="AI364" s="432"/>
      <c r="AJ364" s="433"/>
      <c r="AK364" s="434"/>
      <c r="AL364" s="435"/>
      <c r="AM364" s="435"/>
      <c r="AN364" s="436"/>
      <c r="AO364" s="437"/>
      <c r="AP364" s="438"/>
      <c r="AQ364" s="438"/>
      <c r="AR364" s="438"/>
      <c r="AS364" s="438"/>
      <c r="AT364" s="438"/>
      <c r="AU364" s="438"/>
      <c r="AV364" s="439"/>
      <c r="AW364" s="440"/>
      <c r="AX364" s="441"/>
      <c r="AY364" s="442"/>
      <c r="AZ364" s="443"/>
      <c r="BA364" s="444"/>
      <c r="BB364" s="444"/>
      <c r="BC364" s="444"/>
      <c r="BD364" s="444"/>
      <c r="BE364" s="444"/>
      <c r="BF364" s="444"/>
      <c r="BG364" s="444"/>
      <c r="BH364" s="444"/>
      <c r="BI364" s="444"/>
      <c r="BJ364" s="444"/>
      <c r="BK364" s="444"/>
      <c r="BL364" s="444"/>
      <c r="BM364" s="444"/>
      <c r="BN364" s="444"/>
      <c r="BO364" s="445"/>
    </row>
    <row r="365" spans="1:67" ht="35.1" customHeight="1" x14ac:dyDescent="0.25">
      <c r="A365" s="23">
        <f t="shared" si="15"/>
        <v>354</v>
      </c>
      <c r="B365" s="446"/>
      <c r="C365" s="446"/>
      <c r="D365" s="447"/>
      <c r="E365" s="447"/>
      <c r="F365" s="447"/>
      <c r="G365" s="447"/>
      <c r="H365" s="447"/>
      <c r="I365" s="434"/>
      <c r="J365" s="435"/>
      <c r="K365" s="435"/>
      <c r="L365" s="435"/>
      <c r="M365" s="435"/>
      <c r="N365" s="435"/>
      <c r="O365" s="435"/>
      <c r="P365" s="436"/>
      <c r="Q365" s="448"/>
      <c r="R365" s="449"/>
      <c r="S365" s="449"/>
      <c r="T365" s="449"/>
      <c r="U365" s="449"/>
      <c r="V365" s="449"/>
      <c r="W365" s="449"/>
      <c r="X365" s="450"/>
      <c r="Y365" s="451"/>
      <c r="Z365" s="452"/>
      <c r="AA365" s="448"/>
      <c r="AB365" s="449"/>
      <c r="AC365" s="449"/>
      <c r="AD365" s="450"/>
      <c r="AE365" s="431"/>
      <c r="AF365" s="432"/>
      <c r="AG365" s="433"/>
      <c r="AH365" s="431"/>
      <c r="AI365" s="432"/>
      <c r="AJ365" s="433"/>
      <c r="AK365" s="434"/>
      <c r="AL365" s="435"/>
      <c r="AM365" s="435"/>
      <c r="AN365" s="436"/>
      <c r="AO365" s="437"/>
      <c r="AP365" s="438"/>
      <c r="AQ365" s="438"/>
      <c r="AR365" s="438"/>
      <c r="AS365" s="438"/>
      <c r="AT365" s="438"/>
      <c r="AU365" s="438"/>
      <c r="AV365" s="439"/>
      <c r="AW365" s="440"/>
      <c r="AX365" s="441"/>
      <c r="AY365" s="442"/>
      <c r="AZ365" s="443"/>
      <c r="BA365" s="444"/>
      <c r="BB365" s="444"/>
      <c r="BC365" s="444"/>
      <c r="BD365" s="444"/>
      <c r="BE365" s="444"/>
      <c r="BF365" s="444"/>
      <c r="BG365" s="444"/>
      <c r="BH365" s="444"/>
      <c r="BI365" s="444"/>
      <c r="BJ365" s="444"/>
      <c r="BK365" s="444"/>
      <c r="BL365" s="444"/>
      <c r="BM365" s="444"/>
      <c r="BN365" s="444"/>
      <c r="BO365" s="445"/>
    </row>
    <row r="366" spans="1:67" ht="35.1" customHeight="1" x14ac:dyDescent="0.25">
      <c r="A366" s="23">
        <f t="shared" si="15"/>
        <v>355</v>
      </c>
      <c r="B366" s="446"/>
      <c r="C366" s="446"/>
      <c r="D366" s="447"/>
      <c r="E366" s="447"/>
      <c r="F366" s="447"/>
      <c r="G366" s="447"/>
      <c r="H366" s="447"/>
      <c r="I366" s="434"/>
      <c r="J366" s="435"/>
      <c r="K366" s="435"/>
      <c r="L366" s="435"/>
      <c r="M366" s="435"/>
      <c r="N366" s="435"/>
      <c r="O366" s="435"/>
      <c r="P366" s="436"/>
      <c r="Q366" s="448"/>
      <c r="R366" s="449"/>
      <c r="S366" s="449"/>
      <c r="T366" s="449"/>
      <c r="U366" s="449"/>
      <c r="V366" s="449"/>
      <c r="W366" s="449"/>
      <c r="X366" s="450"/>
      <c r="Y366" s="451"/>
      <c r="Z366" s="452"/>
      <c r="AA366" s="448"/>
      <c r="AB366" s="449"/>
      <c r="AC366" s="449"/>
      <c r="AD366" s="450"/>
      <c r="AE366" s="431"/>
      <c r="AF366" s="432"/>
      <c r="AG366" s="433"/>
      <c r="AH366" s="431"/>
      <c r="AI366" s="432"/>
      <c r="AJ366" s="433"/>
      <c r="AK366" s="434"/>
      <c r="AL366" s="435"/>
      <c r="AM366" s="435"/>
      <c r="AN366" s="436"/>
      <c r="AO366" s="437"/>
      <c r="AP366" s="438"/>
      <c r="AQ366" s="438"/>
      <c r="AR366" s="438"/>
      <c r="AS366" s="438"/>
      <c r="AT366" s="438"/>
      <c r="AU366" s="438"/>
      <c r="AV366" s="439"/>
      <c r="AW366" s="440"/>
      <c r="AX366" s="441"/>
      <c r="AY366" s="442"/>
      <c r="AZ366" s="443"/>
      <c r="BA366" s="444"/>
      <c r="BB366" s="444"/>
      <c r="BC366" s="444"/>
      <c r="BD366" s="444"/>
      <c r="BE366" s="444"/>
      <c r="BF366" s="444"/>
      <c r="BG366" s="444"/>
      <c r="BH366" s="444"/>
      <c r="BI366" s="444"/>
      <c r="BJ366" s="444"/>
      <c r="BK366" s="444"/>
      <c r="BL366" s="444"/>
      <c r="BM366" s="444"/>
      <c r="BN366" s="444"/>
      <c r="BO366" s="445"/>
    </row>
    <row r="367" spans="1:67" ht="35.1" customHeight="1" x14ac:dyDescent="0.25">
      <c r="A367" s="23">
        <f t="shared" si="15"/>
        <v>356</v>
      </c>
      <c r="B367" s="446"/>
      <c r="C367" s="446"/>
      <c r="D367" s="447"/>
      <c r="E367" s="447"/>
      <c r="F367" s="447"/>
      <c r="G367" s="447"/>
      <c r="H367" s="447"/>
      <c r="I367" s="434"/>
      <c r="J367" s="435"/>
      <c r="K367" s="435"/>
      <c r="L367" s="435"/>
      <c r="M367" s="435"/>
      <c r="N367" s="435"/>
      <c r="O367" s="435"/>
      <c r="P367" s="436"/>
      <c r="Q367" s="448"/>
      <c r="R367" s="449"/>
      <c r="S367" s="449"/>
      <c r="T367" s="449"/>
      <c r="U367" s="449"/>
      <c r="V367" s="449"/>
      <c r="W367" s="449"/>
      <c r="X367" s="450"/>
      <c r="Y367" s="451"/>
      <c r="Z367" s="452"/>
      <c r="AA367" s="448"/>
      <c r="AB367" s="449"/>
      <c r="AC367" s="449"/>
      <c r="AD367" s="450"/>
      <c r="AE367" s="431"/>
      <c r="AF367" s="432"/>
      <c r="AG367" s="433"/>
      <c r="AH367" s="431"/>
      <c r="AI367" s="432"/>
      <c r="AJ367" s="433"/>
      <c r="AK367" s="434"/>
      <c r="AL367" s="435"/>
      <c r="AM367" s="435"/>
      <c r="AN367" s="436"/>
      <c r="AO367" s="437"/>
      <c r="AP367" s="438"/>
      <c r="AQ367" s="438"/>
      <c r="AR367" s="438"/>
      <c r="AS367" s="438"/>
      <c r="AT367" s="438"/>
      <c r="AU367" s="438"/>
      <c r="AV367" s="439"/>
      <c r="AW367" s="440"/>
      <c r="AX367" s="441"/>
      <c r="AY367" s="442"/>
      <c r="AZ367" s="443"/>
      <c r="BA367" s="444"/>
      <c r="BB367" s="444"/>
      <c r="BC367" s="444"/>
      <c r="BD367" s="444"/>
      <c r="BE367" s="444"/>
      <c r="BF367" s="444"/>
      <c r="BG367" s="444"/>
      <c r="BH367" s="444"/>
      <c r="BI367" s="444"/>
      <c r="BJ367" s="444"/>
      <c r="BK367" s="444"/>
      <c r="BL367" s="444"/>
      <c r="BM367" s="444"/>
      <c r="BN367" s="444"/>
      <c r="BO367" s="445"/>
    </row>
    <row r="368" spans="1:67" ht="35.1" customHeight="1" x14ac:dyDescent="0.25">
      <c r="A368" s="23">
        <f t="shared" si="15"/>
        <v>357</v>
      </c>
      <c r="B368" s="446"/>
      <c r="C368" s="446"/>
      <c r="D368" s="447"/>
      <c r="E368" s="447"/>
      <c r="F368" s="447"/>
      <c r="G368" s="447"/>
      <c r="H368" s="447"/>
      <c r="I368" s="434"/>
      <c r="J368" s="435"/>
      <c r="K368" s="435"/>
      <c r="L368" s="435"/>
      <c r="M368" s="435"/>
      <c r="N368" s="435"/>
      <c r="O368" s="435"/>
      <c r="P368" s="436"/>
      <c r="Q368" s="448"/>
      <c r="R368" s="449"/>
      <c r="S368" s="449"/>
      <c r="T368" s="449"/>
      <c r="U368" s="449"/>
      <c r="V368" s="449"/>
      <c r="W368" s="449"/>
      <c r="X368" s="450"/>
      <c r="Y368" s="451"/>
      <c r="Z368" s="452"/>
      <c r="AA368" s="448"/>
      <c r="AB368" s="449"/>
      <c r="AC368" s="449"/>
      <c r="AD368" s="450"/>
      <c r="AE368" s="431"/>
      <c r="AF368" s="432"/>
      <c r="AG368" s="433"/>
      <c r="AH368" s="431"/>
      <c r="AI368" s="432"/>
      <c r="AJ368" s="433"/>
      <c r="AK368" s="434"/>
      <c r="AL368" s="435"/>
      <c r="AM368" s="435"/>
      <c r="AN368" s="436"/>
      <c r="AO368" s="437"/>
      <c r="AP368" s="438"/>
      <c r="AQ368" s="438"/>
      <c r="AR368" s="438"/>
      <c r="AS368" s="438"/>
      <c r="AT368" s="438"/>
      <c r="AU368" s="438"/>
      <c r="AV368" s="439"/>
      <c r="AW368" s="440"/>
      <c r="AX368" s="441"/>
      <c r="AY368" s="442"/>
      <c r="AZ368" s="443"/>
      <c r="BA368" s="444"/>
      <c r="BB368" s="444"/>
      <c r="BC368" s="444"/>
      <c r="BD368" s="444"/>
      <c r="BE368" s="444"/>
      <c r="BF368" s="444"/>
      <c r="BG368" s="444"/>
      <c r="BH368" s="444"/>
      <c r="BI368" s="444"/>
      <c r="BJ368" s="444"/>
      <c r="BK368" s="444"/>
      <c r="BL368" s="444"/>
      <c r="BM368" s="444"/>
      <c r="BN368" s="444"/>
      <c r="BO368" s="445"/>
    </row>
    <row r="369" spans="1:67" ht="35.1" customHeight="1" x14ac:dyDescent="0.25">
      <c r="A369" s="23">
        <f t="shared" si="15"/>
        <v>358</v>
      </c>
      <c r="B369" s="446"/>
      <c r="C369" s="446"/>
      <c r="D369" s="447"/>
      <c r="E369" s="447"/>
      <c r="F369" s="447"/>
      <c r="G369" s="447"/>
      <c r="H369" s="447"/>
      <c r="I369" s="434"/>
      <c r="J369" s="435"/>
      <c r="K369" s="435"/>
      <c r="L369" s="435"/>
      <c r="M369" s="435"/>
      <c r="N369" s="435"/>
      <c r="O369" s="435"/>
      <c r="P369" s="436"/>
      <c r="Q369" s="448"/>
      <c r="R369" s="449"/>
      <c r="S369" s="449"/>
      <c r="T369" s="449"/>
      <c r="U369" s="449"/>
      <c r="V369" s="449"/>
      <c r="W369" s="449"/>
      <c r="X369" s="450"/>
      <c r="Y369" s="451"/>
      <c r="Z369" s="452"/>
      <c r="AA369" s="448"/>
      <c r="AB369" s="449"/>
      <c r="AC369" s="449"/>
      <c r="AD369" s="450"/>
      <c r="AE369" s="431"/>
      <c r="AF369" s="432"/>
      <c r="AG369" s="433"/>
      <c r="AH369" s="431"/>
      <c r="AI369" s="432"/>
      <c r="AJ369" s="433"/>
      <c r="AK369" s="434"/>
      <c r="AL369" s="435"/>
      <c r="AM369" s="435"/>
      <c r="AN369" s="436"/>
      <c r="AO369" s="437"/>
      <c r="AP369" s="438"/>
      <c r="AQ369" s="438"/>
      <c r="AR369" s="438"/>
      <c r="AS369" s="438"/>
      <c r="AT369" s="438"/>
      <c r="AU369" s="438"/>
      <c r="AV369" s="439"/>
      <c r="AW369" s="440"/>
      <c r="AX369" s="441"/>
      <c r="AY369" s="442"/>
      <c r="AZ369" s="443"/>
      <c r="BA369" s="444"/>
      <c r="BB369" s="444"/>
      <c r="BC369" s="444"/>
      <c r="BD369" s="444"/>
      <c r="BE369" s="444"/>
      <c r="BF369" s="444"/>
      <c r="BG369" s="444"/>
      <c r="BH369" s="444"/>
      <c r="BI369" s="444"/>
      <c r="BJ369" s="444"/>
      <c r="BK369" s="444"/>
      <c r="BL369" s="444"/>
      <c r="BM369" s="444"/>
      <c r="BN369" s="444"/>
      <c r="BO369" s="445"/>
    </row>
    <row r="370" spans="1:67" ht="35.1" customHeight="1" x14ac:dyDescent="0.25">
      <c r="A370" s="23">
        <f t="shared" si="15"/>
        <v>359</v>
      </c>
      <c r="B370" s="446"/>
      <c r="C370" s="446"/>
      <c r="D370" s="447"/>
      <c r="E370" s="447"/>
      <c r="F370" s="447"/>
      <c r="G370" s="447"/>
      <c r="H370" s="447"/>
      <c r="I370" s="434"/>
      <c r="J370" s="435"/>
      <c r="K370" s="435"/>
      <c r="L370" s="435"/>
      <c r="M370" s="435"/>
      <c r="N370" s="435"/>
      <c r="O370" s="435"/>
      <c r="P370" s="436"/>
      <c r="Q370" s="448"/>
      <c r="R370" s="449"/>
      <c r="S370" s="449"/>
      <c r="T370" s="449"/>
      <c r="U370" s="449"/>
      <c r="V370" s="449"/>
      <c r="W370" s="449"/>
      <c r="X370" s="450"/>
      <c r="Y370" s="451"/>
      <c r="Z370" s="452"/>
      <c r="AA370" s="448"/>
      <c r="AB370" s="449"/>
      <c r="AC370" s="449"/>
      <c r="AD370" s="450"/>
      <c r="AE370" s="431"/>
      <c r="AF370" s="432"/>
      <c r="AG370" s="433"/>
      <c r="AH370" s="431"/>
      <c r="AI370" s="432"/>
      <c r="AJ370" s="433"/>
      <c r="AK370" s="434"/>
      <c r="AL370" s="435"/>
      <c r="AM370" s="435"/>
      <c r="AN370" s="436"/>
      <c r="AO370" s="437"/>
      <c r="AP370" s="438"/>
      <c r="AQ370" s="438"/>
      <c r="AR370" s="438"/>
      <c r="AS370" s="438"/>
      <c r="AT370" s="438"/>
      <c r="AU370" s="438"/>
      <c r="AV370" s="439"/>
      <c r="AW370" s="440"/>
      <c r="AX370" s="441"/>
      <c r="AY370" s="442"/>
      <c r="AZ370" s="443"/>
      <c r="BA370" s="444"/>
      <c r="BB370" s="444"/>
      <c r="BC370" s="444"/>
      <c r="BD370" s="444"/>
      <c r="BE370" s="444"/>
      <c r="BF370" s="444"/>
      <c r="BG370" s="444"/>
      <c r="BH370" s="444"/>
      <c r="BI370" s="444"/>
      <c r="BJ370" s="444"/>
      <c r="BK370" s="444"/>
      <c r="BL370" s="444"/>
      <c r="BM370" s="444"/>
      <c r="BN370" s="444"/>
      <c r="BO370" s="445"/>
    </row>
    <row r="371" spans="1:67" ht="35.1" customHeight="1" x14ac:dyDescent="0.25">
      <c r="A371" s="22">
        <f>ROW(A360)</f>
        <v>360</v>
      </c>
      <c r="B371" s="446"/>
      <c r="C371" s="446"/>
      <c r="D371" s="447"/>
      <c r="E371" s="447"/>
      <c r="F371" s="447"/>
      <c r="G371" s="447"/>
      <c r="H371" s="447"/>
      <c r="I371" s="434"/>
      <c r="J371" s="435"/>
      <c r="K371" s="435"/>
      <c r="L371" s="435"/>
      <c r="M371" s="435"/>
      <c r="N371" s="435"/>
      <c r="O371" s="435"/>
      <c r="P371" s="436"/>
      <c r="Q371" s="448"/>
      <c r="R371" s="449"/>
      <c r="S371" s="449"/>
      <c r="T371" s="449"/>
      <c r="U371" s="449"/>
      <c r="V371" s="449"/>
      <c r="W371" s="449"/>
      <c r="X371" s="450"/>
      <c r="Y371" s="451"/>
      <c r="Z371" s="452"/>
      <c r="AA371" s="448"/>
      <c r="AB371" s="449"/>
      <c r="AC371" s="449"/>
      <c r="AD371" s="450"/>
      <c r="AE371" s="431"/>
      <c r="AF371" s="432"/>
      <c r="AG371" s="433"/>
      <c r="AH371" s="431"/>
      <c r="AI371" s="432"/>
      <c r="AJ371" s="433"/>
      <c r="AK371" s="434"/>
      <c r="AL371" s="435"/>
      <c r="AM371" s="435"/>
      <c r="AN371" s="436"/>
      <c r="AO371" s="437"/>
      <c r="AP371" s="438"/>
      <c r="AQ371" s="438"/>
      <c r="AR371" s="438"/>
      <c r="AS371" s="438"/>
      <c r="AT371" s="438"/>
      <c r="AU371" s="438"/>
      <c r="AV371" s="439"/>
      <c r="AW371" s="440"/>
      <c r="AX371" s="441"/>
      <c r="AY371" s="442"/>
      <c r="AZ371" s="443"/>
      <c r="BA371" s="444"/>
      <c r="BB371" s="444"/>
      <c r="BC371" s="444"/>
      <c r="BD371" s="444"/>
      <c r="BE371" s="444"/>
      <c r="BF371" s="444"/>
      <c r="BG371" s="444"/>
      <c r="BH371" s="444"/>
      <c r="BI371" s="444"/>
      <c r="BJ371" s="444"/>
      <c r="BK371" s="444"/>
      <c r="BL371" s="444"/>
      <c r="BM371" s="444"/>
      <c r="BN371" s="444"/>
      <c r="BO371" s="445"/>
    </row>
    <row r="372" spans="1:67" ht="35.1" customHeight="1" x14ac:dyDescent="0.25">
      <c r="A372" s="23">
        <f t="shared" si="15"/>
        <v>361</v>
      </c>
      <c r="B372" s="446"/>
      <c r="C372" s="446"/>
      <c r="D372" s="447"/>
      <c r="E372" s="447"/>
      <c r="F372" s="447"/>
      <c r="G372" s="447"/>
      <c r="H372" s="447"/>
      <c r="I372" s="434"/>
      <c r="J372" s="435"/>
      <c r="K372" s="435"/>
      <c r="L372" s="435"/>
      <c r="M372" s="435"/>
      <c r="N372" s="435"/>
      <c r="O372" s="435"/>
      <c r="P372" s="436"/>
      <c r="Q372" s="448"/>
      <c r="R372" s="449"/>
      <c r="S372" s="449"/>
      <c r="T372" s="449"/>
      <c r="U372" s="449"/>
      <c r="V372" s="449"/>
      <c r="W372" s="449"/>
      <c r="X372" s="450"/>
      <c r="Y372" s="451"/>
      <c r="Z372" s="452"/>
      <c r="AA372" s="448"/>
      <c r="AB372" s="449"/>
      <c r="AC372" s="449"/>
      <c r="AD372" s="450"/>
      <c r="AE372" s="431"/>
      <c r="AF372" s="432"/>
      <c r="AG372" s="433"/>
      <c r="AH372" s="431"/>
      <c r="AI372" s="432"/>
      <c r="AJ372" s="433"/>
      <c r="AK372" s="434"/>
      <c r="AL372" s="435"/>
      <c r="AM372" s="435"/>
      <c r="AN372" s="436"/>
      <c r="AO372" s="437"/>
      <c r="AP372" s="438"/>
      <c r="AQ372" s="438"/>
      <c r="AR372" s="438"/>
      <c r="AS372" s="438"/>
      <c r="AT372" s="438"/>
      <c r="AU372" s="438"/>
      <c r="AV372" s="439"/>
      <c r="AW372" s="440"/>
      <c r="AX372" s="441"/>
      <c r="AY372" s="442"/>
      <c r="AZ372" s="443"/>
      <c r="BA372" s="444"/>
      <c r="BB372" s="444"/>
      <c r="BC372" s="444"/>
      <c r="BD372" s="444"/>
      <c r="BE372" s="444"/>
      <c r="BF372" s="444"/>
      <c r="BG372" s="444"/>
      <c r="BH372" s="444"/>
      <c r="BI372" s="444"/>
      <c r="BJ372" s="444"/>
      <c r="BK372" s="444"/>
      <c r="BL372" s="444"/>
      <c r="BM372" s="444"/>
      <c r="BN372" s="444"/>
      <c r="BO372" s="445"/>
    </row>
    <row r="373" spans="1:67" ht="35.1" customHeight="1" x14ac:dyDescent="0.25">
      <c r="A373" s="23">
        <f t="shared" si="15"/>
        <v>362</v>
      </c>
      <c r="B373" s="446"/>
      <c r="C373" s="446"/>
      <c r="D373" s="447"/>
      <c r="E373" s="447"/>
      <c r="F373" s="447"/>
      <c r="G373" s="447"/>
      <c r="H373" s="447"/>
      <c r="I373" s="434"/>
      <c r="J373" s="435"/>
      <c r="K373" s="435"/>
      <c r="L373" s="435"/>
      <c r="M373" s="435"/>
      <c r="N373" s="435"/>
      <c r="O373" s="435"/>
      <c r="P373" s="436"/>
      <c r="Q373" s="448"/>
      <c r="R373" s="449"/>
      <c r="S373" s="449"/>
      <c r="T373" s="449"/>
      <c r="U373" s="449"/>
      <c r="V373" s="449"/>
      <c r="W373" s="449"/>
      <c r="X373" s="450"/>
      <c r="Y373" s="451"/>
      <c r="Z373" s="452"/>
      <c r="AA373" s="448"/>
      <c r="AB373" s="449"/>
      <c r="AC373" s="449"/>
      <c r="AD373" s="450"/>
      <c r="AE373" s="431"/>
      <c r="AF373" s="432"/>
      <c r="AG373" s="433"/>
      <c r="AH373" s="431"/>
      <c r="AI373" s="432"/>
      <c r="AJ373" s="433"/>
      <c r="AK373" s="434"/>
      <c r="AL373" s="435"/>
      <c r="AM373" s="435"/>
      <c r="AN373" s="436"/>
      <c r="AO373" s="437"/>
      <c r="AP373" s="438"/>
      <c r="AQ373" s="438"/>
      <c r="AR373" s="438"/>
      <c r="AS373" s="438"/>
      <c r="AT373" s="438"/>
      <c r="AU373" s="438"/>
      <c r="AV373" s="439"/>
      <c r="AW373" s="440"/>
      <c r="AX373" s="441"/>
      <c r="AY373" s="442"/>
      <c r="AZ373" s="443"/>
      <c r="BA373" s="444"/>
      <c r="BB373" s="444"/>
      <c r="BC373" s="444"/>
      <c r="BD373" s="444"/>
      <c r="BE373" s="444"/>
      <c r="BF373" s="444"/>
      <c r="BG373" s="444"/>
      <c r="BH373" s="444"/>
      <c r="BI373" s="444"/>
      <c r="BJ373" s="444"/>
      <c r="BK373" s="444"/>
      <c r="BL373" s="444"/>
      <c r="BM373" s="444"/>
      <c r="BN373" s="444"/>
      <c r="BO373" s="445"/>
    </row>
    <row r="374" spans="1:67" ht="35.1" customHeight="1" x14ac:dyDescent="0.25">
      <c r="A374" s="23">
        <f t="shared" si="15"/>
        <v>363</v>
      </c>
      <c r="B374" s="446"/>
      <c r="C374" s="446"/>
      <c r="D374" s="447"/>
      <c r="E374" s="447"/>
      <c r="F374" s="447"/>
      <c r="G374" s="447"/>
      <c r="H374" s="447"/>
      <c r="I374" s="434"/>
      <c r="J374" s="435"/>
      <c r="K374" s="435"/>
      <c r="L374" s="435"/>
      <c r="M374" s="435"/>
      <c r="N374" s="435"/>
      <c r="O374" s="435"/>
      <c r="P374" s="436"/>
      <c r="Q374" s="448"/>
      <c r="R374" s="449"/>
      <c r="S374" s="449"/>
      <c r="T374" s="449"/>
      <c r="U374" s="449"/>
      <c r="V374" s="449"/>
      <c r="W374" s="449"/>
      <c r="X374" s="450"/>
      <c r="Y374" s="451"/>
      <c r="Z374" s="452"/>
      <c r="AA374" s="448"/>
      <c r="AB374" s="449"/>
      <c r="AC374" s="449"/>
      <c r="AD374" s="450"/>
      <c r="AE374" s="431"/>
      <c r="AF374" s="432"/>
      <c r="AG374" s="433"/>
      <c r="AH374" s="431"/>
      <c r="AI374" s="432"/>
      <c r="AJ374" s="433"/>
      <c r="AK374" s="434"/>
      <c r="AL374" s="435"/>
      <c r="AM374" s="435"/>
      <c r="AN374" s="436"/>
      <c r="AO374" s="437"/>
      <c r="AP374" s="438"/>
      <c r="AQ374" s="438"/>
      <c r="AR374" s="438"/>
      <c r="AS374" s="438"/>
      <c r="AT374" s="438"/>
      <c r="AU374" s="438"/>
      <c r="AV374" s="439"/>
      <c r="AW374" s="440"/>
      <c r="AX374" s="441"/>
      <c r="AY374" s="442"/>
      <c r="AZ374" s="443"/>
      <c r="BA374" s="444"/>
      <c r="BB374" s="444"/>
      <c r="BC374" s="444"/>
      <c r="BD374" s="444"/>
      <c r="BE374" s="444"/>
      <c r="BF374" s="444"/>
      <c r="BG374" s="444"/>
      <c r="BH374" s="444"/>
      <c r="BI374" s="444"/>
      <c r="BJ374" s="444"/>
      <c r="BK374" s="444"/>
      <c r="BL374" s="444"/>
      <c r="BM374" s="444"/>
      <c r="BN374" s="444"/>
      <c r="BO374" s="445"/>
    </row>
    <row r="375" spans="1:67" ht="35.1" customHeight="1" x14ac:dyDescent="0.25">
      <c r="A375" s="23">
        <f t="shared" si="15"/>
        <v>364</v>
      </c>
      <c r="B375" s="446"/>
      <c r="C375" s="446"/>
      <c r="D375" s="447"/>
      <c r="E375" s="447"/>
      <c r="F375" s="447"/>
      <c r="G375" s="447"/>
      <c r="H375" s="447"/>
      <c r="I375" s="434"/>
      <c r="J375" s="435"/>
      <c r="K375" s="435"/>
      <c r="L375" s="435"/>
      <c r="M375" s="435"/>
      <c r="N375" s="435"/>
      <c r="O375" s="435"/>
      <c r="P375" s="436"/>
      <c r="Q375" s="448"/>
      <c r="R375" s="449"/>
      <c r="S375" s="449"/>
      <c r="T375" s="449"/>
      <c r="U375" s="449"/>
      <c r="V375" s="449"/>
      <c r="W375" s="449"/>
      <c r="X375" s="450"/>
      <c r="Y375" s="451"/>
      <c r="Z375" s="452"/>
      <c r="AA375" s="448"/>
      <c r="AB375" s="449"/>
      <c r="AC375" s="449"/>
      <c r="AD375" s="450"/>
      <c r="AE375" s="431"/>
      <c r="AF375" s="432"/>
      <c r="AG375" s="433"/>
      <c r="AH375" s="431"/>
      <c r="AI375" s="432"/>
      <c r="AJ375" s="433"/>
      <c r="AK375" s="434"/>
      <c r="AL375" s="435"/>
      <c r="AM375" s="435"/>
      <c r="AN375" s="436"/>
      <c r="AO375" s="437"/>
      <c r="AP375" s="438"/>
      <c r="AQ375" s="438"/>
      <c r="AR375" s="438"/>
      <c r="AS375" s="438"/>
      <c r="AT375" s="438"/>
      <c r="AU375" s="438"/>
      <c r="AV375" s="439"/>
      <c r="AW375" s="440"/>
      <c r="AX375" s="441"/>
      <c r="AY375" s="442"/>
      <c r="AZ375" s="443"/>
      <c r="BA375" s="444"/>
      <c r="BB375" s="444"/>
      <c r="BC375" s="444"/>
      <c r="BD375" s="444"/>
      <c r="BE375" s="444"/>
      <c r="BF375" s="444"/>
      <c r="BG375" s="444"/>
      <c r="BH375" s="444"/>
      <c r="BI375" s="444"/>
      <c r="BJ375" s="444"/>
      <c r="BK375" s="444"/>
      <c r="BL375" s="444"/>
      <c r="BM375" s="444"/>
      <c r="BN375" s="444"/>
      <c r="BO375" s="445"/>
    </row>
    <row r="376" spans="1:67" ht="35.1" customHeight="1" x14ac:dyDescent="0.25">
      <c r="A376" s="23">
        <f t="shared" ref="A376:A380" si="16">ROW(A365)</f>
        <v>365</v>
      </c>
      <c r="B376" s="446"/>
      <c r="C376" s="446"/>
      <c r="D376" s="447"/>
      <c r="E376" s="447"/>
      <c r="F376" s="447"/>
      <c r="G376" s="447"/>
      <c r="H376" s="447"/>
      <c r="I376" s="434"/>
      <c r="J376" s="435"/>
      <c r="K376" s="435"/>
      <c r="L376" s="435"/>
      <c r="M376" s="435"/>
      <c r="N376" s="435"/>
      <c r="O376" s="435"/>
      <c r="P376" s="436"/>
      <c r="Q376" s="448"/>
      <c r="R376" s="449"/>
      <c r="S376" s="449"/>
      <c r="T376" s="449"/>
      <c r="U376" s="449"/>
      <c r="V376" s="449"/>
      <c r="W376" s="449"/>
      <c r="X376" s="450"/>
      <c r="Y376" s="451"/>
      <c r="Z376" s="452"/>
      <c r="AA376" s="448"/>
      <c r="AB376" s="449"/>
      <c r="AC376" s="449"/>
      <c r="AD376" s="450"/>
      <c r="AE376" s="431"/>
      <c r="AF376" s="432"/>
      <c r="AG376" s="433"/>
      <c r="AH376" s="431"/>
      <c r="AI376" s="432"/>
      <c r="AJ376" s="433"/>
      <c r="AK376" s="434"/>
      <c r="AL376" s="435"/>
      <c r="AM376" s="435"/>
      <c r="AN376" s="436"/>
      <c r="AO376" s="437"/>
      <c r="AP376" s="438"/>
      <c r="AQ376" s="438"/>
      <c r="AR376" s="438"/>
      <c r="AS376" s="438"/>
      <c r="AT376" s="438"/>
      <c r="AU376" s="438"/>
      <c r="AV376" s="439"/>
      <c r="AW376" s="440"/>
      <c r="AX376" s="441"/>
      <c r="AY376" s="442"/>
      <c r="AZ376" s="443"/>
      <c r="BA376" s="444"/>
      <c r="BB376" s="444"/>
      <c r="BC376" s="444"/>
      <c r="BD376" s="444"/>
      <c r="BE376" s="444"/>
      <c r="BF376" s="444"/>
      <c r="BG376" s="444"/>
      <c r="BH376" s="444"/>
      <c r="BI376" s="444"/>
      <c r="BJ376" s="444"/>
      <c r="BK376" s="444"/>
      <c r="BL376" s="444"/>
      <c r="BM376" s="444"/>
      <c r="BN376" s="444"/>
      <c r="BO376" s="445"/>
    </row>
    <row r="377" spans="1:67" ht="35.1" customHeight="1" x14ac:dyDescent="0.25">
      <c r="A377" s="23">
        <f t="shared" si="16"/>
        <v>366</v>
      </c>
      <c r="B377" s="446"/>
      <c r="C377" s="446"/>
      <c r="D377" s="447"/>
      <c r="E377" s="447"/>
      <c r="F377" s="447"/>
      <c r="G377" s="447"/>
      <c r="H377" s="447"/>
      <c r="I377" s="434"/>
      <c r="J377" s="435"/>
      <c r="K377" s="435"/>
      <c r="L377" s="435"/>
      <c r="M377" s="435"/>
      <c r="N377" s="435"/>
      <c r="O377" s="435"/>
      <c r="P377" s="436"/>
      <c r="Q377" s="448"/>
      <c r="R377" s="449"/>
      <c r="S377" s="449"/>
      <c r="T377" s="449"/>
      <c r="U377" s="449"/>
      <c r="V377" s="449"/>
      <c r="W377" s="449"/>
      <c r="X377" s="450"/>
      <c r="Y377" s="451"/>
      <c r="Z377" s="452"/>
      <c r="AA377" s="448"/>
      <c r="AB377" s="449"/>
      <c r="AC377" s="449"/>
      <c r="AD377" s="450"/>
      <c r="AE377" s="431"/>
      <c r="AF377" s="432"/>
      <c r="AG377" s="433"/>
      <c r="AH377" s="431"/>
      <c r="AI377" s="432"/>
      <c r="AJ377" s="433"/>
      <c r="AK377" s="434"/>
      <c r="AL377" s="435"/>
      <c r="AM377" s="435"/>
      <c r="AN377" s="436"/>
      <c r="AO377" s="437"/>
      <c r="AP377" s="438"/>
      <c r="AQ377" s="438"/>
      <c r="AR377" s="438"/>
      <c r="AS377" s="438"/>
      <c r="AT377" s="438"/>
      <c r="AU377" s="438"/>
      <c r="AV377" s="439"/>
      <c r="AW377" s="440"/>
      <c r="AX377" s="441"/>
      <c r="AY377" s="442"/>
      <c r="AZ377" s="443"/>
      <c r="BA377" s="444"/>
      <c r="BB377" s="444"/>
      <c r="BC377" s="444"/>
      <c r="BD377" s="444"/>
      <c r="BE377" s="444"/>
      <c r="BF377" s="444"/>
      <c r="BG377" s="444"/>
      <c r="BH377" s="444"/>
      <c r="BI377" s="444"/>
      <c r="BJ377" s="444"/>
      <c r="BK377" s="444"/>
      <c r="BL377" s="444"/>
      <c r="BM377" s="444"/>
      <c r="BN377" s="444"/>
      <c r="BO377" s="445"/>
    </row>
    <row r="378" spans="1:67" ht="35.1" customHeight="1" x14ac:dyDescent="0.25">
      <c r="A378" s="23">
        <f t="shared" si="16"/>
        <v>367</v>
      </c>
      <c r="B378" s="446"/>
      <c r="C378" s="446"/>
      <c r="D378" s="447"/>
      <c r="E378" s="447"/>
      <c r="F378" s="447"/>
      <c r="G378" s="447"/>
      <c r="H378" s="447"/>
      <c r="I378" s="434"/>
      <c r="J378" s="435"/>
      <c r="K378" s="435"/>
      <c r="L378" s="435"/>
      <c r="M378" s="435"/>
      <c r="N378" s="435"/>
      <c r="O378" s="435"/>
      <c r="P378" s="436"/>
      <c r="Q378" s="448"/>
      <c r="R378" s="449"/>
      <c r="S378" s="449"/>
      <c r="T378" s="449"/>
      <c r="U378" s="449"/>
      <c r="V378" s="449"/>
      <c r="W378" s="449"/>
      <c r="X378" s="450"/>
      <c r="Y378" s="451"/>
      <c r="Z378" s="452"/>
      <c r="AA378" s="448"/>
      <c r="AB378" s="449"/>
      <c r="AC378" s="449"/>
      <c r="AD378" s="450"/>
      <c r="AE378" s="431"/>
      <c r="AF378" s="432"/>
      <c r="AG378" s="433"/>
      <c r="AH378" s="431"/>
      <c r="AI378" s="432"/>
      <c r="AJ378" s="433"/>
      <c r="AK378" s="434"/>
      <c r="AL378" s="435"/>
      <c r="AM378" s="435"/>
      <c r="AN378" s="436"/>
      <c r="AO378" s="437"/>
      <c r="AP378" s="438"/>
      <c r="AQ378" s="438"/>
      <c r="AR378" s="438"/>
      <c r="AS378" s="438"/>
      <c r="AT378" s="438"/>
      <c r="AU378" s="438"/>
      <c r="AV378" s="439"/>
      <c r="AW378" s="440"/>
      <c r="AX378" s="441"/>
      <c r="AY378" s="442"/>
      <c r="AZ378" s="443"/>
      <c r="BA378" s="444"/>
      <c r="BB378" s="444"/>
      <c r="BC378" s="444"/>
      <c r="BD378" s="444"/>
      <c r="BE378" s="444"/>
      <c r="BF378" s="444"/>
      <c r="BG378" s="444"/>
      <c r="BH378" s="444"/>
      <c r="BI378" s="444"/>
      <c r="BJ378" s="444"/>
      <c r="BK378" s="444"/>
      <c r="BL378" s="444"/>
      <c r="BM378" s="444"/>
      <c r="BN378" s="444"/>
      <c r="BO378" s="445"/>
    </row>
    <row r="379" spans="1:67" ht="35.1" customHeight="1" x14ac:dyDescent="0.25">
      <c r="A379" s="23">
        <f t="shared" si="16"/>
        <v>368</v>
      </c>
      <c r="B379" s="446"/>
      <c r="C379" s="446"/>
      <c r="D379" s="447"/>
      <c r="E379" s="447"/>
      <c r="F379" s="447"/>
      <c r="G379" s="447"/>
      <c r="H379" s="447"/>
      <c r="I379" s="434"/>
      <c r="J379" s="435"/>
      <c r="K379" s="435"/>
      <c r="L379" s="435"/>
      <c r="M379" s="435"/>
      <c r="N379" s="435"/>
      <c r="O379" s="435"/>
      <c r="P379" s="436"/>
      <c r="Q379" s="448"/>
      <c r="R379" s="449"/>
      <c r="S379" s="449"/>
      <c r="T379" s="449"/>
      <c r="U379" s="449"/>
      <c r="V379" s="449"/>
      <c r="W379" s="449"/>
      <c r="X379" s="450"/>
      <c r="Y379" s="451"/>
      <c r="Z379" s="452"/>
      <c r="AA379" s="448"/>
      <c r="AB379" s="449"/>
      <c r="AC379" s="449"/>
      <c r="AD379" s="450"/>
      <c r="AE379" s="431"/>
      <c r="AF379" s="432"/>
      <c r="AG379" s="433"/>
      <c r="AH379" s="431"/>
      <c r="AI379" s="432"/>
      <c r="AJ379" s="433"/>
      <c r="AK379" s="434"/>
      <c r="AL379" s="435"/>
      <c r="AM379" s="435"/>
      <c r="AN379" s="436"/>
      <c r="AO379" s="437"/>
      <c r="AP379" s="438"/>
      <c r="AQ379" s="438"/>
      <c r="AR379" s="438"/>
      <c r="AS379" s="438"/>
      <c r="AT379" s="438"/>
      <c r="AU379" s="438"/>
      <c r="AV379" s="439"/>
      <c r="AW379" s="440"/>
      <c r="AX379" s="441"/>
      <c r="AY379" s="442"/>
      <c r="AZ379" s="443"/>
      <c r="BA379" s="444"/>
      <c r="BB379" s="444"/>
      <c r="BC379" s="444"/>
      <c r="BD379" s="444"/>
      <c r="BE379" s="444"/>
      <c r="BF379" s="444"/>
      <c r="BG379" s="444"/>
      <c r="BH379" s="444"/>
      <c r="BI379" s="444"/>
      <c r="BJ379" s="444"/>
      <c r="BK379" s="444"/>
      <c r="BL379" s="444"/>
      <c r="BM379" s="444"/>
      <c r="BN379" s="444"/>
      <c r="BO379" s="445"/>
    </row>
    <row r="380" spans="1:67" ht="35.1" customHeight="1" x14ac:dyDescent="0.25">
      <c r="A380" s="23">
        <f t="shared" si="16"/>
        <v>369</v>
      </c>
      <c r="B380" s="446"/>
      <c r="C380" s="446"/>
      <c r="D380" s="447"/>
      <c r="E380" s="447"/>
      <c r="F380" s="447"/>
      <c r="G380" s="447"/>
      <c r="H380" s="447"/>
      <c r="I380" s="434"/>
      <c r="J380" s="435"/>
      <c r="K380" s="435"/>
      <c r="L380" s="435"/>
      <c r="M380" s="435"/>
      <c r="N380" s="435"/>
      <c r="O380" s="435"/>
      <c r="P380" s="436"/>
      <c r="Q380" s="448"/>
      <c r="R380" s="449"/>
      <c r="S380" s="449"/>
      <c r="T380" s="449"/>
      <c r="U380" s="449"/>
      <c r="V380" s="449"/>
      <c r="W380" s="449"/>
      <c r="X380" s="450"/>
      <c r="Y380" s="451"/>
      <c r="Z380" s="452"/>
      <c r="AA380" s="448"/>
      <c r="AB380" s="449"/>
      <c r="AC380" s="449"/>
      <c r="AD380" s="450"/>
      <c r="AE380" s="431"/>
      <c r="AF380" s="432"/>
      <c r="AG380" s="433"/>
      <c r="AH380" s="431"/>
      <c r="AI380" s="432"/>
      <c r="AJ380" s="433"/>
      <c r="AK380" s="434"/>
      <c r="AL380" s="435"/>
      <c r="AM380" s="435"/>
      <c r="AN380" s="436"/>
      <c r="AO380" s="437"/>
      <c r="AP380" s="438"/>
      <c r="AQ380" s="438"/>
      <c r="AR380" s="438"/>
      <c r="AS380" s="438"/>
      <c r="AT380" s="438"/>
      <c r="AU380" s="438"/>
      <c r="AV380" s="439"/>
      <c r="AW380" s="440"/>
      <c r="AX380" s="441"/>
      <c r="AY380" s="442"/>
      <c r="AZ380" s="443"/>
      <c r="BA380" s="444"/>
      <c r="BB380" s="444"/>
      <c r="BC380" s="444"/>
      <c r="BD380" s="444"/>
      <c r="BE380" s="444"/>
      <c r="BF380" s="444"/>
      <c r="BG380" s="444"/>
      <c r="BH380" s="444"/>
      <c r="BI380" s="444"/>
      <c r="BJ380" s="444"/>
      <c r="BK380" s="444"/>
      <c r="BL380" s="444"/>
      <c r="BM380" s="444"/>
      <c r="BN380" s="444"/>
      <c r="BO380" s="445"/>
    </row>
    <row r="381" spans="1:67" ht="35.1" customHeight="1" x14ac:dyDescent="0.25">
      <c r="A381" s="22">
        <f>ROW(A370)</f>
        <v>370</v>
      </c>
      <c r="B381" s="446"/>
      <c r="C381" s="446"/>
      <c r="D381" s="447"/>
      <c r="E381" s="447"/>
      <c r="F381" s="447"/>
      <c r="G381" s="447"/>
      <c r="H381" s="447"/>
      <c r="I381" s="434"/>
      <c r="J381" s="435"/>
      <c r="K381" s="435"/>
      <c r="L381" s="435"/>
      <c r="M381" s="435"/>
      <c r="N381" s="435"/>
      <c r="O381" s="435"/>
      <c r="P381" s="436"/>
      <c r="Q381" s="448"/>
      <c r="R381" s="449"/>
      <c r="S381" s="449"/>
      <c r="T381" s="449"/>
      <c r="U381" s="449"/>
      <c r="V381" s="449"/>
      <c r="W381" s="449"/>
      <c r="X381" s="450"/>
      <c r="Y381" s="451"/>
      <c r="Z381" s="452"/>
      <c r="AA381" s="448"/>
      <c r="AB381" s="449"/>
      <c r="AC381" s="449"/>
      <c r="AD381" s="450"/>
      <c r="AE381" s="431"/>
      <c r="AF381" s="432"/>
      <c r="AG381" s="433"/>
      <c r="AH381" s="431"/>
      <c r="AI381" s="432"/>
      <c r="AJ381" s="433"/>
      <c r="AK381" s="434"/>
      <c r="AL381" s="435"/>
      <c r="AM381" s="435"/>
      <c r="AN381" s="436"/>
      <c r="AO381" s="437"/>
      <c r="AP381" s="438"/>
      <c r="AQ381" s="438"/>
      <c r="AR381" s="438"/>
      <c r="AS381" s="438"/>
      <c r="AT381" s="438"/>
      <c r="AU381" s="438"/>
      <c r="AV381" s="439"/>
      <c r="AW381" s="440"/>
      <c r="AX381" s="441"/>
      <c r="AY381" s="442"/>
      <c r="AZ381" s="443"/>
      <c r="BA381" s="444"/>
      <c r="BB381" s="444"/>
      <c r="BC381" s="444"/>
      <c r="BD381" s="444"/>
      <c r="BE381" s="444"/>
      <c r="BF381" s="444"/>
      <c r="BG381" s="444"/>
      <c r="BH381" s="444"/>
      <c r="BI381" s="444"/>
      <c r="BJ381" s="444"/>
      <c r="BK381" s="444"/>
      <c r="BL381" s="444"/>
      <c r="BM381" s="444"/>
      <c r="BN381" s="444"/>
      <c r="BO381" s="445"/>
    </row>
    <row r="382" spans="1:67" ht="35.1" customHeight="1" x14ac:dyDescent="0.25">
      <c r="A382" s="23">
        <f t="shared" ref="A382:A390" si="17">ROW(A371)</f>
        <v>371</v>
      </c>
      <c r="B382" s="446"/>
      <c r="C382" s="446"/>
      <c r="D382" s="447"/>
      <c r="E382" s="447"/>
      <c r="F382" s="447"/>
      <c r="G382" s="447"/>
      <c r="H382" s="447"/>
      <c r="I382" s="434"/>
      <c r="J382" s="435"/>
      <c r="K382" s="435"/>
      <c r="L382" s="435"/>
      <c r="M382" s="435"/>
      <c r="N382" s="435"/>
      <c r="O382" s="435"/>
      <c r="P382" s="436"/>
      <c r="Q382" s="448"/>
      <c r="R382" s="449"/>
      <c r="S382" s="449"/>
      <c r="T382" s="449"/>
      <c r="U382" s="449"/>
      <c r="V382" s="449"/>
      <c r="W382" s="449"/>
      <c r="X382" s="450"/>
      <c r="Y382" s="451"/>
      <c r="Z382" s="452"/>
      <c r="AA382" s="448"/>
      <c r="AB382" s="449"/>
      <c r="AC382" s="449"/>
      <c r="AD382" s="450"/>
      <c r="AE382" s="431"/>
      <c r="AF382" s="432"/>
      <c r="AG382" s="433"/>
      <c r="AH382" s="431"/>
      <c r="AI382" s="432"/>
      <c r="AJ382" s="433"/>
      <c r="AK382" s="434"/>
      <c r="AL382" s="435"/>
      <c r="AM382" s="435"/>
      <c r="AN382" s="436"/>
      <c r="AO382" s="437"/>
      <c r="AP382" s="438"/>
      <c r="AQ382" s="438"/>
      <c r="AR382" s="438"/>
      <c r="AS382" s="438"/>
      <c r="AT382" s="438"/>
      <c r="AU382" s="438"/>
      <c r="AV382" s="439"/>
      <c r="AW382" s="440"/>
      <c r="AX382" s="441"/>
      <c r="AY382" s="442"/>
      <c r="AZ382" s="443"/>
      <c r="BA382" s="444"/>
      <c r="BB382" s="444"/>
      <c r="BC382" s="444"/>
      <c r="BD382" s="444"/>
      <c r="BE382" s="444"/>
      <c r="BF382" s="444"/>
      <c r="BG382" s="444"/>
      <c r="BH382" s="444"/>
      <c r="BI382" s="444"/>
      <c r="BJ382" s="444"/>
      <c r="BK382" s="444"/>
      <c r="BL382" s="444"/>
      <c r="BM382" s="444"/>
      <c r="BN382" s="444"/>
      <c r="BO382" s="445"/>
    </row>
    <row r="383" spans="1:67" ht="35.1" customHeight="1" x14ac:dyDescent="0.25">
      <c r="A383" s="23">
        <f t="shared" si="17"/>
        <v>372</v>
      </c>
      <c r="B383" s="446"/>
      <c r="C383" s="446"/>
      <c r="D383" s="447"/>
      <c r="E383" s="447"/>
      <c r="F383" s="447"/>
      <c r="G383" s="447"/>
      <c r="H383" s="447"/>
      <c r="I383" s="434"/>
      <c r="J383" s="435"/>
      <c r="K383" s="435"/>
      <c r="L383" s="435"/>
      <c r="M383" s="435"/>
      <c r="N383" s="435"/>
      <c r="O383" s="435"/>
      <c r="P383" s="436"/>
      <c r="Q383" s="448"/>
      <c r="R383" s="449"/>
      <c r="S383" s="449"/>
      <c r="T383" s="449"/>
      <c r="U383" s="449"/>
      <c r="V383" s="449"/>
      <c r="W383" s="449"/>
      <c r="X383" s="450"/>
      <c r="Y383" s="451"/>
      <c r="Z383" s="452"/>
      <c r="AA383" s="448"/>
      <c r="AB383" s="449"/>
      <c r="AC383" s="449"/>
      <c r="AD383" s="450"/>
      <c r="AE383" s="431"/>
      <c r="AF383" s="432"/>
      <c r="AG383" s="433"/>
      <c r="AH383" s="431"/>
      <c r="AI383" s="432"/>
      <c r="AJ383" s="433"/>
      <c r="AK383" s="434"/>
      <c r="AL383" s="435"/>
      <c r="AM383" s="435"/>
      <c r="AN383" s="436"/>
      <c r="AO383" s="437"/>
      <c r="AP383" s="438"/>
      <c r="AQ383" s="438"/>
      <c r="AR383" s="438"/>
      <c r="AS383" s="438"/>
      <c r="AT383" s="438"/>
      <c r="AU383" s="438"/>
      <c r="AV383" s="439"/>
      <c r="AW383" s="440"/>
      <c r="AX383" s="441"/>
      <c r="AY383" s="442"/>
      <c r="AZ383" s="443"/>
      <c r="BA383" s="444"/>
      <c r="BB383" s="444"/>
      <c r="BC383" s="444"/>
      <c r="BD383" s="444"/>
      <c r="BE383" s="444"/>
      <c r="BF383" s="444"/>
      <c r="BG383" s="444"/>
      <c r="BH383" s="444"/>
      <c r="BI383" s="444"/>
      <c r="BJ383" s="444"/>
      <c r="BK383" s="444"/>
      <c r="BL383" s="444"/>
      <c r="BM383" s="444"/>
      <c r="BN383" s="444"/>
      <c r="BO383" s="445"/>
    </row>
    <row r="384" spans="1:67" ht="35.1" customHeight="1" x14ac:dyDescent="0.25">
      <c r="A384" s="23">
        <f t="shared" si="17"/>
        <v>373</v>
      </c>
      <c r="B384" s="446"/>
      <c r="C384" s="446"/>
      <c r="D384" s="447"/>
      <c r="E384" s="447"/>
      <c r="F384" s="447"/>
      <c r="G384" s="447"/>
      <c r="H384" s="447"/>
      <c r="I384" s="434"/>
      <c r="J384" s="435"/>
      <c r="K384" s="435"/>
      <c r="L384" s="435"/>
      <c r="M384" s="435"/>
      <c r="N384" s="435"/>
      <c r="O384" s="435"/>
      <c r="P384" s="436"/>
      <c r="Q384" s="448"/>
      <c r="R384" s="449"/>
      <c r="S384" s="449"/>
      <c r="T384" s="449"/>
      <c r="U384" s="449"/>
      <c r="V384" s="449"/>
      <c r="W384" s="449"/>
      <c r="X384" s="450"/>
      <c r="Y384" s="451"/>
      <c r="Z384" s="452"/>
      <c r="AA384" s="448"/>
      <c r="AB384" s="449"/>
      <c r="AC384" s="449"/>
      <c r="AD384" s="450"/>
      <c r="AE384" s="431"/>
      <c r="AF384" s="432"/>
      <c r="AG384" s="433"/>
      <c r="AH384" s="431"/>
      <c r="AI384" s="432"/>
      <c r="AJ384" s="433"/>
      <c r="AK384" s="434"/>
      <c r="AL384" s="435"/>
      <c r="AM384" s="435"/>
      <c r="AN384" s="436"/>
      <c r="AO384" s="437"/>
      <c r="AP384" s="438"/>
      <c r="AQ384" s="438"/>
      <c r="AR384" s="438"/>
      <c r="AS384" s="438"/>
      <c r="AT384" s="438"/>
      <c r="AU384" s="438"/>
      <c r="AV384" s="439"/>
      <c r="AW384" s="440"/>
      <c r="AX384" s="441"/>
      <c r="AY384" s="442"/>
      <c r="AZ384" s="443"/>
      <c r="BA384" s="444"/>
      <c r="BB384" s="444"/>
      <c r="BC384" s="444"/>
      <c r="BD384" s="444"/>
      <c r="BE384" s="444"/>
      <c r="BF384" s="444"/>
      <c r="BG384" s="444"/>
      <c r="BH384" s="444"/>
      <c r="BI384" s="444"/>
      <c r="BJ384" s="444"/>
      <c r="BK384" s="444"/>
      <c r="BL384" s="444"/>
      <c r="BM384" s="444"/>
      <c r="BN384" s="444"/>
      <c r="BO384" s="445"/>
    </row>
    <row r="385" spans="1:67" ht="35.1" customHeight="1" x14ac:dyDescent="0.25">
      <c r="A385" s="23">
        <f t="shared" si="17"/>
        <v>374</v>
      </c>
      <c r="B385" s="446"/>
      <c r="C385" s="446"/>
      <c r="D385" s="447"/>
      <c r="E385" s="447"/>
      <c r="F385" s="447"/>
      <c r="G385" s="447"/>
      <c r="H385" s="447"/>
      <c r="I385" s="434"/>
      <c r="J385" s="435"/>
      <c r="K385" s="435"/>
      <c r="L385" s="435"/>
      <c r="M385" s="435"/>
      <c r="N385" s="435"/>
      <c r="O385" s="435"/>
      <c r="P385" s="436"/>
      <c r="Q385" s="448"/>
      <c r="R385" s="449"/>
      <c r="S385" s="449"/>
      <c r="T385" s="449"/>
      <c r="U385" s="449"/>
      <c r="V385" s="449"/>
      <c r="W385" s="449"/>
      <c r="X385" s="450"/>
      <c r="Y385" s="451"/>
      <c r="Z385" s="452"/>
      <c r="AA385" s="448"/>
      <c r="AB385" s="449"/>
      <c r="AC385" s="449"/>
      <c r="AD385" s="450"/>
      <c r="AE385" s="431"/>
      <c r="AF385" s="432"/>
      <c r="AG385" s="433"/>
      <c r="AH385" s="431"/>
      <c r="AI385" s="432"/>
      <c r="AJ385" s="433"/>
      <c r="AK385" s="434"/>
      <c r="AL385" s="435"/>
      <c r="AM385" s="435"/>
      <c r="AN385" s="436"/>
      <c r="AO385" s="437"/>
      <c r="AP385" s="438"/>
      <c r="AQ385" s="438"/>
      <c r="AR385" s="438"/>
      <c r="AS385" s="438"/>
      <c r="AT385" s="438"/>
      <c r="AU385" s="438"/>
      <c r="AV385" s="439"/>
      <c r="AW385" s="440"/>
      <c r="AX385" s="441"/>
      <c r="AY385" s="442"/>
      <c r="AZ385" s="443"/>
      <c r="BA385" s="444"/>
      <c r="BB385" s="444"/>
      <c r="BC385" s="444"/>
      <c r="BD385" s="444"/>
      <c r="BE385" s="444"/>
      <c r="BF385" s="444"/>
      <c r="BG385" s="444"/>
      <c r="BH385" s="444"/>
      <c r="BI385" s="444"/>
      <c r="BJ385" s="444"/>
      <c r="BK385" s="444"/>
      <c r="BL385" s="444"/>
      <c r="BM385" s="444"/>
      <c r="BN385" s="444"/>
      <c r="BO385" s="445"/>
    </row>
    <row r="386" spans="1:67" ht="35.1" customHeight="1" x14ac:dyDescent="0.25">
      <c r="A386" s="23">
        <f t="shared" si="17"/>
        <v>375</v>
      </c>
      <c r="B386" s="446"/>
      <c r="C386" s="446"/>
      <c r="D386" s="447"/>
      <c r="E386" s="447"/>
      <c r="F386" s="447"/>
      <c r="G386" s="447"/>
      <c r="H386" s="447"/>
      <c r="I386" s="434"/>
      <c r="J386" s="435"/>
      <c r="K386" s="435"/>
      <c r="L386" s="435"/>
      <c r="M386" s="435"/>
      <c r="N386" s="435"/>
      <c r="O386" s="435"/>
      <c r="P386" s="436"/>
      <c r="Q386" s="448"/>
      <c r="R386" s="449"/>
      <c r="S386" s="449"/>
      <c r="T386" s="449"/>
      <c r="U386" s="449"/>
      <c r="V386" s="449"/>
      <c r="W386" s="449"/>
      <c r="X386" s="450"/>
      <c r="Y386" s="451"/>
      <c r="Z386" s="452"/>
      <c r="AA386" s="448"/>
      <c r="AB386" s="449"/>
      <c r="AC386" s="449"/>
      <c r="AD386" s="450"/>
      <c r="AE386" s="431"/>
      <c r="AF386" s="432"/>
      <c r="AG386" s="433"/>
      <c r="AH386" s="431"/>
      <c r="AI386" s="432"/>
      <c r="AJ386" s="433"/>
      <c r="AK386" s="434"/>
      <c r="AL386" s="435"/>
      <c r="AM386" s="435"/>
      <c r="AN386" s="436"/>
      <c r="AO386" s="437"/>
      <c r="AP386" s="438"/>
      <c r="AQ386" s="438"/>
      <c r="AR386" s="438"/>
      <c r="AS386" s="438"/>
      <c r="AT386" s="438"/>
      <c r="AU386" s="438"/>
      <c r="AV386" s="439"/>
      <c r="AW386" s="440"/>
      <c r="AX386" s="441"/>
      <c r="AY386" s="442"/>
      <c r="AZ386" s="443"/>
      <c r="BA386" s="444"/>
      <c r="BB386" s="444"/>
      <c r="BC386" s="444"/>
      <c r="BD386" s="444"/>
      <c r="BE386" s="444"/>
      <c r="BF386" s="444"/>
      <c r="BG386" s="444"/>
      <c r="BH386" s="444"/>
      <c r="BI386" s="444"/>
      <c r="BJ386" s="444"/>
      <c r="BK386" s="444"/>
      <c r="BL386" s="444"/>
      <c r="BM386" s="444"/>
      <c r="BN386" s="444"/>
      <c r="BO386" s="445"/>
    </row>
    <row r="387" spans="1:67" ht="35.1" customHeight="1" x14ac:dyDescent="0.25">
      <c r="A387" s="23">
        <f t="shared" si="17"/>
        <v>376</v>
      </c>
      <c r="B387" s="446"/>
      <c r="C387" s="446"/>
      <c r="D387" s="447"/>
      <c r="E387" s="447"/>
      <c r="F387" s="447"/>
      <c r="G387" s="447"/>
      <c r="H387" s="447"/>
      <c r="I387" s="434"/>
      <c r="J387" s="435"/>
      <c r="K387" s="435"/>
      <c r="L387" s="435"/>
      <c r="M387" s="435"/>
      <c r="N387" s="435"/>
      <c r="O387" s="435"/>
      <c r="P387" s="436"/>
      <c r="Q387" s="448"/>
      <c r="R387" s="449"/>
      <c r="S387" s="449"/>
      <c r="T387" s="449"/>
      <c r="U387" s="449"/>
      <c r="V387" s="449"/>
      <c r="W387" s="449"/>
      <c r="X387" s="450"/>
      <c r="Y387" s="451"/>
      <c r="Z387" s="452"/>
      <c r="AA387" s="448"/>
      <c r="AB387" s="449"/>
      <c r="AC387" s="449"/>
      <c r="AD387" s="450"/>
      <c r="AE387" s="431"/>
      <c r="AF387" s="432"/>
      <c r="AG387" s="433"/>
      <c r="AH387" s="431"/>
      <c r="AI387" s="432"/>
      <c r="AJ387" s="433"/>
      <c r="AK387" s="434"/>
      <c r="AL387" s="435"/>
      <c r="AM387" s="435"/>
      <c r="AN387" s="436"/>
      <c r="AO387" s="437"/>
      <c r="AP387" s="438"/>
      <c r="AQ387" s="438"/>
      <c r="AR387" s="438"/>
      <c r="AS387" s="438"/>
      <c r="AT387" s="438"/>
      <c r="AU387" s="438"/>
      <c r="AV387" s="439"/>
      <c r="AW387" s="440"/>
      <c r="AX387" s="441"/>
      <c r="AY387" s="442"/>
      <c r="AZ387" s="443"/>
      <c r="BA387" s="444"/>
      <c r="BB387" s="444"/>
      <c r="BC387" s="444"/>
      <c r="BD387" s="444"/>
      <c r="BE387" s="444"/>
      <c r="BF387" s="444"/>
      <c r="BG387" s="444"/>
      <c r="BH387" s="444"/>
      <c r="BI387" s="444"/>
      <c r="BJ387" s="444"/>
      <c r="BK387" s="444"/>
      <c r="BL387" s="444"/>
      <c r="BM387" s="444"/>
      <c r="BN387" s="444"/>
      <c r="BO387" s="445"/>
    </row>
    <row r="388" spans="1:67" ht="35.1" customHeight="1" x14ac:dyDescent="0.25">
      <c r="A388" s="23">
        <f t="shared" si="17"/>
        <v>377</v>
      </c>
      <c r="B388" s="446"/>
      <c r="C388" s="446"/>
      <c r="D388" s="447"/>
      <c r="E388" s="447"/>
      <c r="F388" s="447"/>
      <c r="G388" s="447"/>
      <c r="H388" s="447"/>
      <c r="I388" s="434"/>
      <c r="J388" s="435"/>
      <c r="K388" s="435"/>
      <c r="L388" s="435"/>
      <c r="M388" s="435"/>
      <c r="N388" s="435"/>
      <c r="O388" s="435"/>
      <c r="P388" s="436"/>
      <c r="Q388" s="448"/>
      <c r="R388" s="449"/>
      <c r="S388" s="449"/>
      <c r="T388" s="449"/>
      <c r="U388" s="449"/>
      <c r="V388" s="449"/>
      <c r="W388" s="449"/>
      <c r="X388" s="450"/>
      <c r="Y388" s="451"/>
      <c r="Z388" s="452"/>
      <c r="AA388" s="448"/>
      <c r="AB388" s="449"/>
      <c r="AC388" s="449"/>
      <c r="AD388" s="450"/>
      <c r="AE388" s="431"/>
      <c r="AF388" s="432"/>
      <c r="AG388" s="433"/>
      <c r="AH388" s="431"/>
      <c r="AI388" s="432"/>
      <c r="AJ388" s="433"/>
      <c r="AK388" s="434"/>
      <c r="AL388" s="435"/>
      <c r="AM388" s="435"/>
      <c r="AN388" s="436"/>
      <c r="AO388" s="437"/>
      <c r="AP388" s="438"/>
      <c r="AQ388" s="438"/>
      <c r="AR388" s="438"/>
      <c r="AS388" s="438"/>
      <c r="AT388" s="438"/>
      <c r="AU388" s="438"/>
      <c r="AV388" s="439"/>
      <c r="AW388" s="440"/>
      <c r="AX388" s="441"/>
      <c r="AY388" s="442"/>
      <c r="AZ388" s="443"/>
      <c r="BA388" s="444"/>
      <c r="BB388" s="444"/>
      <c r="BC388" s="444"/>
      <c r="BD388" s="444"/>
      <c r="BE388" s="444"/>
      <c r="BF388" s="444"/>
      <c r="BG388" s="444"/>
      <c r="BH388" s="444"/>
      <c r="BI388" s="444"/>
      <c r="BJ388" s="444"/>
      <c r="BK388" s="444"/>
      <c r="BL388" s="444"/>
      <c r="BM388" s="444"/>
      <c r="BN388" s="444"/>
      <c r="BO388" s="445"/>
    </row>
    <row r="389" spans="1:67" ht="35.1" customHeight="1" x14ac:dyDescent="0.25">
      <c r="A389" s="23">
        <f t="shared" si="17"/>
        <v>378</v>
      </c>
      <c r="B389" s="446"/>
      <c r="C389" s="446"/>
      <c r="D389" s="447"/>
      <c r="E389" s="447"/>
      <c r="F389" s="447"/>
      <c r="G389" s="447"/>
      <c r="H389" s="447"/>
      <c r="I389" s="434"/>
      <c r="J389" s="435"/>
      <c r="K389" s="435"/>
      <c r="L389" s="435"/>
      <c r="M389" s="435"/>
      <c r="N389" s="435"/>
      <c r="O389" s="435"/>
      <c r="P389" s="436"/>
      <c r="Q389" s="448"/>
      <c r="R389" s="449"/>
      <c r="S389" s="449"/>
      <c r="T389" s="449"/>
      <c r="U389" s="449"/>
      <c r="V389" s="449"/>
      <c r="W389" s="449"/>
      <c r="X389" s="450"/>
      <c r="Y389" s="451"/>
      <c r="Z389" s="452"/>
      <c r="AA389" s="448"/>
      <c r="AB389" s="449"/>
      <c r="AC389" s="449"/>
      <c r="AD389" s="450"/>
      <c r="AE389" s="431"/>
      <c r="AF389" s="432"/>
      <c r="AG389" s="433"/>
      <c r="AH389" s="431"/>
      <c r="AI389" s="432"/>
      <c r="AJ389" s="433"/>
      <c r="AK389" s="434"/>
      <c r="AL389" s="435"/>
      <c r="AM389" s="435"/>
      <c r="AN389" s="436"/>
      <c r="AO389" s="437"/>
      <c r="AP389" s="438"/>
      <c r="AQ389" s="438"/>
      <c r="AR389" s="438"/>
      <c r="AS389" s="438"/>
      <c r="AT389" s="438"/>
      <c r="AU389" s="438"/>
      <c r="AV389" s="439"/>
      <c r="AW389" s="440"/>
      <c r="AX389" s="441"/>
      <c r="AY389" s="442"/>
      <c r="AZ389" s="443"/>
      <c r="BA389" s="444"/>
      <c r="BB389" s="444"/>
      <c r="BC389" s="444"/>
      <c r="BD389" s="444"/>
      <c r="BE389" s="444"/>
      <c r="BF389" s="444"/>
      <c r="BG389" s="444"/>
      <c r="BH389" s="444"/>
      <c r="BI389" s="444"/>
      <c r="BJ389" s="444"/>
      <c r="BK389" s="444"/>
      <c r="BL389" s="444"/>
      <c r="BM389" s="444"/>
      <c r="BN389" s="444"/>
      <c r="BO389" s="445"/>
    </row>
    <row r="390" spans="1:67" ht="35.1" customHeight="1" x14ac:dyDescent="0.25">
      <c r="A390" s="23">
        <f t="shared" si="17"/>
        <v>379</v>
      </c>
      <c r="B390" s="446"/>
      <c r="C390" s="446"/>
      <c r="D390" s="447"/>
      <c r="E390" s="447"/>
      <c r="F390" s="447"/>
      <c r="G390" s="447"/>
      <c r="H390" s="447"/>
      <c r="I390" s="434"/>
      <c r="J390" s="435"/>
      <c r="K390" s="435"/>
      <c r="L390" s="435"/>
      <c r="M390" s="435"/>
      <c r="N390" s="435"/>
      <c r="O390" s="435"/>
      <c r="P390" s="436"/>
      <c r="Q390" s="448"/>
      <c r="R390" s="449"/>
      <c r="S390" s="449"/>
      <c r="T390" s="449"/>
      <c r="U390" s="449"/>
      <c r="V390" s="449"/>
      <c r="W390" s="449"/>
      <c r="X390" s="450"/>
      <c r="Y390" s="451"/>
      <c r="Z390" s="452"/>
      <c r="AA390" s="448"/>
      <c r="AB390" s="449"/>
      <c r="AC390" s="449"/>
      <c r="AD390" s="450"/>
      <c r="AE390" s="431"/>
      <c r="AF390" s="432"/>
      <c r="AG390" s="433"/>
      <c r="AH390" s="431"/>
      <c r="AI390" s="432"/>
      <c r="AJ390" s="433"/>
      <c r="AK390" s="434"/>
      <c r="AL390" s="435"/>
      <c r="AM390" s="435"/>
      <c r="AN390" s="436"/>
      <c r="AO390" s="437"/>
      <c r="AP390" s="438"/>
      <c r="AQ390" s="438"/>
      <c r="AR390" s="438"/>
      <c r="AS390" s="438"/>
      <c r="AT390" s="438"/>
      <c r="AU390" s="438"/>
      <c r="AV390" s="439"/>
      <c r="AW390" s="440"/>
      <c r="AX390" s="441"/>
      <c r="AY390" s="442"/>
      <c r="AZ390" s="443"/>
      <c r="BA390" s="444"/>
      <c r="BB390" s="444"/>
      <c r="BC390" s="444"/>
      <c r="BD390" s="444"/>
      <c r="BE390" s="444"/>
      <c r="BF390" s="444"/>
      <c r="BG390" s="444"/>
      <c r="BH390" s="444"/>
      <c r="BI390" s="444"/>
      <c r="BJ390" s="444"/>
      <c r="BK390" s="444"/>
      <c r="BL390" s="444"/>
      <c r="BM390" s="444"/>
      <c r="BN390" s="444"/>
      <c r="BO390" s="445"/>
    </row>
    <row r="391" spans="1:67" ht="35.1" customHeight="1" x14ac:dyDescent="0.25">
      <c r="A391" s="22">
        <f>ROW(A380)</f>
        <v>380</v>
      </c>
      <c r="B391" s="446"/>
      <c r="C391" s="446"/>
      <c r="D391" s="447"/>
      <c r="E391" s="447"/>
      <c r="F391" s="447"/>
      <c r="G391" s="447"/>
      <c r="H391" s="447"/>
      <c r="I391" s="434"/>
      <c r="J391" s="435"/>
      <c r="K391" s="435"/>
      <c r="L391" s="435"/>
      <c r="M391" s="435"/>
      <c r="N391" s="435"/>
      <c r="O391" s="435"/>
      <c r="P391" s="436"/>
      <c r="Q391" s="448"/>
      <c r="R391" s="449"/>
      <c r="S391" s="449"/>
      <c r="T391" s="449"/>
      <c r="U391" s="449"/>
      <c r="V391" s="449"/>
      <c r="W391" s="449"/>
      <c r="X391" s="450"/>
      <c r="Y391" s="451"/>
      <c r="Z391" s="452"/>
      <c r="AA391" s="448"/>
      <c r="AB391" s="449"/>
      <c r="AC391" s="449"/>
      <c r="AD391" s="450"/>
      <c r="AE391" s="431"/>
      <c r="AF391" s="432"/>
      <c r="AG391" s="433"/>
      <c r="AH391" s="431"/>
      <c r="AI391" s="432"/>
      <c r="AJ391" s="433"/>
      <c r="AK391" s="434"/>
      <c r="AL391" s="435"/>
      <c r="AM391" s="435"/>
      <c r="AN391" s="436"/>
      <c r="AO391" s="437"/>
      <c r="AP391" s="438"/>
      <c r="AQ391" s="438"/>
      <c r="AR391" s="438"/>
      <c r="AS391" s="438"/>
      <c r="AT391" s="438"/>
      <c r="AU391" s="438"/>
      <c r="AV391" s="439"/>
      <c r="AW391" s="440"/>
      <c r="AX391" s="441"/>
      <c r="AY391" s="442"/>
      <c r="AZ391" s="443"/>
      <c r="BA391" s="444"/>
      <c r="BB391" s="444"/>
      <c r="BC391" s="444"/>
      <c r="BD391" s="444"/>
      <c r="BE391" s="444"/>
      <c r="BF391" s="444"/>
      <c r="BG391" s="444"/>
      <c r="BH391" s="444"/>
      <c r="BI391" s="444"/>
      <c r="BJ391" s="444"/>
      <c r="BK391" s="444"/>
      <c r="BL391" s="444"/>
      <c r="BM391" s="444"/>
      <c r="BN391" s="444"/>
      <c r="BO391" s="445"/>
    </row>
    <row r="392" spans="1:67" ht="35.1" customHeight="1" x14ac:dyDescent="0.25">
      <c r="A392" s="23">
        <f t="shared" ref="A392:A400" si="18">ROW(A381)</f>
        <v>381</v>
      </c>
      <c r="B392" s="446"/>
      <c r="C392" s="446"/>
      <c r="D392" s="447"/>
      <c r="E392" s="447"/>
      <c r="F392" s="447"/>
      <c r="G392" s="447"/>
      <c r="H392" s="447"/>
      <c r="I392" s="434"/>
      <c r="J392" s="435"/>
      <c r="K392" s="435"/>
      <c r="L392" s="435"/>
      <c r="M392" s="435"/>
      <c r="N392" s="435"/>
      <c r="O392" s="435"/>
      <c r="P392" s="436"/>
      <c r="Q392" s="448"/>
      <c r="R392" s="449"/>
      <c r="S392" s="449"/>
      <c r="T392" s="449"/>
      <c r="U392" s="449"/>
      <c r="V392" s="449"/>
      <c r="W392" s="449"/>
      <c r="X392" s="450"/>
      <c r="Y392" s="451"/>
      <c r="Z392" s="452"/>
      <c r="AA392" s="448"/>
      <c r="AB392" s="449"/>
      <c r="AC392" s="449"/>
      <c r="AD392" s="450"/>
      <c r="AE392" s="431"/>
      <c r="AF392" s="432"/>
      <c r="AG392" s="433"/>
      <c r="AH392" s="431"/>
      <c r="AI392" s="432"/>
      <c r="AJ392" s="433"/>
      <c r="AK392" s="434"/>
      <c r="AL392" s="435"/>
      <c r="AM392" s="435"/>
      <c r="AN392" s="436"/>
      <c r="AO392" s="437"/>
      <c r="AP392" s="438"/>
      <c r="AQ392" s="438"/>
      <c r="AR392" s="438"/>
      <c r="AS392" s="438"/>
      <c r="AT392" s="438"/>
      <c r="AU392" s="438"/>
      <c r="AV392" s="439"/>
      <c r="AW392" s="440"/>
      <c r="AX392" s="441"/>
      <c r="AY392" s="442"/>
      <c r="AZ392" s="443"/>
      <c r="BA392" s="444"/>
      <c r="BB392" s="444"/>
      <c r="BC392" s="444"/>
      <c r="BD392" s="444"/>
      <c r="BE392" s="444"/>
      <c r="BF392" s="444"/>
      <c r="BG392" s="444"/>
      <c r="BH392" s="444"/>
      <c r="BI392" s="444"/>
      <c r="BJ392" s="444"/>
      <c r="BK392" s="444"/>
      <c r="BL392" s="444"/>
      <c r="BM392" s="444"/>
      <c r="BN392" s="444"/>
      <c r="BO392" s="445"/>
    </row>
    <row r="393" spans="1:67" ht="35.1" customHeight="1" x14ac:dyDescent="0.25">
      <c r="A393" s="23">
        <f t="shared" si="18"/>
        <v>382</v>
      </c>
      <c r="B393" s="446"/>
      <c r="C393" s="446"/>
      <c r="D393" s="447"/>
      <c r="E393" s="447"/>
      <c r="F393" s="447"/>
      <c r="G393" s="447"/>
      <c r="H393" s="447"/>
      <c r="I393" s="434"/>
      <c r="J393" s="435"/>
      <c r="K393" s="435"/>
      <c r="L393" s="435"/>
      <c r="M393" s="435"/>
      <c r="N393" s="435"/>
      <c r="O393" s="435"/>
      <c r="P393" s="436"/>
      <c r="Q393" s="448"/>
      <c r="R393" s="449"/>
      <c r="S393" s="449"/>
      <c r="T393" s="449"/>
      <c r="U393" s="449"/>
      <c r="V393" s="449"/>
      <c r="W393" s="449"/>
      <c r="X393" s="450"/>
      <c r="Y393" s="451"/>
      <c r="Z393" s="452"/>
      <c r="AA393" s="448"/>
      <c r="AB393" s="449"/>
      <c r="AC393" s="449"/>
      <c r="AD393" s="450"/>
      <c r="AE393" s="431"/>
      <c r="AF393" s="432"/>
      <c r="AG393" s="433"/>
      <c r="AH393" s="431"/>
      <c r="AI393" s="432"/>
      <c r="AJ393" s="433"/>
      <c r="AK393" s="434"/>
      <c r="AL393" s="435"/>
      <c r="AM393" s="435"/>
      <c r="AN393" s="436"/>
      <c r="AO393" s="437"/>
      <c r="AP393" s="438"/>
      <c r="AQ393" s="438"/>
      <c r="AR393" s="438"/>
      <c r="AS393" s="438"/>
      <c r="AT393" s="438"/>
      <c r="AU393" s="438"/>
      <c r="AV393" s="439"/>
      <c r="AW393" s="440"/>
      <c r="AX393" s="441"/>
      <c r="AY393" s="442"/>
      <c r="AZ393" s="443"/>
      <c r="BA393" s="444"/>
      <c r="BB393" s="444"/>
      <c r="BC393" s="444"/>
      <c r="BD393" s="444"/>
      <c r="BE393" s="444"/>
      <c r="BF393" s="444"/>
      <c r="BG393" s="444"/>
      <c r="BH393" s="444"/>
      <c r="BI393" s="444"/>
      <c r="BJ393" s="444"/>
      <c r="BK393" s="444"/>
      <c r="BL393" s="444"/>
      <c r="BM393" s="444"/>
      <c r="BN393" s="444"/>
      <c r="BO393" s="445"/>
    </row>
    <row r="394" spans="1:67" ht="35.1" customHeight="1" x14ac:dyDescent="0.25">
      <c r="A394" s="23">
        <f t="shared" si="18"/>
        <v>383</v>
      </c>
      <c r="B394" s="446"/>
      <c r="C394" s="446"/>
      <c r="D394" s="447"/>
      <c r="E394" s="447"/>
      <c r="F394" s="447"/>
      <c r="G394" s="447"/>
      <c r="H394" s="447"/>
      <c r="I394" s="434"/>
      <c r="J394" s="435"/>
      <c r="K394" s="435"/>
      <c r="L394" s="435"/>
      <c r="M394" s="435"/>
      <c r="N394" s="435"/>
      <c r="O394" s="435"/>
      <c r="P394" s="436"/>
      <c r="Q394" s="448"/>
      <c r="R394" s="449"/>
      <c r="S394" s="449"/>
      <c r="T394" s="449"/>
      <c r="U394" s="449"/>
      <c r="V394" s="449"/>
      <c r="W394" s="449"/>
      <c r="X394" s="450"/>
      <c r="Y394" s="451"/>
      <c r="Z394" s="452"/>
      <c r="AA394" s="448"/>
      <c r="AB394" s="449"/>
      <c r="AC394" s="449"/>
      <c r="AD394" s="450"/>
      <c r="AE394" s="431"/>
      <c r="AF394" s="432"/>
      <c r="AG394" s="433"/>
      <c r="AH394" s="431"/>
      <c r="AI394" s="432"/>
      <c r="AJ394" s="433"/>
      <c r="AK394" s="434"/>
      <c r="AL394" s="435"/>
      <c r="AM394" s="435"/>
      <c r="AN394" s="436"/>
      <c r="AO394" s="437"/>
      <c r="AP394" s="438"/>
      <c r="AQ394" s="438"/>
      <c r="AR394" s="438"/>
      <c r="AS394" s="438"/>
      <c r="AT394" s="438"/>
      <c r="AU394" s="438"/>
      <c r="AV394" s="439"/>
      <c r="AW394" s="440"/>
      <c r="AX394" s="441"/>
      <c r="AY394" s="442"/>
      <c r="AZ394" s="443"/>
      <c r="BA394" s="444"/>
      <c r="BB394" s="444"/>
      <c r="BC394" s="444"/>
      <c r="BD394" s="444"/>
      <c r="BE394" s="444"/>
      <c r="BF394" s="444"/>
      <c r="BG394" s="444"/>
      <c r="BH394" s="444"/>
      <c r="BI394" s="444"/>
      <c r="BJ394" s="444"/>
      <c r="BK394" s="444"/>
      <c r="BL394" s="444"/>
      <c r="BM394" s="444"/>
      <c r="BN394" s="444"/>
      <c r="BO394" s="445"/>
    </row>
    <row r="395" spans="1:67" ht="35.1" customHeight="1" x14ac:dyDescent="0.25">
      <c r="A395" s="23">
        <f t="shared" si="18"/>
        <v>384</v>
      </c>
      <c r="B395" s="446"/>
      <c r="C395" s="446"/>
      <c r="D395" s="447"/>
      <c r="E395" s="447"/>
      <c r="F395" s="447"/>
      <c r="G395" s="447"/>
      <c r="H395" s="447"/>
      <c r="I395" s="434"/>
      <c r="J395" s="435"/>
      <c r="K395" s="435"/>
      <c r="L395" s="435"/>
      <c r="M395" s="435"/>
      <c r="N395" s="435"/>
      <c r="O395" s="435"/>
      <c r="P395" s="436"/>
      <c r="Q395" s="448"/>
      <c r="R395" s="449"/>
      <c r="S395" s="449"/>
      <c r="T395" s="449"/>
      <c r="U395" s="449"/>
      <c r="V395" s="449"/>
      <c r="W395" s="449"/>
      <c r="X395" s="450"/>
      <c r="Y395" s="451"/>
      <c r="Z395" s="452"/>
      <c r="AA395" s="448"/>
      <c r="AB395" s="449"/>
      <c r="AC395" s="449"/>
      <c r="AD395" s="450"/>
      <c r="AE395" s="431"/>
      <c r="AF395" s="432"/>
      <c r="AG395" s="433"/>
      <c r="AH395" s="431"/>
      <c r="AI395" s="432"/>
      <c r="AJ395" s="433"/>
      <c r="AK395" s="434"/>
      <c r="AL395" s="435"/>
      <c r="AM395" s="435"/>
      <c r="AN395" s="436"/>
      <c r="AO395" s="437"/>
      <c r="AP395" s="438"/>
      <c r="AQ395" s="438"/>
      <c r="AR395" s="438"/>
      <c r="AS395" s="438"/>
      <c r="AT395" s="438"/>
      <c r="AU395" s="438"/>
      <c r="AV395" s="439"/>
      <c r="AW395" s="440"/>
      <c r="AX395" s="441"/>
      <c r="AY395" s="442"/>
      <c r="AZ395" s="443"/>
      <c r="BA395" s="444"/>
      <c r="BB395" s="444"/>
      <c r="BC395" s="444"/>
      <c r="BD395" s="444"/>
      <c r="BE395" s="444"/>
      <c r="BF395" s="444"/>
      <c r="BG395" s="444"/>
      <c r="BH395" s="444"/>
      <c r="BI395" s="444"/>
      <c r="BJ395" s="444"/>
      <c r="BK395" s="444"/>
      <c r="BL395" s="444"/>
      <c r="BM395" s="444"/>
      <c r="BN395" s="444"/>
      <c r="BO395" s="445"/>
    </row>
    <row r="396" spans="1:67" ht="35.1" customHeight="1" x14ac:dyDescent="0.25">
      <c r="A396" s="23">
        <f t="shared" si="18"/>
        <v>385</v>
      </c>
      <c r="B396" s="446"/>
      <c r="C396" s="446"/>
      <c r="D396" s="447"/>
      <c r="E396" s="447"/>
      <c r="F396" s="447"/>
      <c r="G396" s="447"/>
      <c r="H396" s="447"/>
      <c r="I396" s="434"/>
      <c r="J396" s="435"/>
      <c r="K396" s="435"/>
      <c r="L396" s="435"/>
      <c r="M396" s="435"/>
      <c r="N396" s="435"/>
      <c r="O396" s="435"/>
      <c r="P396" s="436"/>
      <c r="Q396" s="448"/>
      <c r="R396" s="449"/>
      <c r="S396" s="449"/>
      <c r="T396" s="449"/>
      <c r="U396" s="449"/>
      <c r="V396" s="449"/>
      <c r="W396" s="449"/>
      <c r="X396" s="450"/>
      <c r="Y396" s="451"/>
      <c r="Z396" s="452"/>
      <c r="AA396" s="448"/>
      <c r="AB396" s="449"/>
      <c r="AC396" s="449"/>
      <c r="AD396" s="450"/>
      <c r="AE396" s="431"/>
      <c r="AF396" s="432"/>
      <c r="AG396" s="433"/>
      <c r="AH396" s="431"/>
      <c r="AI396" s="432"/>
      <c r="AJ396" s="433"/>
      <c r="AK396" s="434"/>
      <c r="AL396" s="435"/>
      <c r="AM396" s="435"/>
      <c r="AN396" s="436"/>
      <c r="AO396" s="437"/>
      <c r="AP396" s="438"/>
      <c r="AQ396" s="438"/>
      <c r="AR396" s="438"/>
      <c r="AS396" s="438"/>
      <c r="AT396" s="438"/>
      <c r="AU396" s="438"/>
      <c r="AV396" s="439"/>
      <c r="AW396" s="440"/>
      <c r="AX396" s="441"/>
      <c r="AY396" s="442"/>
      <c r="AZ396" s="443"/>
      <c r="BA396" s="444"/>
      <c r="BB396" s="444"/>
      <c r="BC396" s="444"/>
      <c r="BD396" s="444"/>
      <c r="BE396" s="444"/>
      <c r="BF396" s="444"/>
      <c r="BG396" s="444"/>
      <c r="BH396" s="444"/>
      <c r="BI396" s="444"/>
      <c r="BJ396" s="444"/>
      <c r="BK396" s="444"/>
      <c r="BL396" s="444"/>
      <c r="BM396" s="444"/>
      <c r="BN396" s="444"/>
      <c r="BO396" s="445"/>
    </row>
    <row r="397" spans="1:67" ht="35.1" customHeight="1" x14ac:dyDescent="0.25">
      <c r="A397" s="23">
        <f t="shared" si="18"/>
        <v>386</v>
      </c>
      <c r="B397" s="446"/>
      <c r="C397" s="446"/>
      <c r="D397" s="447"/>
      <c r="E397" s="447"/>
      <c r="F397" s="447"/>
      <c r="G397" s="447"/>
      <c r="H397" s="447"/>
      <c r="I397" s="434"/>
      <c r="J397" s="435"/>
      <c r="K397" s="435"/>
      <c r="L397" s="435"/>
      <c r="M397" s="435"/>
      <c r="N397" s="435"/>
      <c r="O397" s="435"/>
      <c r="P397" s="436"/>
      <c r="Q397" s="448"/>
      <c r="R397" s="449"/>
      <c r="S397" s="449"/>
      <c r="T397" s="449"/>
      <c r="U397" s="449"/>
      <c r="V397" s="449"/>
      <c r="W397" s="449"/>
      <c r="X397" s="450"/>
      <c r="Y397" s="451"/>
      <c r="Z397" s="452"/>
      <c r="AA397" s="448"/>
      <c r="AB397" s="449"/>
      <c r="AC397" s="449"/>
      <c r="AD397" s="450"/>
      <c r="AE397" s="431"/>
      <c r="AF397" s="432"/>
      <c r="AG397" s="433"/>
      <c r="AH397" s="431"/>
      <c r="AI397" s="432"/>
      <c r="AJ397" s="433"/>
      <c r="AK397" s="434"/>
      <c r="AL397" s="435"/>
      <c r="AM397" s="435"/>
      <c r="AN397" s="436"/>
      <c r="AO397" s="437"/>
      <c r="AP397" s="438"/>
      <c r="AQ397" s="438"/>
      <c r="AR397" s="438"/>
      <c r="AS397" s="438"/>
      <c r="AT397" s="438"/>
      <c r="AU397" s="438"/>
      <c r="AV397" s="439"/>
      <c r="AW397" s="440"/>
      <c r="AX397" s="441"/>
      <c r="AY397" s="442"/>
      <c r="AZ397" s="443"/>
      <c r="BA397" s="444"/>
      <c r="BB397" s="444"/>
      <c r="BC397" s="444"/>
      <c r="BD397" s="444"/>
      <c r="BE397" s="444"/>
      <c r="BF397" s="444"/>
      <c r="BG397" s="444"/>
      <c r="BH397" s="444"/>
      <c r="BI397" s="444"/>
      <c r="BJ397" s="444"/>
      <c r="BK397" s="444"/>
      <c r="BL397" s="444"/>
      <c r="BM397" s="444"/>
      <c r="BN397" s="444"/>
      <c r="BO397" s="445"/>
    </row>
    <row r="398" spans="1:67" ht="35.1" customHeight="1" x14ac:dyDescent="0.25">
      <c r="A398" s="23">
        <f t="shared" si="18"/>
        <v>387</v>
      </c>
      <c r="B398" s="446"/>
      <c r="C398" s="446"/>
      <c r="D398" s="447"/>
      <c r="E398" s="447"/>
      <c r="F398" s="447"/>
      <c r="G398" s="447"/>
      <c r="H398" s="447"/>
      <c r="I398" s="434"/>
      <c r="J398" s="435"/>
      <c r="K398" s="435"/>
      <c r="L398" s="435"/>
      <c r="M398" s="435"/>
      <c r="N398" s="435"/>
      <c r="O398" s="435"/>
      <c r="P398" s="436"/>
      <c r="Q398" s="448"/>
      <c r="R398" s="449"/>
      <c r="S398" s="449"/>
      <c r="T398" s="449"/>
      <c r="U398" s="449"/>
      <c r="V398" s="449"/>
      <c r="W398" s="449"/>
      <c r="X398" s="450"/>
      <c r="Y398" s="451"/>
      <c r="Z398" s="452"/>
      <c r="AA398" s="448"/>
      <c r="AB398" s="449"/>
      <c r="AC398" s="449"/>
      <c r="AD398" s="450"/>
      <c r="AE398" s="431"/>
      <c r="AF398" s="432"/>
      <c r="AG398" s="433"/>
      <c r="AH398" s="431"/>
      <c r="AI398" s="432"/>
      <c r="AJ398" s="433"/>
      <c r="AK398" s="434"/>
      <c r="AL398" s="435"/>
      <c r="AM398" s="435"/>
      <c r="AN398" s="436"/>
      <c r="AO398" s="437"/>
      <c r="AP398" s="438"/>
      <c r="AQ398" s="438"/>
      <c r="AR398" s="438"/>
      <c r="AS398" s="438"/>
      <c r="AT398" s="438"/>
      <c r="AU398" s="438"/>
      <c r="AV398" s="439"/>
      <c r="AW398" s="440"/>
      <c r="AX398" s="441"/>
      <c r="AY398" s="442"/>
      <c r="AZ398" s="443"/>
      <c r="BA398" s="444"/>
      <c r="BB398" s="444"/>
      <c r="BC398" s="444"/>
      <c r="BD398" s="444"/>
      <c r="BE398" s="444"/>
      <c r="BF398" s="444"/>
      <c r="BG398" s="444"/>
      <c r="BH398" s="444"/>
      <c r="BI398" s="444"/>
      <c r="BJ398" s="444"/>
      <c r="BK398" s="444"/>
      <c r="BL398" s="444"/>
      <c r="BM398" s="444"/>
      <c r="BN398" s="444"/>
      <c r="BO398" s="445"/>
    </row>
    <row r="399" spans="1:67" ht="35.1" customHeight="1" x14ac:dyDescent="0.25">
      <c r="A399" s="23">
        <f t="shared" si="18"/>
        <v>388</v>
      </c>
      <c r="B399" s="446"/>
      <c r="C399" s="446"/>
      <c r="D399" s="447"/>
      <c r="E399" s="447"/>
      <c r="F399" s="447"/>
      <c r="G399" s="447"/>
      <c r="H399" s="447"/>
      <c r="I399" s="434"/>
      <c r="J399" s="435"/>
      <c r="K399" s="435"/>
      <c r="L399" s="435"/>
      <c r="M399" s="435"/>
      <c r="N399" s="435"/>
      <c r="O399" s="435"/>
      <c r="P399" s="436"/>
      <c r="Q399" s="448"/>
      <c r="R399" s="449"/>
      <c r="S399" s="449"/>
      <c r="T399" s="449"/>
      <c r="U399" s="449"/>
      <c r="V399" s="449"/>
      <c r="W399" s="449"/>
      <c r="X399" s="450"/>
      <c r="Y399" s="451"/>
      <c r="Z399" s="452"/>
      <c r="AA399" s="448"/>
      <c r="AB399" s="449"/>
      <c r="AC399" s="449"/>
      <c r="AD399" s="450"/>
      <c r="AE399" s="431"/>
      <c r="AF399" s="432"/>
      <c r="AG399" s="433"/>
      <c r="AH399" s="431"/>
      <c r="AI399" s="432"/>
      <c r="AJ399" s="433"/>
      <c r="AK399" s="434"/>
      <c r="AL399" s="435"/>
      <c r="AM399" s="435"/>
      <c r="AN399" s="436"/>
      <c r="AO399" s="437"/>
      <c r="AP399" s="438"/>
      <c r="AQ399" s="438"/>
      <c r="AR399" s="438"/>
      <c r="AS399" s="438"/>
      <c r="AT399" s="438"/>
      <c r="AU399" s="438"/>
      <c r="AV399" s="439"/>
      <c r="AW399" s="440"/>
      <c r="AX399" s="441"/>
      <c r="AY399" s="442"/>
      <c r="AZ399" s="443"/>
      <c r="BA399" s="444"/>
      <c r="BB399" s="444"/>
      <c r="BC399" s="444"/>
      <c r="BD399" s="444"/>
      <c r="BE399" s="444"/>
      <c r="BF399" s="444"/>
      <c r="BG399" s="444"/>
      <c r="BH399" s="444"/>
      <c r="BI399" s="444"/>
      <c r="BJ399" s="444"/>
      <c r="BK399" s="444"/>
      <c r="BL399" s="444"/>
      <c r="BM399" s="444"/>
      <c r="BN399" s="444"/>
      <c r="BO399" s="445"/>
    </row>
    <row r="400" spans="1:67" ht="35.1" customHeight="1" x14ac:dyDescent="0.25">
      <c r="A400" s="23">
        <f t="shared" si="18"/>
        <v>389</v>
      </c>
      <c r="B400" s="446"/>
      <c r="C400" s="446"/>
      <c r="D400" s="447"/>
      <c r="E400" s="447"/>
      <c r="F400" s="447"/>
      <c r="G400" s="447"/>
      <c r="H400" s="447"/>
      <c r="I400" s="434"/>
      <c r="J400" s="435"/>
      <c r="K400" s="435"/>
      <c r="L400" s="435"/>
      <c r="M400" s="435"/>
      <c r="N400" s="435"/>
      <c r="O400" s="435"/>
      <c r="P400" s="436"/>
      <c r="Q400" s="448"/>
      <c r="R400" s="449"/>
      <c r="S400" s="449"/>
      <c r="T400" s="449"/>
      <c r="U400" s="449"/>
      <c r="V400" s="449"/>
      <c r="W400" s="449"/>
      <c r="X400" s="450"/>
      <c r="Y400" s="451"/>
      <c r="Z400" s="452"/>
      <c r="AA400" s="448"/>
      <c r="AB400" s="449"/>
      <c r="AC400" s="449"/>
      <c r="AD400" s="450"/>
      <c r="AE400" s="431"/>
      <c r="AF400" s="432"/>
      <c r="AG400" s="433"/>
      <c r="AH400" s="431"/>
      <c r="AI400" s="432"/>
      <c r="AJ400" s="433"/>
      <c r="AK400" s="434"/>
      <c r="AL400" s="435"/>
      <c r="AM400" s="435"/>
      <c r="AN400" s="436"/>
      <c r="AO400" s="437"/>
      <c r="AP400" s="438"/>
      <c r="AQ400" s="438"/>
      <c r="AR400" s="438"/>
      <c r="AS400" s="438"/>
      <c r="AT400" s="438"/>
      <c r="AU400" s="438"/>
      <c r="AV400" s="439"/>
      <c r="AW400" s="440"/>
      <c r="AX400" s="441"/>
      <c r="AY400" s="442"/>
      <c r="AZ400" s="443"/>
      <c r="BA400" s="444"/>
      <c r="BB400" s="444"/>
      <c r="BC400" s="444"/>
      <c r="BD400" s="444"/>
      <c r="BE400" s="444"/>
      <c r="BF400" s="444"/>
      <c r="BG400" s="444"/>
      <c r="BH400" s="444"/>
      <c r="BI400" s="444"/>
      <c r="BJ400" s="444"/>
      <c r="BK400" s="444"/>
      <c r="BL400" s="444"/>
      <c r="BM400" s="444"/>
      <c r="BN400" s="444"/>
      <c r="BO400" s="445"/>
    </row>
    <row r="401" spans="1:67" ht="35.1" customHeight="1" x14ac:dyDescent="0.25">
      <c r="A401" s="22">
        <f>ROW(A390)</f>
        <v>390</v>
      </c>
      <c r="B401" s="446"/>
      <c r="C401" s="446"/>
      <c r="D401" s="447"/>
      <c r="E401" s="447"/>
      <c r="F401" s="447"/>
      <c r="G401" s="447"/>
      <c r="H401" s="447"/>
      <c r="I401" s="434"/>
      <c r="J401" s="435"/>
      <c r="K401" s="435"/>
      <c r="L401" s="435"/>
      <c r="M401" s="435"/>
      <c r="N401" s="435"/>
      <c r="O401" s="435"/>
      <c r="P401" s="436"/>
      <c r="Q401" s="448"/>
      <c r="R401" s="449"/>
      <c r="S401" s="449"/>
      <c r="T401" s="449"/>
      <c r="U401" s="449"/>
      <c r="V401" s="449"/>
      <c r="W401" s="449"/>
      <c r="X401" s="450"/>
      <c r="Y401" s="451"/>
      <c r="Z401" s="452"/>
      <c r="AA401" s="448"/>
      <c r="AB401" s="449"/>
      <c r="AC401" s="449"/>
      <c r="AD401" s="450"/>
      <c r="AE401" s="431"/>
      <c r="AF401" s="432"/>
      <c r="AG401" s="433"/>
      <c r="AH401" s="431"/>
      <c r="AI401" s="432"/>
      <c r="AJ401" s="433"/>
      <c r="AK401" s="434"/>
      <c r="AL401" s="435"/>
      <c r="AM401" s="435"/>
      <c r="AN401" s="436"/>
      <c r="AO401" s="437"/>
      <c r="AP401" s="438"/>
      <c r="AQ401" s="438"/>
      <c r="AR401" s="438"/>
      <c r="AS401" s="438"/>
      <c r="AT401" s="438"/>
      <c r="AU401" s="438"/>
      <c r="AV401" s="439"/>
      <c r="AW401" s="440"/>
      <c r="AX401" s="441"/>
      <c r="AY401" s="442"/>
      <c r="AZ401" s="443"/>
      <c r="BA401" s="444"/>
      <c r="BB401" s="444"/>
      <c r="BC401" s="444"/>
      <c r="BD401" s="444"/>
      <c r="BE401" s="444"/>
      <c r="BF401" s="444"/>
      <c r="BG401" s="444"/>
      <c r="BH401" s="444"/>
      <c r="BI401" s="444"/>
      <c r="BJ401" s="444"/>
      <c r="BK401" s="444"/>
      <c r="BL401" s="444"/>
      <c r="BM401" s="444"/>
      <c r="BN401" s="444"/>
      <c r="BO401" s="445"/>
    </row>
    <row r="402" spans="1:67" ht="35.1" customHeight="1" x14ac:dyDescent="0.25">
      <c r="A402" s="23">
        <f t="shared" ref="A402:A410" si="19">ROW(A391)</f>
        <v>391</v>
      </c>
      <c r="B402" s="446"/>
      <c r="C402" s="446"/>
      <c r="D402" s="447"/>
      <c r="E402" s="447"/>
      <c r="F402" s="447"/>
      <c r="G402" s="447"/>
      <c r="H402" s="447"/>
      <c r="I402" s="434"/>
      <c r="J402" s="435"/>
      <c r="K402" s="435"/>
      <c r="L402" s="435"/>
      <c r="M402" s="435"/>
      <c r="N402" s="435"/>
      <c r="O402" s="435"/>
      <c r="P402" s="436"/>
      <c r="Q402" s="448"/>
      <c r="R402" s="449"/>
      <c r="S402" s="449"/>
      <c r="T402" s="449"/>
      <c r="U402" s="449"/>
      <c r="V402" s="449"/>
      <c r="W402" s="449"/>
      <c r="X402" s="450"/>
      <c r="Y402" s="451"/>
      <c r="Z402" s="452"/>
      <c r="AA402" s="448"/>
      <c r="AB402" s="449"/>
      <c r="AC402" s="449"/>
      <c r="AD402" s="450"/>
      <c r="AE402" s="431"/>
      <c r="AF402" s="432"/>
      <c r="AG402" s="433"/>
      <c r="AH402" s="431"/>
      <c r="AI402" s="432"/>
      <c r="AJ402" s="433"/>
      <c r="AK402" s="434"/>
      <c r="AL402" s="435"/>
      <c r="AM402" s="435"/>
      <c r="AN402" s="436"/>
      <c r="AO402" s="437"/>
      <c r="AP402" s="438"/>
      <c r="AQ402" s="438"/>
      <c r="AR402" s="438"/>
      <c r="AS402" s="438"/>
      <c r="AT402" s="438"/>
      <c r="AU402" s="438"/>
      <c r="AV402" s="439"/>
      <c r="AW402" s="440"/>
      <c r="AX402" s="441"/>
      <c r="AY402" s="442"/>
      <c r="AZ402" s="443"/>
      <c r="BA402" s="444"/>
      <c r="BB402" s="444"/>
      <c r="BC402" s="444"/>
      <c r="BD402" s="444"/>
      <c r="BE402" s="444"/>
      <c r="BF402" s="444"/>
      <c r="BG402" s="444"/>
      <c r="BH402" s="444"/>
      <c r="BI402" s="444"/>
      <c r="BJ402" s="444"/>
      <c r="BK402" s="444"/>
      <c r="BL402" s="444"/>
      <c r="BM402" s="444"/>
      <c r="BN402" s="444"/>
      <c r="BO402" s="445"/>
    </row>
    <row r="403" spans="1:67" ht="35.1" customHeight="1" x14ac:dyDescent="0.25">
      <c r="A403" s="23">
        <f t="shared" si="19"/>
        <v>392</v>
      </c>
      <c r="B403" s="446"/>
      <c r="C403" s="446"/>
      <c r="D403" s="447"/>
      <c r="E403" s="447"/>
      <c r="F403" s="447"/>
      <c r="G403" s="447"/>
      <c r="H403" s="447"/>
      <c r="I403" s="434"/>
      <c r="J403" s="435"/>
      <c r="K403" s="435"/>
      <c r="L403" s="435"/>
      <c r="M403" s="435"/>
      <c r="N403" s="435"/>
      <c r="O403" s="435"/>
      <c r="P403" s="436"/>
      <c r="Q403" s="448"/>
      <c r="R403" s="449"/>
      <c r="S403" s="449"/>
      <c r="T403" s="449"/>
      <c r="U403" s="449"/>
      <c r="V403" s="449"/>
      <c r="W403" s="449"/>
      <c r="X403" s="450"/>
      <c r="Y403" s="451"/>
      <c r="Z403" s="452"/>
      <c r="AA403" s="448"/>
      <c r="AB403" s="449"/>
      <c r="AC403" s="449"/>
      <c r="AD403" s="450"/>
      <c r="AE403" s="431"/>
      <c r="AF403" s="432"/>
      <c r="AG403" s="433"/>
      <c r="AH403" s="431"/>
      <c r="AI403" s="432"/>
      <c r="AJ403" s="433"/>
      <c r="AK403" s="434"/>
      <c r="AL403" s="435"/>
      <c r="AM403" s="435"/>
      <c r="AN403" s="436"/>
      <c r="AO403" s="437"/>
      <c r="AP403" s="438"/>
      <c r="AQ403" s="438"/>
      <c r="AR403" s="438"/>
      <c r="AS403" s="438"/>
      <c r="AT403" s="438"/>
      <c r="AU403" s="438"/>
      <c r="AV403" s="439"/>
      <c r="AW403" s="440"/>
      <c r="AX403" s="441"/>
      <c r="AY403" s="442"/>
      <c r="AZ403" s="443"/>
      <c r="BA403" s="444"/>
      <c r="BB403" s="444"/>
      <c r="BC403" s="444"/>
      <c r="BD403" s="444"/>
      <c r="BE403" s="444"/>
      <c r="BF403" s="444"/>
      <c r="BG403" s="444"/>
      <c r="BH403" s="444"/>
      <c r="BI403" s="444"/>
      <c r="BJ403" s="444"/>
      <c r="BK403" s="444"/>
      <c r="BL403" s="444"/>
      <c r="BM403" s="444"/>
      <c r="BN403" s="444"/>
      <c r="BO403" s="445"/>
    </row>
    <row r="404" spans="1:67" ht="35.1" customHeight="1" x14ac:dyDescent="0.25">
      <c r="A404" s="23">
        <f t="shared" si="19"/>
        <v>393</v>
      </c>
      <c r="B404" s="446"/>
      <c r="C404" s="446"/>
      <c r="D404" s="447"/>
      <c r="E404" s="447"/>
      <c r="F404" s="447"/>
      <c r="G404" s="447"/>
      <c r="H404" s="447"/>
      <c r="I404" s="434"/>
      <c r="J404" s="435"/>
      <c r="K404" s="435"/>
      <c r="L404" s="435"/>
      <c r="M404" s="435"/>
      <c r="N404" s="435"/>
      <c r="O404" s="435"/>
      <c r="P404" s="436"/>
      <c r="Q404" s="448"/>
      <c r="R404" s="449"/>
      <c r="S404" s="449"/>
      <c r="T404" s="449"/>
      <c r="U404" s="449"/>
      <c r="V404" s="449"/>
      <c r="W404" s="449"/>
      <c r="X404" s="450"/>
      <c r="Y404" s="451"/>
      <c r="Z404" s="452"/>
      <c r="AA404" s="448"/>
      <c r="AB404" s="449"/>
      <c r="AC404" s="449"/>
      <c r="AD404" s="450"/>
      <c r="AE404" s="431"/>
      <c r="AF404" s="432"/>
      <c r="AG404" s="433"/>
      <c r="AH404" s="431"/>
      <c r="AI404" s="432"/>
      <c r="AJ404" s="433"/>
      <c r="AK404" s="434"/>
      <c r="AL404" s="435"/>
      <c r="AM404" s="435"/>
      <c r="AN404" s="436"/>
      <c r="AO404" s="437"/>
      <c r="AP404" s="438"/>
      <c r="AQ404" s="438"/>
      <c r="AR404" s="438"/>
      <c r="AS404" s="438"/>
      <c r="AT404" s="438"/>
      <c r="AU404" s="438"/>
      <c r="AV404" s="439"/>
      <c r="AW404" s="440"/>
      <c r="AX404" s="441"/>
      <c r="AY404" s="442"/>
      <c r="AZ404" s="443"/>
      <c r="BA404" s="444"/>
      <c r="BB404" s="444"/>
      <c r="BC404" s="444"/>
      <c r="BD404" s="444"/>
      <c r="BE404" s="444"/>
      <c r="BF404" s="444"/>
      <c r="BG404" s="444"/>
      <c r="BH404" s="444"/>
      <c r="BI404" s="444"/>
      <c r="BJ404" s="444"/>
      <c r="BK404" s="444"/>
      <c r="BL404" s="444"/>
      <c r="BM404" s="444"/>
      <c r="BN404" s="444"/>
      <c r="BO404" s="445"/>
    </row>
    <row r="405" spans="1:67" ht="35.1" customHeight="1" x14ac:dyDescent="0.25">
      <c r="A405" s="23">
        <f t="shared" si="19"/>
        <v>394</v>
      </c>
      <c r="B405" s="446"/>
      <c r="C405" s="446"/>
      <c r="D405" s="447"/>
      <c r="E405" s="447"/>
      <c r="F405" s="447"/>
      <c r="G405" s="447"/>
      <c r="H405" s="447"/>
      <c r="I405" s="434"/>
      <c r="J405" s="435"/>
      <c r="K405" s="435"/>
      <c r="L405" s="435"/>
      <c r="M405" s="435"/>
      <c r="N405" s="435"/>
      <c r="O405" s="435"/>
      <c r="P405" s="436"/>
      <c r="Q405" s="448"/>
      <c r="R405" s="449"/>
      <c r="S405" s="449"/>
      <c r="T405" s="449"/>
      <c r="U405" s="449"/>
      <c r="V405" s="449"/>
      <c r="W405" s="449"/>
      <c r="X405" s="450"/>
      <c r="Y405" s="451"/>
      <c r="Z405" s="452"/>
      <c r="AA405" s="448"/>
      <c r="AB405" s="449"/>
      <c r="AC405" s="449"/>
      <c r="AD405" s="450"/>
      <c r="AE405" s="431"/>
      <c r="AF405" s="432"/>
      <c r="AG405" s="433"/>
      <c r="AH405" s="431"/>
      <c r="AI405" s="432"/>
      <c r="AJ405" s="433"/>
      <c r="AK405" s="434"/>
      <c r="AL405" s="435"/>
      <c r="AM405" s="435"/>
      <c r="AN405" s="436"/>
      <c r="AO405" s="437"/>
      <c r="AP405" s="438"/>
      <c r="AQ405" s="438"/>
      <c r="AR405" s="438"/>
      <c r="AS405" s="438"/>
      <c r="AT405" s="438"/>
      <c r="AU405" s="438"/>
      <c r="AV405" s="439"/>
      <c r="AW405" s="440"/>
      <c r="AX405" s="441"/>
      <c r="AY405" s="442"/>
      <c r="AZ405" s="443"/>
      <c r="BA405" s="444"/>
      <c r="BB405" s="444"/>
      <c r="BC405" s="444"/>
      <c r="BD405" s="444"/>
      <c r="BE405" s="444"/>
      <c r="BF405" s="444"/>
      <c r="BG405" s="444"/>
      <c r="BH405" s="444"/>
      <c r="BI405" s="444"/>
      <c r="BJ405" s="444"/>
      <c r="BK405" s="444"/>
      <c r="BL405" s="444"/>
      <c r="BM405" s="444"/>
      <c r="BN405" s="444"/>
      <c r="BO405" s="445"/>
    </row>
    <row r="406" spans="1:67" ht="35.1" customHeight="1" x14ac:dyDescent="0.25">
      <c r="A406" s="23">
        <f t="shared" si="19"/>
        <v>395</v>
      </c>
      <c r="B406" s="446"/>
      <c r="C406" s="446"/>
      <c r="D406" s="447"/>
      <c r="E406" s="447"/>
      <c r="F406" s="447"/>
      <c r="G406" s="447"/>
      <c r="H406" s="447"/>
      <c r="I406" s="434"/>
      <c r="J406" s="435"/>
      <c r="K406" s="435"/>
      <c r="L406" s="435"/>
      <c r="M406" s="435"/>
      <c r="N406" s="435"/>
      <c r="O406" s="435"/>
      <c r="P406" s="436"/>
      <c r="Q406" s="448"/>
      <c r="R406" s="449"/>
      <c r="S406" s="449"/>
      <c r="T406" s="449"/>
      <c r="U406" s="449"/>
      <c r="V406" s="449"/>
      <c r="W406" s="449"/>
      <c r="X406" s="450"/>
      <c r="Y406" s="451"/>
      <c r="Z406" s="452"/>
      <c r="AA406" s="448"/>
      <c r="AB406" s="449"/>
      <c r="AC406" s="449"/>
      <c r="AD406" s="450"/>
      <c r="AE406" s="431"/>
      <c r="AF406" s="432"/>
      <c r="AG406" s="433"/>
      <c r="AH406" s="431"/>
      <c r="AI406" s="432"/>
      <c r="AJ406" s="433"/>
      <c r="AK406" s="434"/>
      <c r="AL406" s="435"/>
      <c r="AM406" s="435"/>
      <c r="AN406" s="436"/>
      <c r="AO406" s="437"/>
      <c r="AP406" s="438"/>
      <c r="AQ406" s="438"/>
      <c r="AR406" s="438"/>
      <c r="AS406" s="438"/>
      <c r="AT406" s="438"/>
      <c r="AU406" s="438"/>
      <c r="AV406" s="439"/>
      <c r="AW406" s="440"/>
      <c r="AX406" s="441"/>
      <c r="AY406" s="442"/>
      <c r="AZ406" s="443"/>
      <c r="BA406" s="444"/>
      <c r="BB406" s="444"/>
      <c r="BC406" s="444"/>
      <c r="BD406" s="444"/>
      <c r="BE406" s="444"/>
      <c r="BF406" s="444"/>
      <c r="BG406" s="444"/>
      <c r="BH406" s="444"/>
      <c r="BI406" s="444"/>
      <c r="BJ406" s="444"/>
      <c r="BK406" s="444"/>
      <c r="BL406" s="444"/>
      <c r="BM406" s="444"/>
      <c r="BN406" s="444"/>
      <c r="BO406" s="445"/>
    </row>
    <row r="407" spans="1:67" ht="35.1" customHeight="1" x14ac:dyDescent="0.25">
      <c r="A407" s="23">
        <f t="shared" si="19"/>
        <v>396</v>
      </c>
      <c r="B407" s="446"/>
      <c r="C407" s="446"/>
      <c r="D407" s="447"/>
      <c r="E407" s="447"/>
      <c r="F407" s="447"/>
      <c r="G407" s="447"/>
      <c r="H407" s="447"/>
      <c r="I407" s="434"/>
      <c r="J407" s="435"/>
      <c r="K407" s="435"/>
      <c r="L407" s="435"/>
      <c r="M407" s="435"/>
      <c r="N407" s="435"/>
      <c r="O407" s="435"/>
      <c r="P407" s="436"/>
      <c r="Q407" s="448"/>
      <c r="R407" s="449"/>
      <c r="S407" s="449"/>
      <c r="T407" s="449"/>
      <c r="U407" s="449"/>
      <c r="V407" s="449"/>
      <c r="W407" s="449"/>
      <c r="X407" s="450"/>
      <c r="Y407" s="451"/>
      <c r="Z407" s="452"/>
      <c r="AA407" s="448"/>
      <c r="AB407" s="449"/>
      <c r="AC407" s="449"/>
      <c r="AD407" s="450"/>
      <c r="AE407" s="431"/>
      <c r="AF407" s="432"/>
      <c r="AG407" s="433"/>
      <c r="AH407" s="431"/>
      <c r="AI407" s="432"/>
      <c r="AJ407" s="433"/>
      <c r="AK407" s="434"/>
      <c r="AL407" s="435"/>
      <c r="AM407" s="435"/>
      <c r="AN407" s="436"/>
      <c r="AO407" s="437"/>
      <c r="AP407" s="438"/>
      <c r="AQ407" s="438"/>
      <c r="AR407" s="438"/>
      <c r="AS407" s="438"/>
      <c r="AT407" s="438"/>
      <c r="AU407" s="438"/>
      <c r="AV407" s="439"/>
      <c r="AW407" s="440"/>
      <c r="AX407" s="441"/>
      <c r="AY407" s="442"/>
      <c r="AZ407" s="443"/>
      <c r="BA407" s="444"/>
      <c r="BB407" s="444"/>
      <c r="BC407" s="444"/>
      <c r="BD407" s="444"/>
      <c r="BE407" s="444"/>
      <c r="BF407" s="444"/>
      <c r="BG407" s="444"/>
      <c r="BH407" s="444"/>
      <c r="BI407" s="444"/>
      <c r="BJ407" s="444"/>
      <c r="BK407" s="444"/>
      <c r="BL407" s="444"/>
      <c r="BM407" s="444"/>
      <c r="BN407" s="444"/>
      <c r="BO407" s="445"/>
    </row>
    <row r="408" spans="1:67" ht="35.1" customHeight="1" x14ac:dyDescent="0.25">
      <c r="A408" s="23">
        <f t="shared" si="19"/>
        <v>397</v>
      </c>
      <c r="B408" s="446"/>
      <c r="C408" s="446"/>
      <c r="D408" s="447"/>
      <c r="E408" s="447"/>
      <c r="F408" s="447"/>
      <c r="G408" s="447"/>
      <c r="H408" s="447"/>
      <c r="I408" s="434"/>
      <c r="J408" s="435"/>
      <c r="K408" s="435"/>
      <c r="L408" s="435"/>
      <c r="M408" s="435"/>
      <c r="N408" s="435"/>
      <c r="O408" s="435"/>
      <c r="P408" s="436"/>
      <c r="Q408" s="448"/>
      <c r="R408" s="449"/>
      <c r="S408" s="449"/>
      <c r="T408" s="449"/>
      <c r="U408" s="449"/>
      <c r="V408" s="449"/>
      <c r="W408" s="449"/>
      <c r="X408" s="450"/>
      <c r="Y408" s="451"/>
      <c r="Z408" s="452"/>
      <c r="AA408" s="448"/>
      <c r="AB408" s="449"/>
      <c r="AC408" s="449"/>
      <c r="AD408" s="450"/>
      <c r="AE408" s="431"/>
      <c r="AF408" s="432"/>
      <c r="AG408" s="433"/>
      <c r="AH408" s="431"/>
      <c r="AI408" s="432"/>
      <c r="AJ408" s="433"/>
      <c r="AK408" s="434"/>
      <c r="AL408" s="435"/>
      <c r="AM408" s="435"/>
      <c r="AN408" s="436"/>
      <c r="AO408" s="437"/>
      <c r="AP408" s="438"/>
      <c r="AQ408" s="438"/>
      <c r="AR408" s="438"/>
      <c r="AS408" s="438"/>
      <c r="AT408" s="438"/>
      <c r="AU408" s="438"/>
      <c r="AV408" s="439"/>
      <c r="AW408" s="440"/>
      <c r="AX408" s="441"/>
      <c r="AY408" s="442"/>
      <c r="AZ408" s="443"/>
      <c r="BA408" s="444"/>
      <c r="BB408" s="444"/>
      <c r="BC408" s="444"/>
      <c r="BD408" s="444"/>
      <c r="BE408" s="444"/>
      <c r="BF408" s="444"/>
      <c r="BG408" s="444"/>
      <c r="BH408" s="444"/>
      <c r="BI408" s="444"/>
      <c r="BJ408" s="444"/>
      <c r="BK408" s="444"/>
      <c r="BL408" s="444"/>
      <c r="BM408" s="444"/>
      <c r="BN408" s="444"/>
      <c r="BO408" s="445"/>
    </row>
    <row r="409" spans="1:67" ht="35.1" customHeight="1" x14ac:dyDescent="0.25">
      <c r="A409" s="23">
        <f t="shared" si="19"/>
        <v>398</v>
      </c>
      <c r="B409" s="446"/>
      <c r="C409" s="446"/>
      <c r="D409" s="447"/>
      <c r="E409" s="447"/>
      <c r="F409" s="447"/>
      <c r="G409" s="447"/>
      <c r="H409" s="447"/>
      <c r="I409" s="434"/>
      <c r="J409" s="435"/>
      <c r="K409" s="435"/>
      <c r="L409" s="435"/>
      <c r="M409" s="435"/>
      <c r="N409" s="435"/>
      <c r="O409" s="435"/>
      <c r="P409" s="436"/>
      <c r="Q409" s="448"/>
      <c r="R409" s="449"/>
      <c r="S409" s="449"/>
      <c r="T409" s="449"/>
      <c r="U409" s="449"/>
      <c r="V409" s="449"/>
      <c r="W409" s="449"/>
      <c r="X409" s="450"/>
      <c r="Y409" s="451"/>
      <c r="Z409" s="452"/>
      <c r="AA409" s="448"/>
      <c r="AB409" s="449"/>
      <c r="AC409" s="449"/>
      <c r="AD409" s="450"/>
      <c r="AE409" s="431"/>
      <c r="AF409" s="432"/>
      <c r="AG409" s="433"/>
      <c r="AH409" s="431"/>
      <c r="AI409" s="432"/>
      <c r="AJ409" s="433"/>
      <c r="AK409" s="434"/>
      <c r="AL409" s="435"/>
      <c r="AM409" s="435"/>
      <c r="AN409" s="436"/>
      <c r="AO409" s="437"/>
      <c r="AP409" s="438"/>
      <c r="AQ409" s="438"/>
      <c r="AR409" s="438"/>
      <c r="AS409" s="438"/>
      <c r="AT409" s="438"/>
      <c r="AU409" s="438"/>
      <c r="AV409" s="439"/>
      <c r="AW409" s="440"/>
      <c r="AX409" s="441"/>
      <c r="AY409" s="442"/>
      <c r="AZ409" s="443"/>
      <c r="BA409" s="444"/>
      <c r="BB409" s="444"/>
      <c r="BC409" s="444"/>
      <c r="BD409" s="444"/>
      <c r="BE409" s="444"/>
      <c r="BF409" s="444"/>
      <c r="BG409" s="444"/>
      <c r="BH409" s="444"/>
      <c r="BI409" s="444"/>
      <c r="BJ409" s="444"/>
      <c r="BK409" s="444"/>
      <c r="BL409" s="444"/>
      <c r="BM409" s="444"/>
      <c r="BN409" s="444"/>
      <c r="BO409" s="445"/>
    </row>
    <row r="410" spans="1:67" ht="35.1" customHeight="1" x14ac:dyDescent="0.25">
      <c r="A410" s="23">
        <f t="shared" si="19"/>
        <v>399</v>
      </c>
      <c r="B410" s="446"/>
      <c r="C410" s="446"/>
      <c r="D410" s="447"/>
      <c r="E410" s="447"/>
      <c r="F410" s="447"/>
      <c r="G410" s="447"/>
      <c r="H410" s="447"/>
      <c r="I410" s="434"/>
      <c r="J410" s="435"/>
      <c r="K410" s="435"/>
      <c r="L410" s="435"/>
      <c r="M410" s="435"/>
      <c r="N410" s="435"/>
      <c r="O410" s="435"/>
      <c r="P410" s="436"/>
      <c r="Q410" s="448"/>
      <c r="R410" s="449"/>
      <c r="S410" s="449"/>
      <c r="T410" s="449"/>
      <c r="U410" s="449"/>
      <c r="V410" s="449"/>
      <c r="W410" s="449"/>
      <c r="X410" s="450"/>
      <c r="Y410" s="451"/>
      <c r="Z410" s="452"/>
      <c r="AA410" s="448"/>
      <c r="AB410" s="449"/>
      <c r="AC410" s="449"/>
      <c r="AD410" s="450"/>
      <c r="AE410" s="431"/>
      <c r="AF410" s="432"/>
      <c r="AG410" s="433"/>
      <c r="AH410" s="431"/>
      <c r="AI410" s="432"/>
      <c r="AJ410" s="433"/>
      <c r="AK410" s="434"/>
      <c r="AL410" s="435"/>
      <c r="AM410" s="435"/>
      <c r="AN410" s="436"/>
      <c r="AO410" s="437"/>
      <c r="AP410" s="438"/>
      <c r="AQ410" s="438"/>
      <c r="AR410" s="438"/>
      <c r="AS410" s="438"/>
      <c r="AT410" s="438"/>
      <c r="AU410" s="438"/>
      <c r="AV410" s="439"/>
      <c r="AW410" s="440"/>
      <c r="AX410" s="441"/>
      <c r="AY410" s="442"/>
      <c r="AZ410" s="443"/>
      <c r="BA410" s="444"/>
      <c r="BB410" s="444"/>
      <c r="BC410" s="444"/>
      <c r="BD410" s="444"/>
      <c r="BE410" s="444"/>
      <c r="BF410" s="444"/>
      <c r="BG410" s="444"/>
      <c r="BH410" s="444"/>
      <c r="BI410" s="444"/>
      <c r="BJ410" s="444"/>
      <c r="BK410" s="444"/>
      <c r="BL410" s="444"/>
      <c r="BM410" s="444"/>
      <c r="BN410" s="444"/>
      <c r="BO410" s="445"/>
    </row>
    <row r="411" spans="1:67" ht="35.1" customHeight="1" x14ac:dyDescent="0.25">
      <c r="A411" s="22">
        <f>ROW(A400)</f>
        <v>400</v>
      </c>
      <c r="B411" s="446"/>
      <c r="C411" s="446"/>
      <c r="D411" s="447"/>
      <c r="E411" s="447"/>
      <c r="F411" s="447"/>
      <c r="G411" s="447"/>
      <c r="H411" s="447"/>
      <c r="I411" s="434"/>
      <c r="J411" s="435"/>
      <c r="K411" s="435"/>
      <c r="L411" s="435"/>
      <c r="M411" s="435"/>
      <c r="N411" s="435"/>
      <c r="O411" s="435"/>
      <c r="P411" s="436"/>
      <c r="Q411" s="448"/>
      <c r="R411" s="449"/>
      <c r="S411" s="449"/>
      <c r="T411" s="449"/>
      <c r="U411" s="449"/>
      <c r="V411" s="449"/>
      <c r="W411" s="449"/>
      <c r="X411" s="450"/>
      <c r="Y411" s="451"/>
      <c r="Z411" s="452"/>
      <c r="AA411" s="448"/>
      <c r="AB411" s="449"/>
      <c r="AC411" s="449"/>
      <c r="AD411" s="450"/>
      <c r="AE411" s="431"/>
      <c r="AF411" s="432"/>
      <c r="AG411" s="433"/>
      <c r="AH411" s="431"/>
      <c r="AI411" s="432"/>
      <c r="AJ411" s="433"/>
      <c r="AK411" s="434"/>
      <c r="AL411" s="435"/>
      <c r="AM411" s="435"/>
      <c r="AN411" s="436"/>
      <c r="AO411" s="437"/>
      <c r="AP411" s="438"/>
      <c r="AQ411" s="438"/>
      <c r="AR411" s="438"/>
      <c r="AS411" s="438"/>
      <c r="AT411" s="438"/>
      <c r="AU411" s="438"/>
      <c r="AV411" s="439"/>
      <c r="AW411" s="440"/>
      <c r="AX411" s="441"/>
      <c r="AY411" s="442"/>
      <c r="AZ411" s="443"/>
      <c r="BA411" s="444"/>
      <c r="BB411" s="444"/>
      <c r="BC411" s="444"/>
      <c r="BD411" s="444"/>
      <c r="BE411" s="444"/>
      <c r="BF411" s="444"/>
      <c r="BG411" s="444"/>
      <c r="BH411" s="444"/>
      <c r="BI411" s="444"/>
      <c r="BJ411" s="444"/>
      <c r="BK411" s="444"/>
      <c r="BL411" s="444"/>
      <c r="BM411" s="444"/>
      <c r="BN411" s="444"/>
      <c r="BO411" s="445"/>
    </row>
    <row r="412" spans="1:67" ht="35.1" customHeight="1" x14ac:dyDescent="0.25">
      <c r="A412" s="23">
        <f t="shared" ref="A412:A475" si="20">ROW(A401)</f>
        <v>401</v>
      </c>
      <c r="B412" s="446"/>
      <c r="C412" s="446"/>
      <c r="D412" s="447"/>
      <c r="E412" s="447"/>
      <c r="F412" s="447"/>
      <c r="G412" s="447"/>
      <c r="H412" s="447"/>
      <c r="I412" s="434"/>
      <c r="J412" s="435"/>
      <c r="K412" s="435"/>
      <c r="L412" s="435"/>
      <c r="M412" s="435"/>
      <c r="N412" s="435"/>
      <c r="O412" s="435"/>
      <c r="P412" s="436"/>
      <c r="Q412" s="448"/>
      <c r="R412" s="449"/>
      <c r="S412" s="449"/>
      <c r="T412" s="449"/>
      <c r="U412" s="449"/>
      <c r="V412" s="449"/>
      <c r="W412" s="449"/>
      <c r="X412" s="450"/>
      <c r="Y412" s="451"/>
      <c r="Z412" s="452"/>
      <c r="AA412" s="448"/>
      <c r="AB412" s="449"/>
      <c r="AC412" s="449"/>
      <c r="AD412" s="450"/>
      <c r="AE412" s="431"/>
      <c r="AF412" s="432"/>
      <c r="AG412" s="433"/>
      <c r="AH412" s="431"/>
      <c r="AI412" s="432"/>
      <c r="AJ412" s="433"/>
      <c r="AK412" s="434"/>
      <c r="AL412" s="435"/>
      <c r="AM412" s="435"/>
      <c r="AN412" s="436"/>
      <c r="AO412" s="437"/>
      <c r="AP412" s="438"/>
      <c r="AQ412" s="438"/>
      <c r="AR412" s="438"/>
      <c r="AS412" s="438"/>
      <c r="AT412" s="438"/>
      <c r="AU412" s="438"/>
      <c r="AV412" s="439"/>
      <c r="AW412" s="440"/>
      <c r="AX412" s="441"/>
      <c r="AY412" s="442"/>
      <c r="AZ412" s="443"/>
      <c r="BA412" s="444"/>
      <c r="BB412" s="444"/>
      <c r="BC412" s="444"/>
      <c r="BD412" s="444"/>
      <c r="BE412" s="444"/>
      <c r="BF412" s="444"/>
      <c r="BG412" s="444"/>
      <c r="BH412" s="444"/>
      <c r="BI412" s="444"/>
      <c r="BJ412" s="444"/>
      <c r="BK412" s="444"/>
      <c r="BL412" s="444"/>
      <c r="BM412" s="444"/>
      <c r="BN412" s="444"/>
      <c r="BO412" s="445"/>
    </row>
    <row r="413" spans="1:67" ht="35.1" customHeight="1" x14ac:dyDescent="0.25">
      <c r="A413" s="23">
        <f t="shared" si="20"/>
        <v>402</v>
      </c>
      <c r="B413" s="446"/>
      <c r="C413" s="446"/>
      <c r="D413" s="447"/>
      <c r="E413" s="447"/>
      <c r="F413" s="447"/>
      <c r="G413" s="447"/>
      <c r="H413" s="447"/>
      <c r="I413" s="434"/>
      <c r="J413" s="435"/>
      <c r="K413" s="435"/>
      <c r="L413" s="435"/>
      <c r="M413" s="435"/>
      <c r="N413" s="435"/>
      <c r="O413" s="435"/>
      <c r="P413" s="436"/>
      <c r="Q413" s="448"/>
      <c r="R413" s="449"/>
      <c r="S413" s="449"/>
      <c r="T413" s="449"/>
      <c r="U413" s="449"/>
      <c r="V413" s="449"/>
      <c r="W413" s="449"/>
      <c r="X413" s="450"/>
      <c r="Y413" s="451"/>
      <c r="Z413" s="452"/>
      <c r="AA413" s="448"/>
      <c r="AB413" s="449"/>
      <c r="AC413" s="449"/>
      <c r="AD413" s="450"/>
      <c r="AE413" s="431"/>
      <c r="AF413" s="432"/>
      <c r="AG413" s="433"/>
      <c r="AH413" s="431"/>
      <c r="AI413" s="432"/>
      <c r="AJ413" s="433"/>
      <c r="AK413" s="434"/>
      <c r="AL413" s="435"/>
      <c r="AM413" s="435"/>
      <c r="AN413" s="436"/>
      <c r="AO413" s="437"/>
      <c r="AP413" s="438"/>
      <c r="AQ413" s="438"/>
      <c r="AR413" s="438"/>
      <c r="AS413" s="438"/>
      <c r="AT413" s="438"/>
      <c r="AU413" s="438"/>
      <c r="AV413" s="439"/>
      <c r="AW413" s="440"/>
      <c r="AX413" s="441"/>
      <c r="AY413" s="442"/>
      <c r="AZ413" s="443"/>
      <c r="BA413" s="444"/>
      <c r="BB413" s="444"/>
      <c r="BC413" s="444"/>
      <c r="BD413" s="444"/>
      <c r="BE413" s="444"/>
      <c r="BF413" s="444"/>
      <c r="BG413" s="444"/>
      <c r="BH413" s="444"/>
      <c r="BI413" s="444"/>
      <c r="BJ413" s="444"/>
      <c r="BK413" s="444"/>
      <c r="BL413" s="444"/>
      <c r="BM413" s="444"/>
      <c r="BN413" s="444"/>
      <c r="BO413" s="445"/>
    </row>
    <row r="414" spans="1:67" ht="35.1" customHeight="1" x14ac:dyDescent="0.25">
      <c r="A414" s="23">
        <f t="shared" si="20"/>
        <v>403</v>
      </c>
      <c r="B414" s="446"/>
      <c r="C414" s="446"/>
      <c r="D414" s="447"/>
      <c r="E414" s="447"/>
      <c r="F414" s="447"/>
      <c r="G414" s="447"/>
      <c r="H414" s="447"/>
      <c r="I414" s="434"/>
      <c r="J414" s="435"/>
      <c r="K414" s="435"/>
      <c r="L414" s="435"/>
      <c r="M414" s="435"/>
      <c r="N414" s="435"/>
      <c r="O414" s="435"/>
      <c r="P414" s="436"/>
      <c r="Q414" s="448"/>
      <c r="R414" s="449"/>
      <c r="S414" s="449"/>
      <c r="T414" s="449"/>
      <c r="U414" s="449"/>
      <c r="V414" s="449"/>
      <c r="W414" s="449"/>
      <c r="X414" s="450"/>
      <c r="Y414" s="451"/>
      <c r="Z414" s="452"/>
      <c r="AA414" s="448"/>
      <c r="AB414" s="449"/>
      <c r="AC414" s="449"/>
      <c r="AD414" s="450"/>
      <c r="AE414" s="431"/>
      <c r="AF414" s="432"/>
      <c r="AG414" s="433"/>
      <c r="AH414" s="431"/>
      <c r="AI414" s="432"/>
      <c r="AJ414" s="433"/>
      <c r="AK414" s="434"/>
      <c r="AL414" s="435"/>
      <c r="AM414" s="435"/>
      <c r="AN414" s="436"/>
      <c r="AO414" s="437"/>
      <c r="AP414" s="438"/>
      <c r="AQ414" s="438"/>
      <c r="AR414" s="438"/>
      <c r="AS414" s="438"/>
      <c r="AT414" s="438"/>
      <c r="AU414" s="438"/>
      <c r="AV414" s="439"/>
      <c r="AW414" s="440"/>
      <c r="AX414" s="441"/>
      <c r="AY414" s="442"/>
      <c r="AZ414" s="443"/>
      <c r="BA414" s="444"/>
      <c r="BB414" s="444"/>
      <c r="BC414" s="444"/>
      <c r="BD414" s="444"/>
      <c r="BE414" s="444"/>
      <c r="BF414" s="444"/>
      <c r="BG414" s="444"/>
      <c r="BH414" s="444"/>
      <c r="BI414" s="444"/>
      <c r="BJ414" s="444"/>
      <c r="BK414" s="444"/>
      <c r="BL414" s="444"/>
      <c r="BM414" s="444"/>
      <c r="BN414" s="444"/>
      <c r="BO414" s="445"/>
    </row>
    <row r="415" spans="1:67" ht="35.1" customHeight="1" x14ac:dyDescent="0.25">
      <c r="A415" s="23">
        <f t="shared" si="20"/>
        <v>404</v>
      </c>
      <c r="B415" s="446"/>
      <c r="C415" s="446"/>
      <c r="D415" s="447"/>
      <c r="E415" s="447"/>
      <c r="F415" s="447"/>
      <c r="G415" s="447"/>
      <c r="H415" s="447"/>
      <c r="I415" s="434"/>
      <c r="J415" s="435"/>
      <c r="K415" s="435"/>
      <c r="L415" s="435"/>
      <c r="M415" s="435"/>
      <c r="N415" s="435"/>
      <c r="O415" s="435"/>
      <c r="P415" s="436"/>
      <c r="Q415" s="448"/>
      <c r="R415" s="449"/>
      <c r="S415" s="449"/>
      <c r="T415" s="449"/>
      <c r="U415" s="449"/>
      <c r="V415" s="449"/>
      <c r="W415" s="449"/>
      <c r="X415" s="450"/>
      <c r="Y415" s="451"/>
      <c r="Z415" s="452"/>
      <c r="AA415" s="448"/>
      <c r="AB415" s="449"/>
      <c r="AC415" s="449"/>
      <c r="AD415" s="450"/>
      <c r="AE415" s="431"/>
      <c r="AF415" s="432"/>
      <c r="AG415" s="433"/>
      <c r="AH415" s="431"/>
      <c r="AI415" s="432"/>
      <c r="AJ415" s="433"/>
      <c r="AK415" s="434"/>
      <c r="AL415" s="435"/>
      <c r="AM415" s="435"/>
      <c r="AN415" s="436"/>
      <c r="AO415" s="437"/>
      <c r="AP415" s="438"/>
      <c r="AQ415" s="438"/>
      <c r="AR415" s="438"/>
      <c r="AS415" s="438"/>
      <c r="AT415" s="438"/>
      <c r="AU415" s="438"/>
      <c r="AV415" s="439"/>
      <c r="AW415" s="440"/>
      <c r="AX415" s="441"/>
      <c r="AY415" s="442"/>
      <c r="AZ415" s="443"/>
      <c r="BA415" s="444"/>
      <c r="BB415" s="444"/>
      <c r="BC415" s="444"/>
      <c r="BD415" s="444"/>
      <c r="BE415" s="444"/>
      <c r="BF415" s="444"/>
      <c r="BG415" s="444"/>
      <c r="BH415" s="444"/>
      <c r="BI415" s="444"/>
      <c r="BJ415" s="444"/>
      <c r="BK415" s="444"/>
      <c r="BL415" s="444"/>
      <c r="BM415" s="444"/>
      <c r="BN415" s="444"/>
      <c r="BO415" s="445"/>
    </row>
    <row r="416" spans="1:67" ht="35.1" customHeight="1" x14ac:dyDescent="0.25">
      <c r="A416" s="23">
        <f t="shared" si="20"/>
        <v>405</v>
      </c>
      <c r="B416" s="446"/>
      <c r="C416" s="446"/>
      <c r="D416" s="447"/>
      <c r="E416" s="447"/>
      <c r="F416" s="447"/>
      <c r="G416" s="447"/>
      <c r="H416" s="447"/>
      <c r="I416" s="434"/>
      <c r="J416" s="435"/>
      <c r="K416" s="435"/>
      <c r="L416" s="435"/>
      <c r="M416" s="435"/>
      <c r="N416" s="435"/>
      <c r="O416" s="435"/>
      <c r="P416" s="436"/>
      <c r="Q416" s="448"/>
      <c r="R416" s="449"/>
      <c r="S416" s="449"/>
      <c r="T416" s="449"/>
      <c r="U416" s="449"/>
      <c r="V416" s="449"/>
      <c r="W416" s="449"/>
      <c r="X416" s="450"/>
      <c r="Y416" s="451"/>
      <c r="Z416" s="452"/>
      <c r="AA416" s="448"/>
      <c r="AB416" s="449"/>
      <c r="AC416" s="449"/>
      <c r="AD416" s="450"/>
      <c r="AE416" s="431"/>
      <c r="AF416" s="432"/>
      <c r="AG416" s="433"/>
      <c r="AH416" s="431"/>
      <c r="AI416" s="432"/>
      <c r="AJ416" s="433"/>
      <c r="AK416" s="434"/>
      <c r="AL416" s="435"/>
      <c r="AM416" s="435"/>
      <c r="AN416" s="436"/>
      <c r="AO416" s="437"/>
      <c r="AP416" s="438"/>
      <c r="AQ416" s="438"/>
      <c r="AR416" s="438"/>
      <c r="AS416" s="438"/>
      <c r="AT416" s="438"/>
      <c r="AU416" s="438"/>
      <c r="AV416" s="439"/>
      <c r="AW416" s="440"/>
      <c r="AX416" s="441"/>
      <c r="AY416" s="442"/>
      <c r="AZ416" s="443"/>
      <c r="BA416" s="444"/>
      <c r="BB416" s="444"/>
      <c r="BC416" s="444"/>
      <c r="BD416" s="444"/>
      <c r="BE416" s="444"/>
      <c r="BF416" s="444"/>
      <c r="BG416" s="444"/>
      <c r="BH416" s="444"/>
      <c r="BI416" s="444"/>
      <c r="BJ416" s="444"/>
      <c r="BK416" s="444"/>
      <c r="BL416" s="444"/>
      <c r="BM416" s="444"/>
      <c r="BN416" s="444"/>
      <c r="BO416" s="445"/>
    </row>
    <row r="417" spans="1:67" ht="35.1" customHeight="1" x14ac:dyDescent="0.25">
      <c r="A417" s="23">
        <f t="shared" si="20"/>
        <v>406</v>
      </c>
      <c r="B417" s="446"/>
      <c r="C417" s="446"/>
      <c r="D417" s="447"/>
      <c r="E417" s="447"/>
      <c r="F417" s="447"/>
      <c r="G417" s="447"/>
      <c r="H417" s="447"/>
      <c r="I417" s="434"/>
      <c r="J417" s="435"/>
      <c r="K417" s="435"/>
      <c r="L417" s="435"/>
      <c r="M417" s="435"/>
      <c r="N417" s="435"/>
      <c r="O417" s="435"/>
      <c r="P417" s="436"/>
      <c r="Q417" s="448"/>
      <c r="R417" s="449"/>
      <c r="S417" s="449"/>
      <c r="T417" s="449"/>
      <c r="U417" s="449"/>
      <c r="V417" s="449"/>
      <c r="W417" s="449"/>
      <c r="X417" s="450"/>
      <c r="Y417" s="451"/>
      <c r="Z417" s="452"/>
      <c r="AA417" s="448"/>
      <c r="AB417" s="449"/>
      <c r="AC417" s="449"/>
      <c r="AD417" s="450"/>
      <c r="AE417" s="431"/>
      <c r="AF417" s="432"/>
      <c r="AG417" s="433"/>
      <c r="AH417" s="431"/>
      <c r="AI417" s="432"/>
      <c r="AJ417" s="433"/>
      <c r="AK417" s="434"/>
      <c r="AL417" s="435"/>
      <c r="AM417" s="435"/>
      <c r="AN417" s="436"/>
      <c r="AO417" s="437"/>
      <c r="AP417" s="438"/>
      <c r="AQ417" s="438"/>
      <c r="AR417" s="438"/>
      <c r="AS417" s="438"/>
      <c r="AT417" s="438"/>
      <c r="AU417" s="438"/>
      <c r="AV417" s="439"/>
      <c r="AW417" s="440"/>
      <c r="AX417" s="441"/>
      <c r="AY417" s="442"/>
      <c r="AZ417" s="443"/>
      <c r="BA417" s="444"/>
      <c r="BB417" s="444"/>
      <c r="BC417" s="444"/>
      <c r="BD417" s="444"/>
      <c r="BE417" s="444"/>
      <c r="BF417" s="444"/>
      <c r="BG417" s="444"/>
      <c r="BH417" s="444"/>
      <c r="BI417" s="444"/>
      <c r="BJ417" s="444"/>
      <c r="BK417" s="444"/>
      <c r="BL417" s="444"/>
      <c r="BM417" s="444"/>
      <c r="BN417" s="444"/>
      <c r="BO417" s="445"/>
    </row>
    <row r="418" spans="1:67" ht="35.1" customHeight="1" x14ac:dyDescent="0.25">
      <c r="A418" s="23">
        <f t="shared" si="20"/>
        <v>407</v>
      </c>
      <c r="B418" s="446"/>
      <c r="C418" s="446"/>
      <c r="D418" s="447"/>
      <c r="E418" s="447"/>
      <c r="F418" s="447"/>
      <c r="G418" s="447"/>
      <c r="H418" s="447"/>
      <c r="I418" s="434"/>
      <c r="J418" s="435"/>
      <c r="K418" s="435"/>
      <c r="L418" s="435"/>
      <c r="M418" s="435"/>
      <c r="N418" s="435"/>
      <c r="O418" s="435"/>
      <c r="P418" s="436"/>
      <c r="Q418" s="448"/>
      <c r="R418" s="449"/>
      <c r="S418" s="449"/>
      <c r="T418" s="449"/>
      <c r="U418" s="449"/>
      <c r="V418" s="449"/>
      <c r="W418" s="449"/>
      <c r="X418" s="450"/>
      <c r="Y418" s="451"/>
      <c r="Z418" s="452"/>
      <c r="AA418" s="448"/>
      <c r="AB418" s="449"/>
      <c r="AC418" s="449"/>
      <c r="AD418" s="450"/>
      <c r="AE418" s="431"/>
      <c r="AF418" s="432"/>
      <c r="AG418" s="433"/>
      <c r="AH418" s="431"/>
      <c r="AI418" s="432"/>
      <c r="AJ418" s="433"/>
      <c r="AK418" s="434"/>
      <c r="AL418" s="435"/>
      <c r="AM418" s="435"/>
      <c r="AN418" s="436"/>
      <c r="AO418" s="437"/>
      <c r="AP418" s="438"/>
      <c r="AQ418" s="438"/>
      <c r="AR418" s="438"/>
      <c r="AS418" s="438"/>
      <c r="AT418" s="438"/>
      <c r="AU418" s="438"/>
      <c r="AV418" s="439"/>
      <c r="AW418" s="440"/>
      <c r="AX418" s="441"/>
      <c r="AY418" s="442"/>
      <c r="AZ418" s="443"/>
      <c r="BA418" s="444"/>
      <c r="BB418" s="444"/>
      <c r="BC418" s="444"/>
      <c r="BD418" s="444"/>
      <c r="BE418" s="444"/>
      <c r="BF418" s="444"/>
      <c r="BG418" s="444"/>
      <c r="BH418" s="444"/>
      <c r="BI418" s="444"/>
      <c r="BJ418" s="444"/>
      <c r="BK418" s="444"/>
      <c r="BL418" s="444"/>
      <c r="BM418" s="444"/>
      <c r="BN418" s="444"/>
      <c r="BO418" s="445"/>
    </row>
    <row r="419" spans="1:67" ht="35.1" customHeight="1" x14ac:dyDescent="0.25">
      <c r="A419" s="23">
        <f t="shared" si="20"/>
        <v>408</v>
      </c>
      <c r="B419" s="446"/>
      <c r="C419" s="446"/>
      <c r="D419" s="447"/>
      <c r="E419" s="447"/>
      <c r="F419" s="447"/>
      <c r="G419" s="447"/>
      <c r="H419" s="447"/>
      <c r="I419" s="434"/>
      <c r="J419" s="435"/>
      <c r="K419" s="435"/>
      <c r="L419" s="435"/>
      <c r="M419" s="435"/>
      <c r="N419" s="435"/>
      <c r="O419" s="435"/>
      <c r="P419" s="436"/>
      <c r="Q419" s="448"/>
      <c r="R419" s="449"/>
      <c r="S419" s="449"/>
      <c r="T419" s="449"/>
      <c r="U419" s="449"/>
      <c r="V419" s="449"/>
      <c r="W419" s="449"/>
      <c r="X419" s="450"/>
      <c r="Y419" s="451"/>
      <c r="Z419" s="452"/>
      <c r="AA419" s="448"/>
      <c r="AB419" s="449"/>
      <c r="AC419" s="449"/>
      <c r="AD419" s="450"/>
      <c r="AE419" s="431"/>
      <c r="AF419" s="432"/>
      <c r="AG419" s="433"/>
      <c r="AH419" s="431"/>
      <c r="AI419" s="432"/>
      <c r="AJ419" s="433"/>
      <c r="AK419" s="434"/>
      <c r="AL419" s="435"/>
      <c r="AM419" s="435"/>
      <c r="AN419" s="436"/>
      <c r="AO419" s="437"/>
      <c r="AP419" s="438"/>
      <c r="AQ419" s="438"/>
      <c r="AR419" s="438"/>
      <c r="AS419" s="438"/>
      <c r="AT419" s="438"/>
      <c r="AU419" s="438"/>
      <c r="AV419" s="439"/>
      <c r="AW419" s="440"/>
      <c r="AX419" s="441"/>
      <c r="AY419" s="442"/>
      <c r="AZ419" s="443"/>
      <c r="BA419" s="444"/>
      <c r="BB419" s="444"/>
      <c r="BC419" s="444"/>
      <c r="BD419" s="444"/>
      <c r="BE419" s="444"/>
      <c r="BF419" s="444"/>
      <c r="BG419" s="444"/>
      <c r="BH419" s="444"/>
      <c r="BI419" s="444"/>
      <c r="BJ419" s="444"/>
      <c r="BK419" s="444"/>
      <c r="BL419" s="444"/>
      <c r="BM419" s="444"/>
      <c r="BN419" s="444"/>
      <c r="BO419" s="445"/>
    </row>
    <row r="420" spans="1:67" ht="35.1" customHeight="1" x14ac:dyDescent="0.25">
      <c r="A420" s="23">
        <f t="shared" si="20"/>
        <v>409</v>
      </c>
      <c r="B420" s="446"/>
      <c r="C420" s="446"/>
      <c r="D420" s="447"/>
      <c r="E420" s="447"/>
      <c r="F420" s="447"/>
      <c r="G420" s="447"/>
      <c r="H420" s="447"/>
      <c r="I420" s="434"/>
      <c r="J420" s="435"/>
      <c r="K420" s="435"/>
      <c r="L420" s="435"/>
      <c r="M420" s="435"/>
      <c r="N420" s="435"/>
      <c r="O420" s="435"/>
      <c r="P420" s="436"/>
      <c r="Q420" s="448"/>
      <c r="R420" s="449"/>
      <c r="S420" s="449"/>
      <c r="T420" s="449"/>
      <c r="U420" s="449"/>
      <c r="V420" s="449"/>
      <c r="W420" s="449"/>
      <c r="X420" s="450"/>
      <c r="Y420" s="451"/>
      <c r="Z420" s="452"/>
      <c r="AA420" s="448"/>
      <c r="AB420" s="449"/>
      <c r="AC420" s="449"/>
      <c r="AD420" s="450"/>
      <c r="AE420" s="431"/>
      <c r="AF420" s="432"/>
      <c r="AG420" s="433"/>
      <c r="AH420" s="431"/>
      <c r="AI420" s="432"/>
      <c r="AJ420" s="433"/>
      <c r="AK420" s="434"/>
      <c r="AL420" s="435"/>
      <c r="AM420" s="435"/>
      <c r="AN420" s="436"/>
      <c r="AO420" s="437"/>
      <c r="AP420" s="438"/>
      <c r="AQ420" s="438"/>
      <c r="AR420" s="438"/>
      <c r="AS420" s="438"/>
      <c r="AT420" s="438"/>
      <c r="AU420" s="438"/>
      <c r="AV420" s="439"/>
      <c r="AW420" s="440"/>
      <c r="AX420" s="441"/>
      <c r="AY420" s="442"/>
      <c r="AZ420" s="443"/>
      <c r="BA420" s="444"/>
      <c r="BB420" s="444"/>
      <c r="BC420" s="444"/>
      <c r="BD420" s="444"/>
      <c r="BE420" s="444"/>
      <c r="BF420" s="444"/>
      <c r="BG420" s="444"/>
      <c r="BH420" s="444"/>
      <c r="BI420" s="444"/>
      <c r="BJ420" s="444"/>
      <c r="BK420" s="444"/>
      <c r="BL420" s="444"/>
      <c r="BM420" s="444"/>
      <c r="BN420" s="444"/>
      <c r="BO420" s="445"/>
    </row>
    <row r="421" spans="1:67" ht="35.1" customHeight="1" x14ac:dyDescent="0.25">
      <c r="A421" s="22">
        <f>ROW(A410)</f>
        <v>410</v>
      </c>
      <c r="B421" s="446"/>
      <c r="C421" s="446"/>
      <c r="D421" s="447"/>
      <c r="E421" s="447"/>
      <c r="F421" s="447"/>
      <c r="G421" s="447"/>
      <c r="H421" s="447"/>
      <c r="I421" s="434"/>
      <c r="J421" s="435"/>
      <c r="K421" s="435"/>
      <c r="L421" s="435"/>
      <c r="M421" s="435"/>
      <c r="N421" s="435"/>
      <c r="O421" s="435"/>
      <c r="P421" s="436"/>
      <c r="Q421" s="448"/>
      <c r="R421" s="449"/>
      <c r="S421" s="449"/>
      <c r="T421" s="449"/>
      <c r="U421" s="449"/>
      <c r="V421" s="449"/>
      <c r="W421" s="449"/>
      <c r="X421" s="450"/>
      <c r="Y421" s="451"/>
      <c r="Z421" s="452"/>
      <c r="AA421" s="448"/>
      <c r="AB421" s="449"/>
      <c r="AC421" s="449"/>
      <c r="AD421" s="450"/>
      <c r="AE421" s="431"/>
      <c r="AF421" s="432"/>
      <c r="AG421" s="433"/>
      <c r="AH421" s="431"/>
      <c r="AI421" s="432"/>
      <c r="AJ421" s="433"/>
      <c r="AK421" s="434"/>
      <c r="AL421" s="435"/>
      <c r="AM421" s="435"/>
      <c r="AN421" s="436"/>
      <c r="AO421" s="437"/>
      <c r="AP421" s="438"/>
      <c r="AQ421" s="438"/>
      <c r="AR421" s="438"/>
      <c r="AS421" s="438"/>
      <c r="AT421" s="438"/>
      <c r="AU421" s="438"/>
      <c r="AV421" s="439"/>
      <c r="AW421" s="440"/>
      <c r="AX421" s="441"/>
      <c r="AY421" s="442"/>
      <c r="AZ421" s="443"/>
      <c r="BA421" s="444"/>
      <c r="BB421" s="444"/>
      <c r="BC421" s="444"/>
      <c r="BD421" s="444"/>
      <c r="BE421" s="444"/>
      <c r="BF421" s="444"/>
      <c r="BG421" s="444"/>
      <c r="BH421" s="444"/>
      <c r="BI421" s="444"/>
      <c r="BJ421" s="444"/>
      <c r="BK421" s="444"/>
      <c r="BL421" s="444"/>
      <c r="BM421" s="444"/>
      <c r="BN421" s="444"/>
      <c r="BO421" s="445"/>
    </row>
    <row r="422" spans="1:67" ht="35.1" customHeight="1" x14ac:dyDescent="0.25">
      <c r="A422" s="23">
        <f t="shared" si="20"/>
        <v>411</v>
      </c>
      <c r="B422" s="446"/>
      <c r="C422" s="446"/>
      <c r="D422" s="447"/>
      <c r="E422" s="447"/>
      <c r="F422" s="447"/>
      <c r="G422" s="447"/>
      <c r="H422" s="447"/>
      <c r="I422" s="434"/>
      <c r="J422" s="435"/>
      <c r="K422" s="435"/>
      <c r="L422" s="435"/>
      <c r="M422" s="435"/>
      <c r="N422" s="435"/>
      <c r="O422" s="435"/>
      <c r="P422" s="436"/>
      <c r="Q422" s="448"/>
      <c r="R422" s="449"/>
      <c r="S422" s="449"/>
      <c r="T422" s="449"/>
      <c r="U422" s="449"/>
      <c r="V422" s="449"/>
      <c r="W422" s="449"/>
      <c r="X422" s="450"/>
      <c r="Y422" s="451"/>
      <c r="Z422" s="452"/>
      <c r="AA422" s="448"/>
      <c r="AB422" s="449"/>
      <c r="AC422" s="449"/>
      <c r="AD422" s="450"/>
      <c r="AE422" s="431"/>
      <c r="AF422" s="432"/>
      <c r="AG422" s="433"/>
      <c r="AH422" s="431"/>
      <c r="AI422" s="432"/>
      <c r="AJ422" s="433"/>
      <c r="AK422" s="434"/>
      <c r="AL422" s="435"/>
      <c r="AM422" s="435"/>
      <c r="AN422" s="436"/>
      <c r="AO422" s="437"/>
      <c r="AP422" s="438"/>
      <c r="AQ422" s="438"/>
      <c r="AR422" s="438"/>
      <c r="AS422" s="438"/>
      <c r="AT422" s="438"/>
      <c r="AU422" s="438"/>
      <c r="AV422" s="439"/>
      <c r="AW422" s="440"/>
      <c r="AX422" s="441"/>
      <c r="AY422" s="442"/>
      <c r="AZ422" s="443"/>
      <c r="BA422" s="444"/>
      <c r="BB422" s="444"/>
      <c r="BC422" s="444"/>
      <c r="BD422" s="444"/>
      <c r="BE422" s="444"/>
      <c r="BF422" s="444"/>
      <c r="BG422" s="444"/>
      <c r="BH422" s="444"/>
      <c r="BI422" s="444"/>
      <c r="BJ422" s="444"/>
      <c r="BK422" s="444"/>
      <c r="BL422" s="444"/>
      <c r="BM422" s="444"/>
      <c r="BN422" s="444"/>
      <c r="BO422" s="445"/>
    </row>
    <row r="423" spans="1:67" ht="35.1" customHeight="1" x14ac:dyDescent="0.25">
      <c r="A423" s="23">
        <f t="shared" si="20"/>
        <v>412</v>
      </c>
      <c r="B423" s="446"/>
      <c r="C423" s="446"/>
      <c r="D423" s="447"/>
      <c r="E423" s="447"/>
      <c r="F423" s="447"/>
      <c r="G423" s="447"/>
      <c r="H423" s="447"/>
      <c r="I423" s="434"/>
      <c r="J423" s="435"/>
      <c r="K423" s="435"/>
      <c r="L423" s="435"/>
      <c r="M423" s="435"/>
      <c r="N423" s="435"/>
      <c r="O423" s="435"/>
      <c r="P423" s="436"/>
      <c r="Q423" s="448"/>
      <c r="R423" s="449"/>
      <c r="S423" s="449"/>
      <c r="T423" s="449"/>
      <c r="U423" s="449"/>
      <c r="V423" s="449"/>
      <c r="W423" s="449"/>
      <c r="X423" s="450"/>
      <c r="Y423" s="451"/>
      <c r="Z423" s="452"/>
      <c r="AA423" s="448"/>
      <c r="AB423" s="449"/>
      <c r="AC423" s="449"/>
      <c r="AD423" s="450"/>
      <c r="AE423" s="431"/>
      <c r="AF423" s="432"/>
      <c r="AG423" s="433"/>
      <c r="AH423" s="431"/>
      <c r="AI423" s="432"/>
      <c r="AJ423" s="433"/>
      <c r="AK423" s="434"/>
      <c r="AL423" s="435"/>
      <c r="AM423" s="435"/>
      <c r="AN423" s="436"/>
      <c r="AO423" s="437"/>
      <c r="AP423" s="438"/>
      <c r="AQ423" s="438"/>
      <c r="AR423" s="438"/>
      <c r="AS423" s="438"/>
      <c r="AT423" s="438"/>
      <c r="AU423" s="438"/>
      <c r="AV423" s="439"/>
      <c r="AW423" s="440"/>
      <c r="AX423" s="441"/>
      <c r="AY423" s="442"/>
      <c r="AZ423" s="443"/>
      <c r="BA423" s="444"/>
      <c r="BB423" s="444"/>
      <c r="BC423" s="444"/>
      <c r="BD423" s="444"/>
      <c r="BE423" s="444"/>
      <c r="BF423" s="444"/>
      <c r="BG423" s="444"/>
      <c r="BH423" s="444"/>
      <c r="BI423" s="444"/>
      <c r="BJ423" s="444"/>
      <c r="BK423" s="444"/>
      <c r="BL423" s="444"/>
      <c r="BM423" s="444"/>
      <c r="BN423" s="444"/>
      <c r="BO423" s="445"/>
    </row>
    <row r="424" spans="1:67" ht="35.1" customHeight="1" x14ac:dyDescent="0.25">
      <c r="A424" s="23">
        <f t="shared" si="20"/>
        <v>413</v>
      </c>
      <c r="B424" s="446"/>
      <c r="C424" s="446"/>
      <c r="D424" s="447"/>
      <c r="E424" s="447"/>
      <c r="F424" s="447"/>
      <c r="G424" s="447"/>
      <c r="H424" s="447"/>
      <c r="I424" s="434"/>
      <c r="J424" s="435"/>
      <c r="K424" s="435"/>
      <c r="L424" s="435"/>
      <c r="M424" s="435"/>
      <c r="N424" s="435"/>
      <c r="O424" s="435"/>
      <c r="P424" s="436"/>
      <c r="Q424" s="448"/>
      <c r="R424" s="449"/>
      <c r="S424" s="449"/>
      <c r="T424" s="449"/>
      <c r="U424" s="449"/>
      <c r="V424" s="449"/>
      <c r="W424" s="449"/>
      <c r="X424" s="450"/>
      <c r="Y424" s="451"/>
      <c r="Z424" s="452"/>
      <c r="AA424" s="448"/>
      <c r="AB424" s="449"/>
      <c r="AC424" s="449"/>
      <c r="AD424" s="450"/>
      <c r="AE424" s="431"/>
      <c r="AF424" s="432"/>
      <c r="AG424" s="433"/>
      <c r="AH424" s="431"/>
      <c r="AI424" s="432"/>
      <c r="AJ424" s="433"/>
      <c r="AK424" s="434"/>
      <c r="AL424" s="435"/>
      <c r="AM424" s="435"/>
      <c r="AN424" s="436"/>
      <c r="AO424" s="437"/>
      <c r="AP424" s="438"/>
      <c r="AQ424" s="438"/>
      <c r="AR424" s="438"/>
      <c r="AS424" s="438"/>
      <c r="AT424" s="438"/>
      <c r="AU424" s="438"/>
      <c r="AV424" s="439"/>
      <c r="AW424" s="440"/>
      <c r="AX424" s="441"/>
      <c r="AY424" s="442"/>
      <c r="AZ424" s="443"/>
      <c r="BA424" s="444"/>
      <c r="BB424" s="444"/>
      <c r="BC424" s="444"/>
      <c r="BD424" s="444"/>
      <c r="BE424" s="444"/>
      <c r="BF424" s="444"/>
      <c r="BG424" s="444"/>
      <c r="BH424" s="444"/>
      <c r="BI424" s="444"/>
      <c r="BJ424" s="444"/>
      <c r="BK424" s="444"/>
      <c r="BL424" s="444"/>
      <c r="BM424" s="444"/>
      <c r="BN424" s="444"/>
      <c r="BO424" s="445"/>
    </row>
    <row r="425" spans="1:67" ht="35.1" customHeight="1" x14ac:dyDescent="0.25">
      <c r="A425" s="23">
        <f t="shared" si="20"/>
        <v>414</v>
      </c>
      <c r="B425" s="446"/>
      <c r="C425" s="446"/>
      <c r="D425" s="447"/>
      <c r="E425" s="447"/>
      <c r="F425" s="447"/>
      <c r="G425" s="447"/>
      <c r="H425" s="447"/>
      <c r="I425" s="434"/>
      <c r="J425" s="435"/>
      <c r="K425" s="435"/>
      <c r="L425" s="435"/>
      <c r="M425" s="435"/>
      <c r="N425" s="435"/>
      <c r="O425" s="435"/>
      <c r="P425" s="436"/>
      <c r="Q425" s="448"/>
      <c r="R425" s="449"/>
      <c r="S425" s="449"/>
      <c r="T425" s="449"/>
      <c r="U425" s="449"/>
      <c r="V425" s="449"/>
      <c r="W425" s="449"/>
      <c r="X425" s="450"/>
      <c r="Y425" s="451"/>
      <c r="Z425" s="452"/>
      <c r="AA425" s="448"/>
      <c r="AB425" s="449"/>
      <c r="AC425" s="449"/>
      <c r="AD425" s="450"/>
      <c r="AE425" s="431"/>
      <c r="AF425" s="432"/>
      <c r="AG425" s="433"/>
      <c r="AH425" s="431"/>
      <c r="AI425" s="432"/>
      <c r="AJ425" s="433"/>
      <c r="AK425" s="434"/>
      <c r="AL425" s="435"/>
      <c r="AM425" s="435"/>
      <c r="AN425" s="436"/>
      <c r="AO425" s="437"/>
      <c r="AP425" s="438"/>
      <c r="AQ425" s="438"/>
      <c r="AR425" s="438"/>
      <c r="AS425" s="438"/>
      <c r="AT425" s="438"/>
      <c r="AU425" s="438"/>
      <c r="AV425" s="439"/>
      <c r="AW425" s="440"/>
      <c r="AX425" s="441"/>
      <c r="AY425" s="442"/>
      <c r="AZ425" s="443"/>
      <c r="BA425" s="444"/>
      <c r="BB425" s="444"/>
      <c r="BC425" s="444"/>
      <c r="BD425" s="444"/>
      <c r="BE425" s="444"/>
      <c r="BF425" s="444"/>
      <c r="BG425" s="444"/>
      <c r="BH425" s="444"/>
      <c r="BI425" s="444"/>
      <c r="BJ425" s="444"/>
      <c r="BK425" s="444"/>
      <c r="BL425" s="444"/>
      <c r="BM425" s="444"/>
      <c r="BN425" s="444"/>
      <c r="BO425" s="445"/>
    </row>
    <row r="426" spans="1:67" ht="35.1" customHeight="1" x14ac:dyDescent="0.25">
      <c r="A426" s="23">
        <f t="shared" si="20"/>
        <v>415</v>
      </c>
      <c r="B426" s="446"/>
      <c r="C426" s="446"/>
      <c r="D426" s="447"/>
      <c r="E426" s="447"/>
      <c r="F426" s="447"/>
      <c r="G426" s="447"/>
      <c r="H426" s="447"/>
      <c r="I426" s="434"/>
      <c r="J426" s="435"/>
      <c r="K426" s="435"/>
      <c r="L426" s="435"/>
      <c r="M426" s="435"/>
      <c r="N426" s="435"/>
      <c r="O426" s="435"/>
      <c r="P426" s="436"/>
      <c r="Q426" s="448"/>
      <c r="R426" s="449"/>
      <c r="S426" s="449"/>
      <c r="T426" s="449"/>
      <c r="U426" s="449"/>
      <c r="V426" s="449"/>
      <c r="W426" s="449"/>
      <c r="X426" s="450"/>
      <c r="Y426" s="451"/>
      <c r="Z426" s="452"/>
      <c r="AA426" s="448"/>
      <c r="AB426" s="449"/>
      <c r="AC426" s="449"/>
      <c r="AD426" s="450"/>
      <c r="AE426" s="431"/>
      <c r="AF426" s="432"/>
      <c r="AG426" s="433"/>
      <c r="AH426" s="431"/>
      <c r="AI426" s="432"/>
      <c r="AJ426" s="433"/>
      <c r="AK426" s="434"/>
      <c r="AL426" s="435"/>
      <c r="AM426" s="435"/>
      <c r="AN426" s="436"/>
      <c r="AO426" s="437"/>
      <c r="AP426" s="438"/>
      <c r="AQ426" s="438"/>
      <c r="AR426" s="438"/>
      <c r="AS426" s="438"/>
      <c r="AT426" s="438"/>
      <c r="AU426" s="438"/>
      <c r="AV426" s="439"/>
      <c r="AW426" s="440"/>
      <c r="AX426" s="441"/>
      <c r="AY426" s="442"/>
      <c r="AZ426" s="443"/>
      <c r="BA426" s="444"/>
      <c r="BB426" s="444"/>
      <c r="BC426" s="444"/>
      <c r="BD426" s="444"/>
      <c r="BE426" s="444"/>
      <c r="BF426" s="444"/>
      <c r="BG426" s="444"/>
      <c r="BH426" s="444"/>
      <c r="BI426" s="444"/>
      <c r="BJ426" s="444"/>
      <c r="BK426" s="444"/>
      <c r="BL426" s="444"/>
      <c r="BM426" s="444"/>
      <c r="BN426" s="444"/>
      <c r="BO426" s="445"/>
    </row>
    <row r="427" spans="1:67" ht="35.1" customHeight="1" x14ac:dyDescent="0.25">
      <c r="A427" s="23">
        <f t="shared" si="20"/>
        <v>416</v>
      </c>
      <c r="B427" s="446"/>
      <c r="C427" s="446"/>
      <c r="D427" s="447"/>
      <c r="E427" s="447"/>
      <c r="F427" s="447"/>
      <c r="G427" s="447"/>
      <c r="H427" s="447"/>
      <c r="I427" s="434"/>
      <c r="J427" s="435"/>
      <c r="K427" s="435"/>
      <c r="L427" s="435"/>
      <c r="M427" s="435"/>
      <c r="N427" s="435"/>
      <c r="O427" s="435"/>
      <c r="P427" s="436"/>
      <c r="Q427" s="448"/>
      <c r="R427" s="449"/>
      <c r="S427" s="449"/>
      <c r="T427" s="449"/>
      <c r="U427" s="449"/>
      <c r="V427" s="449"/>
      <c r="W427" s="449"/>
      <c r="X427" s="450"/>
      <c r="Y427" s="451"/>
      <c r="Z427" s="452"/>
      <c r="AA427" s="448"/>
      <c r="AB427" s="449"/>
      <c r="AC427" s="449"/>
      <c r="AD427" s="450"/>
      <c r="AE427" s="431"/>
      <c r="AF427" s="432"/>
      <c r="AG427" s="433"/>
      <c r="AH427" s="431"/>
      <c r="AI427" s="432"/>
      <c r="AJ427" s="433"/>
      <c r="AK427" s="434"/>
      <c r="AL427" s="435"/>
      <c r="AM427" s="435"/>
      <c r="AN427" s="436"/>
      <c r="AO427" s="437"/>
      <c r="AP427" s="438"/>
      <c r="AQ427" s="438"/>
      <c r="AR427" s="438"/>
      <c r="AS427" s="438"/>
      <c r="AT427" s="438"/>
      <c r="AU427" s="438"/>
      <c r="AV427" s="439"/>
      <c r="AW427" s="440"/>
      <c r="AX427" s="441"/>
      <c r="AY427" s="442"/>
      <c r="AZ427" s="443"/>
      <c r="BA427" s="444"/>
      <c r="BB427" s="444"/>
      <c r="BC427" s="444"/>
      <c r="BD427" s="444"/>
      <c r="BE427" s="444"/>
      <c r="BF427" s="444"/>
      <c r="BG427" s="444"/>
      <c r="BH427" s="444"/>
      <c r="BI427" s="444"/>
      <c r="BJ427" s="444"/>
      <c r="BK427" s="444"/>
      <c r="BL427" s="444"/>
      <c r="BM427" s="444"/>
      <c r="BN427" s="444"/>
      <c r="BO427" s="445"/>
    </row>
    <row r="428" spans="1:67" ht="35.1" customHeight="1" x14ac:dyDescent="0.25">
      <c r="A428" s="23">
        <f t="shared" si="20"/>
        <v>417</v>
      </c>
      <c r="B428" s="446"/>
      <c r="C428" s="446"/>
      <c r="D428" s="447"/>
      <c r="E428" s="447"/>
      <c r="F428" s="447"/>
      <c r="G428" s="447"/>
      <c r="H428" s="447"/>
      <c r="I428" s="434"/>
      <c r="J428" s="435"/>
      <c r="K428" s="435"/>
      <c r="L428" s="435"/>
      <c r="M428" s="435"/>
      <c r="N428" s="435"/>
      <c r="O428" s="435"/>
      <c r="P428" s="436"/>
      <c r="Q428" s="448"/>
      <c r="R428" s="449"/>
      <c r="S428" s="449"/>
      <c r="T428" s="449"/>
      <c r="U428" s="449"/>
      <c r="V428" s="449"/>
      <c r="W428" s="449"/>
      <c r="X428" s="450"/>
      <c r="Y428" s="451"/>
      <c r="Z428" s="452"/>
      <c r="AA428" s="448"/>
      <c r="AB428" s="449"/>
      <c r="AC428" s="449"/>
      <c r="AD428" s="450"/>
      <c r="AE428" s="431"/>
      <c r="AF428" s="432"/>
      <c r="AG428" s="433"/>
      <c r="AH428" s="431"/>
      <c r="AI428" s="432"/>
      <c r="AJ428" s="433"/>
      <c r="AK428" s="434"/>
      <c r="AL428" s="435"/>
      <c r="AM428" s="435"/>
      <c r="AN428" s="436"/>
      <c r="AO428" s="437"/>
      <c r="AP428" s="438"/>
      <c r="AQ428" s="438"/>
      <c r="AR428" s="438"/>
      <c r="AS428" s="438"/>
      <c r="AT428" s="438"/>
      <c r="AU428" s="438"/>
      <c r="AV428" s="439"/>
      <c r="AW428" s="440"/>
      <c r="AX428" s="441"/>
      <c r="AY428" s="442"/>
      <c r="AZ428" s="443"/>
      <c r="BA428" s="444"/>
      <c r="BB428" s="444"/>
      <c r="BC428" s="444"/>
      <c r="BD428" s="444"/>
      <c r="BE428" s="444"/>
      <c r="BF428" s="444"/>
      <c r="BG428" s="444"/>
      <c r="BH428" s="444"/>
      <c r="BI428" s="444"/>
      <c r="BJ428" s="444"/>
      <c r="BK428" s="444"/>
      <c r="BL428" s="444"/>
      <c r="BM428" s="444"/>
      <c r="BN428" s="444"/>
      <c r="BO428" s="445"/>
    </row>
    <row r="429" spans="1:67" ht="35.1" customHeight="1" x14ac:dyDescent="0.25">
      <c r="A429" s="23">
        <f t="shared" si="20"/>
        <v>418</v>
      </c>
      <c r="B429" s="446"/>
      <c r="C429" s="446"/>
      <c r="D429" s="447"/>
      <c r="E429" s="447"/>
      <c r="F429" s="447"/>
      <c r="G429" s="447"/>
      <c r="H429" s="447"/>
      <c r="I429" s="434"/>
      <c r="J429" s="435"/>
      <c r="K429" s="435"/>
      <c r="L429" s="435"/>
      <c r="M429" s="435"/>
      <c r="N429" s="435"/>
      <c r="O429" s="435"/>
      <c r="P429" s="436"/>
      <c r="Q429" s="448"/>
      <c r="R429" s="449"/>
      <c r="S429" s="449"/>
      <c r="T429" s="449"/>
      <c r="U429" s="449"/>
      <c r="V429" s="449"/>
      <c r="W429" s="449"/>
      <c r="X429" s="450"/>
      <c r="Y429" s="451"/>
      <c r="Z429" s="452"/>
      <c r="AA429" s="448"/>
      <c r="AB429" s="449"/>
      <c r="AC429" s="449"/>
      <c r="AD429" s="450"/>
      <c r="AE429" s="431"/>
      <c r="AF429" s="432"/>
      <c r="AG429" s="433"/>
      <c r="AH429" s="431"/>
      <c r="AI429" s="432"/>
      <c r="AJ429" s="433"/>
      <c r="AK429" s="434"/>
      <c r="AL429" s="435"/>
      <c r="AM429" s="435"/>
      <c r="AN429" s="436"/>
      <c r="AO429" s="437"/>
      <c r="AP429" s="438"/>
      <c r="AQ429" s="438"/>
      <c r="AR429" s="438"/>
      <c r="AS429" s="438"/>
      <c r="AT429" s="438"/>
      <c r="AU429" s="438"/>
      <c r="AV429" s="439"/>
      <c r="AW429" s="440"/>
      <c r="AX429" s="441"/>
      <c r="AY429" s="442"/>
      <c r="AZ429" s="443"/>
      <c r="BA429" s="444"/>
      <c r="BB429" s="444"/>
      <c r="BC429" s="444"/>
      <c r="BD429" s="444"/>
      <c r="BE429" s="444"/>
      <c r="BF429" s="444"/>
      <c r="BG429" s="444"/>
      <c r="BH429" s="444"/>
      <c r="BI429" s="444"/>
      <c r="BJ429" s="444"/>
      <c r="BK429" s="444"/>
      <c r="BL429" s="444"/>
      <c r="BM429" s="444"/>
      <c r="BN429" s="444"/>
      <c r="BO429" s="445"/>
    </row>
    <row r="430" spans="1:67" ht="35.1" customHeight="1" x14ac:dyDescent="0.25">
      <c r="A430" s="23">
        <f t="shared" si="20"/>
        <v>419</v>
      </c>
      <c r="B430" s="446"/>
      <c r="C430" s="446"/>
      <c r="D430" s="447"/>
      <c r="E430" s="447"/>
      <c r="F430" s="447"/>
      <c r="G430" s="447"/>
      <c r="H430" s="447"/>
      <c r="I430" s="434"/>
      <c r="J430" s="435"/>
      <c r="K430" s="435"/>
      <c r="L430" s="435"/>
      <c r="M430" s="435"/>
      <c r="N430" s="435"/>
      <c r="O430" s="435"/>
      <c r="P430" s="436"/>
      <c r="Q430" s="448"/>
      <c r="R430" s="449"/>
      <c r="S430" s="449"/>
      <c r="T430" s="449"/>
      <c r="U430" s="449"/>
      <c r="V430" s="449"/>
      <c r="W430" s="449"/>
      <c r="X430" s="450"/>
      <c r="Y430" s="451"/>
      <c r="Z430" s="452"/>
      <c r="AA430" s="448"/>
      <c r="AB430" s="449"/>
      <c r="AC430" s="449"/>
      <c r="AD430" s="450"/>
      <c r="AE430" s="431"/>
      <c r="AF430" s="432"/>
      <c r="AG430" s="433"/>
      <c r="AH430" s="431"/>
      <c r="AI430" s="432"/>
      <c r="AJ430" s="433"/>
      <c r="AK430" s="434"/>
      <c r="AL430" s="435"/>
      <c r="AM430" s="435"/>
      <c r="AN430" s="436"/>
      <c r="AO430" s="437"/>
      <c r="AP430" s="438"/>
      <c r="AQ430" s="438"/>
      <c r="AR430" s="438"/>
      <c r="AS430" s="438"/>
      <c r="AT430" s="438"/>
      <c r="AU430" s="438"/>
      <c r="AV430" s="439"/>
      <c r="AW430" s="440"/>
      <c r="AX430" s="441"/>
      <c r="AY430" s="442"/>
      <c r="AZ430" s="443"/>
      <c r="BA430" s="444"/>
      <c r="BB430" s="444"/>
      <c r="BC430" s="444"/>
      <c r="BD430" s="444"/>
      <c r="BE430" s="444"/>
      <c r="BF430" s="444"/>
      <c r="BG430" s="444"/>
      <c r="BH430" s="444"/>
      <c r="BI430" s="444"/>
      <c r="BJ430" s="444"/>
      <c r="BK430" s="444"/>
      <c r="BL430" s="444"/>
      <c r="BM430" s="444"/>
      <c r="BN430" s="444"/>
      <c r="BO430" s="445"/>
    </row>
    <row r="431" spans="1:67" ht="35.1" customHeight="1" x14ac:dyDescent="0.25">
      <c r="A431" s="22">
        <f>ROW(A420)</f>
        <v>420</v>
      </c>
      <c r="B431" s="446"/>
      <c r="C431" s="446"/>
      <c r="D431" s="447"/>
      <c r="E431" s="447"/>
      <c r="F431" s="447"/>
      <c r="G431" s="447"/>
      <c r="H431" s="447"/>
      <c r="I431" s="434"/>
      <c r="J431" s="435"/>
      <c r="K431" s="435"/>
      <c r="L431" s="435"/>
      <c r="M431" s="435"/>
      <c r="N431" s="435"/>
      <c r="O431" s="435"/>
      <c r="P431" s="436"/>
      <c r="Q431" s="448"/>
      <c r="R431" s="449"/>
      <c r="S431" s="449"/>
      <c r="T431" s="449"/>
      <c r="U431" s="449"/>
      <c r="V431" s="449"/>
      <c r="W431" s="449"/>
      <c r="X431" s="450"/>
      <c r="Y431" s="451"/>
      <c r="Z431" s="452"/>
      <c r="AA431" s="448"/>
      <c r="AB431" s="449"/>
      <c r="AC431" s="449"/>
      <c r="AD431" s="450"/>
      <c r="AE431" s="431"/>
      <c r="AF431" s="432"/>
      <c r="AG431" s="433"/>
      <c r="AH431" s="431"/>
      <c r="AI431" s="432"/>
      <c r="AJ431" s="433"/>
      <c r="AK431" s="434"/>
      <c r="AL431" s="435"/>
      <c r="AM431" s="435"/>
      <c r="AN431" s="436"/>
      <c r="AO431" s="437"/>
      <c r="AP431" s="438"/>
      <c r="AQ431" s="438"/>
      <c r="AR431" s="438"/>
      <c r="AS431" s="438"/>
      <c r="AT431" s="438"/>
      <c r="AU431" s="438"/>
      <c r="AV431" s="439"/>
      <c r="AW431" s="440"/>
      <c r="AX431" s="441"/>
      <c r="AY431" s="442"/>
      <c r="AZ431" s="443"/>
      <c r="BA431" s="444"/>
      <c r="BB431" s="444"/>
      <c r="BC431" s="444"/>
      <c r="BD431" s="444"/>
      <c r="BE431" s="444"/>
      <c r="BF431" s="444"/>
      <c r="BG431" s="444"/>
      <c r="BH431" s="444"/>
      <c r="BI431" s="444"/>
      <c r="BJ431" s="444"/>
      <c r="BK431" s="444"/>
      <c r="BL431" s="444"/>
      <c r="BM431" s="444"/>
      <c r="BN431" s="444"/>
      <c r="BO431" s="445"/>
    </row>
    <row r="432" spans="1:67" ht="35.1" customHeight="1" x14ac:dyDescent="0.25">
      <c r="A432" s="23">
        <f t="shared" si="20"/>
        <v>421</v>
      </c>
      <c r="B432" s="446"/>
      <c r="C432" s="446"/>
      <c r="D432" s="447"/>
      <c r="E432" s="447"/>
      <c r="F432" s="447"/>
      <c r="G432" s="447"/>
      <c r="H432" s="447"/>
      <c r="I432" s="434"/>
      <c r="J432" s="435"/>
      <c r="K432" s="435"/>
      <c r="L432" s="435"/>
      <c r="M432" s="435"/>
      <c r="N432" s="435"/>
      <c r="O432" s="435"/>
      <c r="P432" s="436"/>
      <c r="Q432" s="448"/>
      <c r="R432" s="449"/>
      <c r="S432" s="449"/>
      <c r="T432" s="449"/>
      <c r="U432" s="449"/>
      <c r="V432" s="449"/>
      <c r="W432" s="449"/>
      <c r="X432" s="450"/>
      <c r="Y432" s="451"/>
      <c r="Z432" s="452"/>
      <c r="AA432" s="448"/>
      <c r="AB432" s="449"/>
      <c r="AC432" s="449"/>
      <c r="AD432" s="450"/>
      <c r="AE432" s="431"/>
      <c r="AF432" s="432"/>
      <c r="AG432" s="433"/>
      <c r="AH432" s="431"/>
      <c r="AI432" s="432"/>
      <c r="AJ432" s="433"/>
      <c r="AK432" s="434"/>
      <c r="AL432" s="435"/>
      <c r="AM432" s="435"/>
      <c r="AN432" s="436"/>
      <c r="AO432" s="437"/>
      <c r="AP432" s="438"/>
      <c r="AQ432" s="438"/>
      <c r="AR432" s="438"/>
      <c r="AS432" s="438"/>
      <c r="AT432" s="438"/>
      <c r="AU432" s="438"/>
      <c r="AV432" s="439"/>
      <c r="AW432" s="440"/>
      <c r="AX432" s="441"/>
      <c r="AY432" s="442"/>
      <c r="AZ432" s="443"/>
      <c r="BA432" s="444"/>
      <c r="BB432" s="444"/>
      <c r="BC432" s="444"/>
      <c r="BD432" s="444"/>
      <c r="BE432" s="444"/>
      <c r="BF432" s="444"/>
      <c r="BG432" s="444"/>
      <c r="BH432" s="444"/>
      <c r="BI432" s="444"/>
      <c r="BJ432" s="444"/>
      <c r="BK432" s="444"/>
      <c r="BL432" s="444"/>
      <c r="BM432" s="444"/>
      <c r="BN432" s="444"/>
      <c r="BO432" s="445"/>
    </row>
    <row r="433" spans="1:67" ht="35.1" customHeight="1" x14ac:dyDescent="0.25">
      <c r="A433" s="23">
        <f t="shared" si="20"/>
        <v>422</v>
      </c>
      <c r="B433" s="446"/>
      <c r="C433" s="446"/>
      <c r="D433" s="447"/>
      <c r="E433" s="447"/>
      <c r="F433" s="447"/>
      <c r="G433" s="447"/>
      <c r="H433" s="447"/>
      <c r="I433" s="434"/>
      <c r="J433" s="435"/>
      <c r="K433" s="435"/>
      <c r="L433" s="435"/>
      <c r="M433" s="435"/>
      <c r="N433" s="435"/>
      <c r="O433" s="435"/>
      <c r="P433" s="436"/>
      <c r="Q433" s="448"/>
      <c r="R433" s="449"/>
      <c r="S433" s="449"/>
      <c r="T433" s="449"/>
      <c r="U433" s="449"/>
      <c r="V433" s="449"/>
      <c r="W433" s="449"/>
      <c r="X433" s="450"/>
      <c r="Y433" s="451"/>
      <c r="Z433" s="452"/>
      <c r="AA433" s="448"/>
      <c r="AB433" s="449"/>
      <c r="AC433" s="449"/>
      <c r="AD433" s="450"/>
      <c r="AE433" s="431"/>
      <c r="AF433" s="432"/>
      <c r="AG433" s="433"/>
      <c r="AH433" s="431"/>
      <c r="AI433" s="432"/>
      <c r="AJ433" s="433"/>
      <c r="AK433" s="434"/>
      <c r="AL433" s="435"/>
      <c r="AM433" s="435"/>
      <c r="AN433" s="436"/>
      <c r="AO433" s="437"/>
      <c r="AP433" s="438"/>
      <c r="AQ433" s="438"/>
      <c r="AR433" s="438"/>
      <c r="AS433" s="438"/>
      <c r="AT433" s="438"/>
      <c r="AU433" s="438"/>
      <c r="AV433" s="439"/>
      <c r="AW433" s="440"/>
      <c r="AX433" s="441"/>
      <c r="AY433" s="442"/>
      <c r="AZ433" s="443"/>
      <c r="BA433" s="444"/>
      <c r="BB433" s="444"/>
      <c r="BC433" s="444"/>
      <c r="BD433" s="444"/>
      <c r="BE433" s="444"/>
      <c r="BF433" s="444"/>
      <c r="BG433" s="444"/>
      <c r="BH433" s="444"/>
      <c r="BI433" s="444"/>
      <c r="BJ433" s="444"/>
      <c r="BK433" s="444"/>
      <c r="BL433" s="444"/>
      <c r="BM433" s="444"/>
      <c r="BN433" s="444"/>
      <c r="BO433" s="445"/>
    </row>
    <row r="434" spans="1:67" ht="35.1" customHeight="1" x14ac:dyDescent="0.25">
      <c r="A434" s="23">
        <f t="shared" si="20"/>
        <v>423</v>
      </c>
      <c r="B434" s="446"/>
      <c r="C434" s="446"/>
      <c r="D434" s="447"/>
      <c r="E434" s="447"/>
      <c r="F434" s="447"/>
      <c r="G434" s="447"/>
      <c r="H434" s="447"/>
      <c r="I434" s="434"/>
      <c r="J434" s="435"/>
      <c r="K434" s="435"/>
      <c r="L434" s="435"/>
      <c r="M434" s="435"/>
      <c r="N434" s="435"/>
      <c r="O434" s="435"/>
      <c r="P434" s="436"/>
      <c r="Q434" s="448"/>
      <c r="R434" s="449"/>
      <c r="S434" s="449"/>
      <c r="T434" s="449"/>
      <c r="U434" s="449"/>
      <c r="V434" s="449"/>
      <c r="W434" s="449"/>
      <c r="X434" s="450"/>
      <c r="Y434" s="451"/>
      <c r="Z434" s="452"/>
      <c r="AA434" s="448"/>
      <c r="AB434" s="449"/>
      <c r="AC434" s="449"/>
      <c r="AD434" s="450"/>
      <c r="AE434" s="431"/>
      <c r="AF434" s="432"/>
      <c r="AG434" s="433"/>
      <c r="AH434" s="431"/>
      <c r="AI434" s="432"/>
      <c r="AJ434" s="433"/>
      <c r="AK434" s="434"/>
      <c r="AL434" s="435"/>
      <c r="AM434" s="435"/>
      <c r="AN434" s="436"/>
      <c r="AO434" s="437"/>
      <c r="AP434" s="438"/>
      <c r="AQ434" s="438"/>
      <c r="AR434" s="438"/>
      <c r="AS434" s="438"/>
      <c r="AT434" s="438"/>
      <c r="AU434" s="438"/>
      <c r="AV434" s="439"/>
      <c r="AW434" s="440"/>
      <c r="AX434" s="441"/>
      <c r="AY434" s="442"/>
      <c r="AZ434" s="443"/>
      <c r="BA434" s="444"/>
      <c r="BB434" s="444"/>
      <c r="BC434" s="444"/>
      <c r="BD434" s="444"/>
      <c r="BE434" s="444"/>
      <c r="BF434" s="444"/>
      <c r="BG434" s="444"/>
      <c r="BH434" s="444"/>
      <c r="BI434" s="444"/>
      <c r="BJ434" s="444"/>
      <c r="BK434" s="444"/>
      <c r="BL434" s="444"/>
      <c r="BM434" s="444"/>
      <c r="BN434" s="444"/>
      <c r="BO434" s="445"/>
    </row>
    <row r="435" spans="1:67" ht="35.1" customHeight="1" x14ac:dyDescent="0.25">
      <c r="A435" s="23">
        <f t="shared" si="20"/>
        <v>424</v>
      </c>
      <c r="B435" s="446"/>
      <c r="C435" s="446"/>
      <c r="D435" s="447"/>
      <c r="E435" s="447"/>
      <c r="F435" s="447"/>
      <c r="G435" s="447"/>
      <c r="H435" s="447"/>
      <c r="I435" s="434"/>
      <c r="J435" s="435"/>
      <c r="K435" s="435"/>
      <c r="L435" s="435"/>
      <c r="M435" s="435"/>
      <c r="N435" s="435"/>
      <c r="O435" s="435"/>
      <c r="P435" s="436"/>
      <c r="Q435" s="448"/>
      <c r="R435" s="449"/>
      <c r="S435" s="449"/>
      <c r="T435" s="449"/>
      <c r="U435" s="449"/>
      <c r="V435" s="449"/>
      <c r="W435" s="449"/>
      <c r="X435" s="450"/>
      <c r="Y435" s="451"/>
      <c r="Z435" s="452"/>
      <c r="AA435" s="448"/>
      <c r="AB435" s="449"/>
      <c r="AC435" s="449"/>
      <c r="AD435" s="450"/>
      <c r="AE435" s="431"/>
      <c r="AF435" s="432"/>
      <c r="AG435" s="433"/>
      <c r="AH435" s="431"/>
      <c r="AI435" s="432"/>
      <c r="AJ435" s="433"/>
      <c r="AK435" s="434"/>
      <c r="AL435" s="435"/>
      <c r="AM435" s="435"/>
      <c r="AN435" s="436"/>
      <c r="AO435" s="437"/>
      <c r="AP435" s="438"/>
      <c r="AQ435" s="438"/>
      <c r="AR435" s="438"/>
      <c r="AS435" s="438"/>
      <c r="AT435" s="438"/>
      <c r="AU435" s="438"/>
      <c r="AV435" s="439"/>
      <c r="AW435" s="440"/>
      <c r="AX435" s="441"/>
      <c r="AY435" s="442"/>
      <c r="AZ435" s="443"/>
      <c r="BA435" s="444"/>
      <c r="BB435" s="444"/>
      <c r="BC435" s="444"/>
      <c r="BD435" s="444"/>
      <c r="BE435" s="444"/>
      <c r="BF435" s="444"/>
      <c r="BG435" s="444"/>
      <c r="BH435" s="444"/>
      <c r="BI435" s="444"/>
      <c r="BJ435" s="444"/>
      <c r="BK435" s="444"/>
      <c r="BL435" s="444"/>
      <c r="BM435" s="444"/>
      <c r="BN435" s="444"/>
      <c r="BO435" s="445"/>
    </row>
    <row r="436" spans="1:67" ht="35.1" customHeight="1" x14ac:dyDescent="0.25">
      <c r="A436" s="23">
        <f t="shared" si="20"/>
        <v>425</v>
      </c>
      <c r="B436" s="446"/>
      <c r="C436" s="446"/>
      <c r="D436" s="447"/>
      <c r="E436" s="447"/>
      <c r="F436" s="447"/>
      <c r="G436" s="447"/>
      <c r="H436" s="447"/>
      <c r="I436" s="434"/>
      <c r="J436" s="435"/>
      <c r="K436" s="435"/>
      <c r="L436" s="435"/>
      <c r="M436" s="435"/>
      <c r="N436" s="435"/>
      <c r="O436" s="435"/>
      <c r="P436" s="436"/>
      <c r="Q436" s="448"/>
      <c r="R436" s="449"/>
      <c r="S436" s="449"/>
      <c r="T436" s="449"/>
      <c r="U436" s="449"/>
      <c r="V436" s="449"/>
      <c r="W436" s="449"/>
      <c r="X436" s="450"/>
      <c r="Y436" s="451"/>
      <c r="Z436" s="452"/>
      <c r="AA436" s="448"/>
      <c r="AB436" s="449"/>
      <c r="AC436" s="449"/>
      <c r="AD436" s="450"/>
      <c r="AE436" s="431"/>
      <c r="AF436" s="432"/>
      <c r="AG436" s="433"/>
      <c r="AH436" s="431"/>
      <c r="AI436" s="432"/>
      <c r="AJ436" s="433"/>
      <c r="AK436" s="434"/>
      <c r="AL436" s="435"/>
      <c r="AM436" s="435"/>
      <c r="AN436" s="436"/>
      <c r="AO436" s="437"/>
      <c r="AP436" s="438"/>
      <c r="AQ436" s="438"/>
      <c r="AR436" s="438"/>
      <c r="AS436" s="438"/>
      <c r="AT436" s="438"/>
      <c r="AU436" s="438"/>
      <c r="AV436" s="439"/>
      <c r="AW436" s="440"/>
      <c r="AX436" s="441"/>
      <c r="AY436" s="442"/>
      <c r="AZ436" s="443"/>
      <c r="BA436" s="444"/>
      <c r="BB436" s="444"/>
      <c r="BC436" s="444"/>
      <c r="BD436" s="444"/>
      <c r="BE436" s="444"/>
      <c r="BF436" s="444"/>
      <c r="BG436" s="444"/>
      <c r="BH436" s="444"/>
      <c r="BI436" s="444"/>
      <c r="BJ436" s="444"/>
      <c r="BK436" s="444"/>
      <c r="BL436" s="444"/>
      <c r="BM436" s="444"/>
      <c r="BN436" s="444"/>
      <c r="BO436" s="445"/>
    </row>
    <row r="437" spans="1:67" ht="35.1" customHeight="1" x14ac:dyDescent="0.25">
      <c r="A437" s="23">
        <f t="shared" si="20"/>
        <v>426</v>
      </c>
      <c r="B437" s="446"/>
      <c r="C437" s="446"/>
      <c r="D437" s="447"/>
      <c r="E437" s="447"/>
      <c r="F437" s="447"/>
      <c r="G437" s="447"/>
      <c r="H437" s="447"/>
      <c r="I437" s="434"/>
      <c r="J437" s="435"/>
      <c r="K437" s="435"/>
      <c r="L437" s="435"/>
      <c r="M437" s="435"/>
      <c r="N437" s="435"/>
      <c r="O437" s="435"/>
      <c r="P437" s="436"/>
      <c r="Q437" s="448"/>
      <c r="R437" s="449"/>
      <c r="S437" s="449"/>
      <c r="T437" s="449"/>
      <c r="U437" s="449"/>
      <c r="V437" s="449"/>
      <c r="W437" s="449"/>
      <c r="X437" s="450"/>
      <c r="Y437" s="451"/>
      <c r="Z437" s="452"/>
      <c r="AA437" s="448"/>
      <c r="AB437" s="449"/>
      <c r="AC437" s="449"/>
      <c r="AD437" s="450"/>
      <c r="AE437" s="431"/>
      <c r="AF437" s="432"/>
      <c r="AG437" s="433"/>
      <c r="AH437" s="431"/>
      <c r="AI437" s="432"/>
      <c r="AJ437" s="433"/>
      <c r="AK437" s="434"/>
      <c r="AL437" s="435"/>
      <c r="AM437" s="435"/>
      <c r="AN437" s="436"/>
      <c r="AO437" s="437"/>
      <c r="AP437" s="438"/>
      <c r="AQ437" s="438"/>
      <c r="AR437" s="438"/>
      <c r="AS437" s="438"/>
      <c r="AT437" s="438"/>
      <c r="AU437" s="438"/>
      <c r="AV437" s="439"/>
      <c r="AW437" s="440"/>
      <c r="AX437" s="441"/>
      <c r="AY437" s="442"/>
      <c r="AZ437" s="443"/>
      <c r="BA437" s="444"/>
      <c r="BB437" s="444"/>
      <c r="BC437" s="444"/>
      <c r="BD437" s="444"/>
      <c r="BE437" s="444"/>
      <c r="BF437" s="444"/>
      <c r="BG437" s="444"/>
      <c r="BH437" s="444"/>
      <c r="BI437" s="444"/>
      <c r="BJ437" s="444"/>
      <c r="BK437" s="444"/>
      <c r="BL437" s="444"/>
      <c r="BM437" s="444"/>
      <c r="BN437" s="444"/>
      <c r="BO437" s="445"/>
    </row>
    <row r="438" spans="1:67" ht="35.1" customHeight="1" x14ac:dyDescent="0.25">
      <c r="A438" s="23">
        <f t="shared" si="20"/>
        <v>427</v>
      </c>
      <c r="B438" s="446"/>
      <c r="C438" s="446"/>
      <c r="D438" s="447"/>
      <c r="E438" s="447"/>
      <c r="F438" s="447"/>
      <c r="G438" s="447"/>
      <c r="H438" s="447"/>
      <c r="I438" s="434"/>
      <c r="J438" s="435"/>
      <c r="K438" s="435"/>
      <c r="L438" s="435"/>
      <c r="M438" s="435"/>
      <c r="N438" s="435"/>
      <c r="O438" s="435"/>
      <c r="P438" s="436"/>
      <c r="Q438" s="448"/>
      <c r="R438" s="449"/>
      <c r="S438" s="449"/>
      <c r="T438" s="449"/>
      <c r="U438" s="449"/>
      <c r="V438" s="449"/>
      <c r="W438" s="449"/>
      <c r="X438" s="450"/>
      <c r="Y438" s="451"/>
      <c r="Z438" s="452"/>
      <c r="AA438" s="448"/>
      <c r="AB438" s="449"/>
      <c r="AC438" s="449"/>
      <c r="AD438" s="450"/>
      <c r="AE438" s="431"/>
      <c r="AF438" s="432"/>
      <c r="AG438" s="433"/>
      <c r="AH438" s="431"/>
      <c r="AI438" s="432"/>
      <c r="AJ438" s="433"/>
      <c r="AK438" s="434"/>
      <c r="AL438" s="435"/>
      <c r="AM438" s="435"/>
      <c r="AN438" s="436"/>
      <c r="AO438" s="437"/>
      <c r="AP438" s="438"/>
      <c r="AQ438" s="438"/>
      <c r="AR438" s="438"/>
      <c r="AS438" s="438"/>
      <c r="AT438" s="438"/>
      <c r="AU438" s="438"/>
      <c r="AV438" s="439"/>
      <c r="AW438" s="440"/>
      <c r="AX438" s="441"/>
      <c r="AY438" s="442"/>
      <c r="AZ438" s="443"/>
      <c r="BA438" s="444"/>
      <c r="BB438" s="444"/>
      <c r="BC438" s="444"/>
      <c r="BD438" s="444"/>
      <c r="BE438" s="444"/>
      <c r="BF438" s="444"/>
      <c r="BG438" s="444"/>
      <c r="BH438" s="444"/>
      <c r="BI438" s="444"/>
      <c r="BJ438" s="444"/>
      <c r="BK438" s="444"/>
      <c r="BL438" s="444"/>
      <c r="BM438" s="444"/>
      <c r="BN438" s="444"/>
      <c r="BO438" s="445"/>
    </row>
    <row r="439" spans="1:67" ht="35.1" customHeight="1" x14ac:dyDescent="0.25">
      <c r="A439" s="23">
        <f t="shared" si="20"/>
        <v>428</v>
      </c>
      <c r="B439" s="446"/>
      <c r="C439" s="446"/>
      <c r="D439" s="447"/>
      <c r="E439" s="447"/>
      <c r="F439" s="447"/>
      <c r="G439" s="447"/>
      <c r="H439" s="447"/>
      <c r="I439" s="434"/>
      <c r="J439" s="435"/>
      <c r="K439" s="435"/>
      <c r="L439" s="435"/>
      <c r="M439" s="435"/>
      <c r="N439" s="435"/>
      <c r="O439" s="435"/>
      <c r="P439" s="436"/>
      <c r="Q439" s="448"/>
      <c r="R439" s="449"/>
      <c r="S439" s="449"/>
      <c r="T439" s="449"/>
      <c r="U439" s="449"/>
      <c r="V439" s="449"/>
      <c r="W439" s="449"/>
      <c r="X439" s="450"/>
      <c r="Y439" s="451"/>
      <c r="Z439" s="452"/>
      <c r="AA439" s="448"/>
      <c r="AB439" s="449"/>
      <c r="AC439" s="449"/>
      <c r="AD439" s="450"/>
      <c r="AE439" s="431"/>
      <c r="AF439" s="432"/>
      <c r="AG439" s="433"/>
      <c r="AH439" s="431"/>
      <c r="AI439" s="432"/>
      <c r="AJ439" s="433"/>
      <c r="AK439" s="434"/>
      <c r="AL439" s="435"/>
      <c r="AM439" s="435"/>
      <c r="AN439" s="436"/>
      <c r="AO439" s="437"/>
      <c r="AP439" s="438"/>
      <c r="AQ439" s="438"/>
      <c r="AR439" s="438"/>
      <c r="AS439" s="438"/>
      <c r="AT439" s="438"/>
      <c r="AU439" s="438"/>
      <c r="AV439" s="439"/>
      <c r="AW439" s="440"/>
      <c r="AX439" s="441"/>
      <c r="AY439" s="442"/>
      <c r="AZ439" s="443"/>
      <c r="BA439" s="444"/>
      <c r="BB439" s="444"/>
      <c r="BC439" s="444"/>
      <c r="BD439" s="444"/>
      <c r="BE439" s="444"/>
      <c r="BF439" s="444"/>
      <c r="BG439" s="444"/>
      <c r="BH439" s="444"/>
      <c r="BI439" s="444"/>
      <c r="BJ439" s="444"/>
      <c r="BK439" s="444"/>
      <c r="BL439" s="444"/>
      <c r="BM439" s="444"/>
      <c r="BN439" s="444"/>
      <c r="BO439" s="445"/>
    </row>
    <row r="440" spans="1:67" ht="35.1" customHeight="1" x14ac:dyDescent="0.25">
      <c r="A440" s="23">
        <f t="shared" si="20"/>
        <v>429</v>
      </c>
      <c r="B440" s="446"/>
      <c r="C440" s="446"/>
      <c r="D440" s="447"/>
      <c r="E440" s="447"/>
      <c r="F440" s="447"/>
      <c r="G440" s="447"/>
      <c r="H440" s="447"/>
      <c r="I440" s="434"/>
      <c r="J440" s="435"/>
      <c r="K440" s="435"/>
      <c r="L440" s="435"/>
      <c r="M440" s="435"/>
      <c r="N440" s="435"/>
      <c r="O440" s="435"/>
      <c r="P440" s="436"/>
      <c r="Q440" s="448"/>
      <c r="R440" s="449"/>
      <c r="S440" s="449"/>
      <c r="T440" s="449"/>
      <c r="U440" s="449"/>
      <c r="V440" s="449"/>
      <c r="W440" s="449"/>
      <c r="X440" s="450"/>
      <c r="Y440" s="451"/>
      <c r="Z440" s="452"/>
      <c r="AA440" s="448"/>
      <c r="AB440" s="449"/>
      <c r="AC440" s="449"/>
      <c r="AD440" s="450"/>
      <c r="AE440" s="431"/>
      <c r="AF440" s="432"/>
      <c r="AG440" s="433"/>
      <c r="AH440" s="431"/>
      <c r="AI440" s="432"/>
      <c r="AJ440" s="433"/>
      <c r="AK440" s="434"/>
      <c r="AL440" s="435"/>
      <c r="AM440" s="435"/>
      <c r="AN440" s="436"/>
      <c r="AO440" s="437"/>
      <c r="AP440" s="438"/>
      <c r="AQ440" s="438"/>
      <c r="AR440" s="438"/>
      <c r="AS440" s="438"/>
      <c r="AT440" s="438"/>
      <c r="AU440" s="438"/>
      <c r="AV440" s="439"/>
      <c r="AW440" s="440"/>
      <c r="AX440" s="441"/>
      <c r="AY440" s="442"/>
      <c r="AZ440" s="443"/>
      <c r="BA440" s="444"/>
      <c r="BB440" s="444"/>
      <c r="BC440" s="444"/>
      <c r="BD440" s="444"/>
      <c r="BE440" s="444"/>
      <c r="BF440" s="444"/>
      <c r="BG440" s="444"/>
      <c r="BH440" s="444"/>
      <c r="BI440" s="444"/>
      <c r="BJ440" s="444"/>
      <c r="BK440" s="444"/>
      <c r="BL440" s="444"/>
      <c r="BM440" s="444"/>
      <c r="BN440" s="444"/>
      <c r="BO440" s="445"/>
    </row>
    <row r="441" spans="1:67" ht="35.1" customHeight="1" x14ac:dyDescent="0.25">
      <c r="A441" s="22">
        <f>ROW(A430)</f>
        <v>430</v>
      </c>
      <c r="B441" s="446"/>
      <c r="C441" s="446"/>
      <c r="D441" s="447"/>
      <c r="E441" s="447"/>
      <c r="F441" s="447"/>
      <c r="G441" s="447"/>
      <c r="H441" s="447"/>
      <c r="I441" s="434"/>
      <c r="J441" s="435"/>
      <c r="K441" s="435"/>
      <c r="L441" s="435"/>
      <c r="M441" s="435"/>
      <c r="N441" s="435"/>
      <c r="O441" s="435"/>
      <c r="P441" s="436"/>
      <c r="Q441" s="448"/>
      <c r="R441" s="449"/>
      <c r="S441" s="449"/>
      <c r="T441" s="449"/>
      <c r="U441" s="449"/>
      <c r="V441" s="449"/>
      <c r="W441" s="449"/>
      <c r="X441" s="450"/>
      <c r="Y441" s="451"/>
      <c r="Z441" s="452"/>
      <c r="AA441" s="448"/>
      <c r="AB441" s="449"/>
      <c r="AC441" s="449"/>
      <c r="AD441" s="450"/>
      <c r="AE441" s="431"/>
      <c r="AF441" s="432"/>
      <c r="AG441" s="433"/>
      <c r="AH441" s="431"/>
      <c r="AI441" s="432"/>
      <c r="AJ441" s="433"/>
      <c r="AK441" s="434"/>
      <c r="AL441" s="435"/>
      <c r="AM441" s="435"/>
      <c r="AN441" s="436"/>
      <c r="AO441" s="437"/>
      <c r="AP441" s="438"/>
      <c r="AQ441" s="438"/>
      <c r="AR441" s="438"/>
      <c r="AS441" s="438"/>
      <c r="AT441" s="438"/>
      <c r="AU441" s="438"/>
      <c r="AV441" s="439"/>
      <c r="AW441" s="440"/>
      <c r="AX441" s="441"/>
      <c r="AY441" s="442"/>
      <c r="AZ441" s="443"/>
      <c r="BA441" s="444"/>
      <c r="BB441" s="444"/>
      <c r="BC441" s="444"/>
      <c r="BD441" s="444"/>
      <c r="BE441" s="444"/>
      <c r="BF441" s="444"/>
      <c r="BG441" s="444"/>
      <c r="BH441" s="444"/>
      <c r="BI441" s="444"/>
      <c r="BJ441" s="444"/>
      <c r="BK441" s="444"/>
      <c r="BL441" s="444"/>
      <c r="BM441" s="444"/>
      <c r="BN441" s="444"/>
      <c r="BO441" s="445"/>
    </row>
    <row r="442" spans="1:67" ht="35.1" customHeight="1" x14ac:dyDescent="0.25">
      <c r="A442" s="23">
        <f t="shared" si="20"/>
        <v>431</v>
      </c>
      <c r="B442" s="446"/>
      <c r="C442" s="446"/>
      <c r="D442" s="447"/>
      <c r="E442" s="447"/>
      <c r="F442" s="447"/>
      <c r="G442" s="447"/>
      <c r="H442" s="447"/>
      <c r="I442" s="434"/>
      <c r="J442" s="435"/>
      <c r="K442" s="435"/>
      <c r="L442" s="435"/>
      <c r="M442" s="435"/>
      <c r="N442" s="435"/>
      <c r="O442" s="435"/>
      <c r="P442" s="436"/>
      <c r="Q442" s="448"/>
      <c r="R442" s="449"/>
      <c r="S442" s="449"/>
      <c r="T442" s="449"/>
      <c r="U442" s="449"/>
      <c r="V442" s="449"/>
      <c r="W442" s="449"/>
      <c r="X442" s="450"/>
      <c r="Y442" s="451"/>
      <c r="Z442" s="452"/>
      <c r="AA442" s="448"/>
      <c r="AB442" s="449"/>
      <c r="AC442" s="449"/>
      <c r="AD442" s="450"/>
      <c r="AE442" s="431"/>
      <c r="AF442" s="432"/>
      <c r="AG442" s="433"/>
      <c r="AH442" s="431"/>
      <c r="AI442" s="432"/>
      <c r="AJ442" s="433"/>
      <c r="AK442" s="434"/>
      <c r="AL442" s="435"/>
      <c r="AM442" s="435"/>
      <c r="AN442" s="436"/>
      <c r="AO442" s="437"/>
      <c r="AP442" s="438"/>
      <c r="AQ442" s="438"/>
      <c r="AR442" s="438"/>
      <c r="AS442" s="438"/>
      <c r="AT442" s="438"/>
      <c r="AU442" s="438"/>
      <c r="AV442" s="439"/>
      <c r="AW442" s="440"/>
      <c r="AX442" s="441"/>
      <c r="AY442" s="442"/>
      <c r="AZ442" s="443"/>
      <c r="BA442" s="444"/>
      <c r="BB442" s="444"/>
      <c r="BC442" s="444"/>
      <c r="BD442" s="444"/>
      <c r="BE442" s="444"/>
      <c r="BF442" s="444"/>
      <c r="BG442" s="444"/>
      <c r="BH442" s="444"/>
      <c r="BI442" s="444"/>
      <c r="BJ442" s="444"/>
      <c r="BK442" s="444"/>
      <c r="BL442" s="444"/>
      <c r="BM442" s="444"/>
      <c r="BN442" s="444"/>
      <c r="BO442" s="445"/>
    </row>
    <row r="443" spans="1:67" ht="35.1" customHeight="1" x14ac:dyDescent="0.25">
      <c r="A443" s="23">
        <f t="shared" si="20"/>
        <v>432</v>
      </c>
      <c r="B443" s="446"/>
      <c r="C443" s="446"/>
      <c r="D443" s="447"/>
      <c r="E443" s="447"/>
      <c r="F443" s="447"/>
      <c r="G443" s="447"/>
      <c r="H443" s="447"/>
      <c r="I443" s="434"/>
      <c r="J443" s="435"/>
      <c r="K443" s="435"/>
      <c r="L443" s="435"/>
      <c r="M443" s="435"/>
      <c r="N443" s="435"/>
      <c r="O443" s="435"/>
      <c r="P443" s="436"/>
      <c r="Q443" s="448"/>
      <c r="R443" s="449"/>
      <c r="S443" s="449"/>
      <c r="T443" s="449"/>
      <c r="U443" s="449"/>
      <c r="V443" s="449"/>
      <c r="W443" s="449"/>
      <c r="X443" s="450"/>
      <c r="Y443" s="451"/>
      <c r="Z443" s="452"/>
      <c r="AA443" s="448"/>
      <c r="AB443" s="449"/>
      <c r="AC443" s="449"/>
      <c r="AD443" s="450"/>
      <c r="AE443" s="431"/>
      <c r="AF443" s="432"/>
      <c r="AG443" s="433"/>
      <c r="AH443" s="431"/>
      <c r="AI443" s="432"/>
      <c r="AJ443" s="433"/>
      <c r="AK443" s="434"/>
      <c r="AL443" s="435"/>
      <c r="AM443" s="435"/>
      <c r="AN443" s="436"/>
      <c r="AO443" s="437"/>
      <c r="AP443" s="438"/>
      <c r="AQ443" s="438"/>
      <c r="AR443" s="438"/>
      <c r="AS443" s="438"/>
      <c r="AT443" s="438"/>
      <c r="AU443" s="438"/>
      <c r="AV443" s="439"/>
      <c r="AW443" s="440"/>
      <c r="AX443" s="441"/>
      <c r="AY443" s="442"/>
      <c r="AZ443" s="443"/>
      <c r="BA443" s="444"/>
      <c r="BB443" s="444"/>
      <c r="BC443" s="444"/>
      <c r="BD443" s="444"/>
      <c r="BE443" s="444"/>
      <c r="BF443" s="444"/>
      <c r="BG443" s="444"/>
      <c r="BH443" s="444"/>
      <c r="BI443" s="444"/>
      <c r="BJ443" s="444"/>
      <c r="BK443" s="444"/>
      <c r="BL443" s="444"/>
      <c r="BM443" s="444"/>
      <c r="BN443" s="444"/>
      <c r="BO443" s="445"/>
    </row>
    <row r="444" spans="1:67" ht="35.1" customHeight="1" x14ac:dyDescent="0.25">
      <c r="A444" s="23">
        <f t="shared" si="20"/>
        <v>433</v>
      </c>
      <c r="B444" s="446"/>
      <c r="C444" s="446"/>
      <c r="D444" s="447"/>
      <c r="E444" s="447"/>
      <c r="F444" s="447"/>
      <c r="G444" s="447"/>
      <c r="H444" s="447"/>
      <c r="I444" s="434"/>
      <c r="J444" s="435"/>
      <c r="K444" s="435"/>
      <c r="L444" s="435"/>
      <c r="M444" s="435"/>
      <c r="N444" s="435"/>
      <c r="O444" s="435"/>
      <c r="P444" s="436"/>
      <c r="Q444" s="448"/>
      <c r="R444" s="449"/>
      <c r="S444" s="449"/>
      <c r="T444" s="449"/>
      <c r="U444" s="449"/>
      <c r="V444" s="449"/>
      <c r="W444" s="449"/>
      <c r="X444" s="450"/>
      <c r="Y444" s="451"/>
      <c r="Z444" s="452"/>
      <c r="AA444" s="448"/>
      <c r="AB444" s="449"/>
      <c r="AC444" s="449"/>
      <c r="AD444" s="450"/>
      <c r="AE444" s="431"/>
      <c r="AF444" s="432"/>
      <c r="AG444" s="433"/>
      <c r="AH444" s="431"/>
      <c r="AI444" s="432"/>
      <c r="AJ444" s="433"/>
      <c r="AK444" s="434"/>
      <c r="AL444" s="435"/>
      <c r="AM444" s="435"/>
      <c r="AN444" s="436"/>
      <c r="AO444" s="437"/>
      <c r="AP444" s="438"/>
      <c r="AQ444" s="438"/>
      <c r="AR444" s="438"/>
      <c r="AS444" s="438"/>
      <c r="AT444" s="438"/>
      <c r="AU444" s="438"/>
      <c r="AV444" s="439"/>
      <c r="AW444" s="440"/>
      <c r="AX444" s="441"/>
      <c r="AY444" s="442"/>
      <c r="AZ444" s="443"/>
      <c r="BA444" s="444"/>
      <c r="BB444" s="444"/>
      <c r="BC444" s="444"/>
      <c r="BD444" s="444"/>
      <c r="BE444" s="444"/>
      <c r="BF444" s="444"/>
      <c r="BG444" s="444"/>
      <c r="BH444" s="444"/>
      <c r="BI444" s="444"/>
      <c r="BJ444" s="444"/>
      <c r="BK444" s="444"/>
      <c r="BL444" s="444"/>
      <c r="BM444" s="444"/>
      <c r="BN444" s="444"/>
      <c r="BO444" s="445"/>
    </row>
    <row r="445" spans="1:67" ht="35.1" customHeight="1" x14ac:dyDescent="0.25">
      <c r="A445" s="23">
        <f t="shared" si="20"/>
        <v>434</v>
      </c>
      <c r="B445" s="446"/>
      <c r="C445" s="446"/>
      <c r="D445" s="447"/>
      <c r="E445" s="447"/>
      <c r="F445" s="447"/>
      <c r="G445" s="447"/>
      <c r="H445" s="447"/>
      <c r="I445" s="434"/>
      <c r="J445" s="435"/>
      <c r="K445" s="435"/>
      <c r="L445" s="435"/>
      <c r="M445" s="435"/>
      <c r="N445" s="435"/>
      <c r="O445" s="435"/>
      <c r="P445" s="436"/>
      <c r="Q445" s="448"/>
      <c r="R445" s="449"/>
      <c r="S445" s="449"/>
      <c r="T445" s="449"/>
      <c r="U445" s="449"/>
      <c r="V445" s="449"/>
      <c r="W445" s="449"/>
      <c r="X445" s="450"/>
      <c r="Y445" s="451"/>
      <c r="Z445" s="452"/>
      <c r="AA445" s="448"/>
      <c r="AB445" s="449"/>
      <c r="AC445" s="449"/>
      <c r="AD445" s="450"/>
      <c r="AE445" s="431"/>
      <c r="AF445" s="432"/>
      <c r="AG445" s="433"/>
      <c r="AH445" s="431"/>
      <c r="AI445" s="432"/>
      <c r="AJ445" s="433"/>
      <c r="AK445" s="434"/>
      <c r="AL445" s="435"/>
      <c r="AM445" s="435"/>
      <c r="AN445" s="436"/>
      <c r="AO445" s="437"/>
      <c r="AP445" s="438"/>
      <c r="AQ445" s="438"/>
      <c r="AR445" s="438"/>
      <c r="AS445" s="438"/>
      <c r="AT445" s="438"/>
      <c r="AU445" s="438"/>
      <c r="AV445" s="439"/>
      <c r="AW445" s="440"/>
      <c r="AX445" s="441"/>
      <c r="AY445" s="442"/>
      <c r="AZ445" s="443"/>
      <c r="BA445" s="444"/>
      <c r="BB445" s="444"/>
      <c r="BC445" s="444"/>
      <c r="BD445" s="444"/>
      <c r="BE445" s="444"/>
      <c r="BF445" s="444"/>
      <c r="BG445" s="444"/>
      <c r="BH445" s="444"/>
      <c r="BI445" s="444"/>
      <c r="BJ445" s="444"/>
      <c r="BK445" s="444"/>
      <c r="BL445" s="444"/>
      <c r="BM445" s="444"/>
      <c r="BN445" s="444"/>
      <c r="BO445" s="445"/>
    </row>
    <row r="446" spans="1:67" ht="35.1" customHeight="1" x14ac:dyDescent="0.25">
      <c r="A446" s="23">
        <f t="shared" si="20"/>
        <v>435</v>
      </c>
      <c r="B446" s="446"/>
      <c r="C446" s="446"/>
      <c r="D446" s="447"/>
      <c r="E446" s="447"/>
      <c r="F446" s="447"/>
      <c r="G446" s="447"/>
      <c r="H446" s="447"/>
      <c r="I446" s="434"/>
      <c r="J446" s="435"/>
      <c r="K446" s="435"/>
      <c r="L446" s="435"/>
      <c r="M446" s="435"/>
      <c r="N446" s="435"/>
      <c r="O446" s="435"/>
      <c r="P446" s="436"/>
      <c r="Q446" s="448"/>
      <c r="R446" s="449"/>
      <c r="S446" s="449"/>
      <c r="T446" s="449"/>
      <c r="U446" s="449"/>
      <c r="V446" s="449"/>
      <c r="W446" s="449"/>
      <c r="X446" s="450"/>
      <c r="Y446" s="451"/>
      <c r="Z446" s="452"/>
      <c r="AA446" s="448"/>
      <c r="AB446" s="449"/>
      <c r="AC446" s="449"/>
      <c r="AD446" s="450"/>
      <c r="AE446" s="431"/>
      <c r="AF446" s="432"/>
      <c r="AG446" s="433"/>
      <c r="AH446" s="431"/>
      <c r="AI446" s="432"/>
      <c r="AJ446" s="433"/>
      <c r="AK446" s="434"/>
      <c r="AL446" s="435"/>
      <c r="AM446" s="435"/>
      <c r="AN446" s="436"/>
      <c r="AO446" s="437"/>
      <c r="AP446" s="438"/>
      <c r="AQ446" s="438"/>
      <c r="AR446" s="438"/>
      <c r="AS446" s="438"/>
      <c r="AT446" s="438"/>
      <c r="AU446" s="438"/>
      <c r="AV446" s="439"/>
      <c r="AW446" s="440"/>
      <c r="AX446" s="441"/>
      <c r="AY446" s="442"/>
      <c r="AZ446" s="443"/>
      <c r="BA446" s="444"/>
      <c r="BB446" s="444"/>
      <c r="BC446" s="444"/>
      <c r="BD446" s="444"/>
      <c r="BE446" s="444"/>
      <c r="BF446" s="444"/>
      <c r="BG446" s="444"/>
      <c r="BH446" s="444"/>
      <c r="BI446" s="444"/>
      <c r="BJ446" s="444"/>
      <c r="BK446" s="444"/>
      <c r="BL446" s="444"/>
      <c r="BM446" s="444"/>
      <c r="BN446" s="444"/>
      <c r="BO446" s="445"/>
    </row>
    <row r="447" spans="1:67" ht="35.1" customHeight="1" x14ac:dyDescent="0.25">
      <c r="A447" s="23">
        <f t="shared" si="20"/>
        <v>436</v>
      </c>
      <c r="B447" s="446"/>
      <c r="C447" s="446"/>
      <c r="D447" s="447"/>
      <c r="E447" s="447"/>
      <c r="F447" s="447"/>
      <c r="G447" s="447"/>
      <c r="H447" s="447"/>
      <c r="I447" s="434"/>
      <c r="J447" s="435"/>
      <c r="K447" s="435"/>
      <c r="L447" s="435"/>
      <c r="M447" s="435"/>
      <c r="N447" s="435"/>
      <c r="O447" s="435"/>
      <c r="P447" s="436"/>
      <c r="Q447" s="448"/>
      <c r="R447" s="449"/>
      <c r="S447" s="449"/>
      <c r="T447" s="449"/>
      <c r="U447" s="449"/>
      <c r="V447" s="449"/>
      <c r="W447" s="449"/>
      <c r="X447" s="450"/>
      <c r="Y447" s="451"/>
      <c r="Z447" s="452"/>
      <c r="AA447" s="448"/>
      <c r="AB447" s="449"/>
      <c r="AC447" s="449"/>
      <c r="AD447" s="450"/>
      <c r="AE447" s="431"/>
      <c r="AF447" s="432"/>
      <c r="AG447" s="433"/>
      <c r="AH447" s="431"/>
      <c r="AI447" s="432"/>
      <c r="AJ447" s="433"/>
      <c r="AK447" s="434"/>
      <c r="AL447" s="435"/>
      <c r="AM447" s="435"/>
      <c r="AN447" s="436"/>
      <c r="AO447" s="437"/>
      <c r="AP447" s="438"/>
      <c r="AQ447" s="438"/>
      <c r="AR447" s="438"/>
      <c r="AS447" s="438"/>
      <c r="AT447" s="438"/>
      <c r="AU447" s="438"/>
      <c r="AV447" s="439"/>
      <c r="AW447" s="440"/>
      <c r="AX447" s="441"/>
      <c r="AY447" s="442"/>
      <c r="AZ447" s="443"/>
      <c r="BA447" s="444"/>
      <c r="BB447" s="444"/>
      <c r="BC447" s="444"/>
      <c r="BD447" s="444"/>
      <c r="BE447" s="444"/>
      <c r="BF447" s="444"/>
      <c r="BG447" s="444"/>
      <c r="BH447" s="444"/>
      <c r="BI447" s="444"/>
      <c r="BJ447" s="444"/>
      <c r="BK447" s="444"/>
      <c r="BL447" s="444"/>
      <c r="BM447" s="444"/>
      <c r="BN447" s="444"/>
      <c r="BO447" s="445"/>
    </row>
    <row r="448" spans="1:67" ht="35.1" customHeight="1" x14ac:dyDescent="0.25">
      <c r="A448" s="23">
        <f t="shared" si="20"/>
        <v>437</v>
      </c>
      <c r="B448" s="446"/>
      <c r="C448" s="446"/>
      <c r="D448" s="447"/>
      <c r="E448" s="447"/>
      <c r="F448" s="447"/>
      <c r="G448" s="447"/>
      <c r="H448" s="447"/>
      <c r="I448" s="434"/>
      <c r="J448" s="435"/>
      <c r="K448" s="435"/>
      <c r="L448" s="435"/>
      <c r="M448" s="435"/>
      <c r="N448" s="435"/>
      <c r="O448" s="435"/>
      <c r="P448" s="436"/>
      <c r="Q448" s="448"/>
      <c r="R448" s="449"/>
      <c r="S448" s="449"/>
      <c r="T448" s="449"/>
      <c r="U448" s="449"/>
      <c r="V448" s="449"/>
      <c r="W448" s="449"/>
      <c r="X448" s="450"/>
      <c r="Y448" s="451"/>
      <c r="Z448" s="452"/>
      <c r="AA448" s="448"/>
      <c r="AB448" s="449"/>
      <c r="AC448" s="449"/>
      <c r="AD448" s="450"/>
      <c r="AE448" s="431"/>
      <c r="AF448" s="432"/>
      <c r="AG448" s="433"/>
      <c r="AH448" s="431"/>
      <c r="AI448" s="432"/>
      <c r="AJ448" s="433"/>
      <c r="AK448" s="434"/>
      <c r="AL448" s="435"/>
      <c r="AM448" s="435"/>
      <c r="AN448" s="436"/>
      <c r="AO448" s="437"/>
      <c r="AP448" s="438"/>
      <c r="AQ448" s="438"/>
      <c r="AR448" s="438"/>
      <c r="AS448" s="438"/>
      <c r="AT448" s="438"/>
      <c r="AU448" s="438"/>
      <c r="AV448" s="439"/>
      <c r="AW448" s="440"/>
      <c r="AX448" s="441"/>
      <c r="AY448" s="442"/>
      <c r="AZ448" s="443"/>
      <c r="BA448" s="444"/>
      <c r="BB448" s="444"/>
      <c r="BC448" s="444"/>
      <c r="BD448" s="444"/>
      <c r="BE448" s="444"/>
      <c r="BF448" s="444"/>
      <c r="BG448" s="444"/>
      <c r="BH448" s="444"/>
      <c r="BI448" s="444"/>
      <c r="BJ448" s="444"/>
      <c r="BK448" s="444"/>
      <c r="BL448" s="444"/>
      <c r="BM448" s="444"/>
      <c r="BN448" s="444"/>
      <c r="BO448" s="445"/>
    </row>
    <row r="449" spans="1:67" ht="35.1" customHeight="1" x14ac:dyDescent="0.25">
      <c r="A449" s="23">
        <f t="shared" si="20"/>
        <v>438</v>
      </c>
      <c r="B449" s="446"/>
      <c r="C449" s="446"/>
      <c r="D449" s="447"/>
      <c r="E449" s="447"/>
      <c r="F449" s="447"/>
      <c r="G449" s="447"/>
      <c r="H449" s="447"/>
      <c r="I449" s="434"/>
      <c r="J449" s="435"/>
      <c r="K449" s="435"/>
      <c r="L449" s="435"/>
      <c r="M449" s="435"/>
      <c r="N449" s="435"/>
      <c r="O449" s="435"/>
      <c r="P449" s="436"/>
      <c r="Q449" s="448"/>
      <c r="R449" s="449"/>
      <c r="S449" s="449"/>
      <c r="T449" s="449"/>
      <c r="U449" s="449"/>
      <c r="V449" s="449"/>
      <c r="W449" s="449"/>
      <c r="X449" s="450"/>
      <c r="Y449" s="451"/>
      <c r="Z449" s="452"/>
      <c r="AA449" s="448"/>
      <c r="AB449" s="449"/>
      <c r="AC449" s="449"/>
      <c r="AD449" s="450"/>
      <c r="AE449" s="431"/>
      <c r="AF449" s="432"/>
      <c r="AG449" s="433"/>
      <c r="AH449" s="431"/>
      <c r="AI449" s="432"/>
      <c r="AJ449" s="433"/>
      <c r="AK449" s="434"/>
      <c r="AL449" s="435"/>
      <c r="AM449" s="435"/>
      <c r="AN449" s="436"/>
      <c r="AO449" s="437"/>
      <c r="AP449" s="438"/>
      <c r="AQ449" s="438"/>
      <c r="AR449" s="438"/>
      <c r="AS449" s="438"/>
      <c r="AT449" s="438"/>
      <c r="AU449" s="438"/>
      <c r="AV449" s="439"/>
      <c r="AW449" s="440"/>
      <c r="AX449" s="441"/>
      <c r="AY449" s="442"/>
      <c r="AZ449" s="443"/>
      <c r="BA449" s="444"/>
      <c r="BB449" s="444"/>
      <c r="BC449" s="444"/>
      <c r="BD449" s="444"/>
      <c r="BE449" s="444"/>
      <c r="BF449" s="444"/>
      <c r="BG449" s="444"/>
      <c r="BH449" s="444"/>
      <c r="BI449" s="444"/>
      <c r="BJ449" s="444"/>
      <c r="BK449" s="444"/>
      <c r="BL449" s="444"/>
      <c r="BM449" s="444"/>
      <c r="BN449" s="444"/>
      <c r="BO449" s="445"/>
    </row>
    <row r="450" spans="1:67" ht="35.1" customHeight="1" x14ac:dyDescent="0.25">
      <c r="A450" s="23">
        <f t="shared" si="20"/>
        <v>439</v>
      </c>
      <c r="B450" s="446"/>
      <c r="C450" s="446"/>
      <c r="D450" s="447"/>
      <c r="E450" s="447"/>
      <c r="F450" s="447"/>
      <c r="G450" s="447"/>
      <c r="H450" s="447"/>
      <c r="I450" s="434"/>
      <c r="J450" s="435"/>
      <c r="K450" s="435"/>
      <c r="L450" s="435"/>
      <c r="M450" s="435"/>
      <c r="N450" s="435"/>
      <c r="O450" s="435"/>
      <c r="P450" s="436"/>
      <c r="Q450" s="448"/>
      <c r="R450" s="449"/>
      <c r="S450" s="449"/>
      <c r="T450" s="449"/>
      <c r="U450" s="449"/>
      <c r="V450" s="449"/>
      <c r="W450" s="449"/>
      <c r="X450" s="450"/>
      <c r="Y450" s="451"/>
      <c r="Z450" s="452"/>
      <c r="AA450" s="448"/>
      <c r="AB450" s="449"/>
      <c r="AC450" s="449"/>
      <c r="AD450" s="450"/>
      <c r="AE450" s="431"/>
      <c r="AF450" s="432"/>
      <c r="AG450" s="433"/>
      <c r="AH450" s="431"/>
      <c r="AI450" s="432"/>
      <c r="AJ450" s="433"/>
      <c r="AK450" s="434"/>
      <c r="AL450" s="435"/>
      <c r="AM450" s="435"/>
      <c r="AN450" s="436"/>
      <c r="AO450" s="437"/>
      <c r="AP450" s="438"/>
      <c r="AQ450" s="438"/>
      <c r="AR450" s="438"/>
      <c r="AS450" s="438"/>
      <c r="AT450" s="438"/>
      <c r="AU450" s="438"/>
      <c r="AV450" s="439"/>
      <c r="AW450" s="440"/>
      <c r="AX450" s="441"/>
      <c r="AY450" s="442"/>
      <c r="AZ450" s="443"/>
      <c r="BA450" s="444"/>
      <c r="BB450" s="444"/>
      <c r="BC450" s="444"/>
      <c r="BD450" s="444"/>
      <c r="BE450" s="444"/>
      <c r="BF450" s="444"/>
      <c r="BG450" s="444"/>
      <c r="BH450" s="444"/>
      <c r="BI450" s="444"/>
      <c r="BJ450" s="444"/>
      <c r="BK450" s="444"/>
      <c r="BL450" s="444"/>
      <c r="BM450" s="444"/>
      <c r="BN450" s="444"/>
      <c r="BO450" s="445"/>
    </row>
    <row r="451" spans="1:67" ht="35.1" customHeight="1" x14ac:dyDescent="0.25">
      <c r="A451" s="22">
        <f>ROW(A440)</f>
        <v>440</v>
      </c>
      <c r="B451" s="446"/>
      <c r="C451" s="446"/>
      <c r="D451" s="447"/>
      <c r="E451" s="447"/>
      <c r="F451" s="447"/>
      <c r="G451" s="447"/>
      <c r="H451" s="447"/>
      <c r="I451" s="434"/>
      <c r="J451" s="435"/>
      <c r="K451" s="435"/>
      <c r="L451" s="435"/>
      <c r="M451" s="435"/>
      <c r="N451" s="435"/>
      <c r="O451" s="435"/>
      <c r="P451" s="436"/>
      <c r="Q451" s="448"/>
      <c r="R451" s="449"/>
      <c r="S451" s="449"/>
      <c r="T451" s="449"/>
      <c r="U451" s="449"/>
      <c r="V451" s="449"/>
      <c r="W451" s="449"/>
      <c r="X451" s="450"/>
      <c r="Y451" s="451"/>
      <c r="Z451" s="452"/>
      <c r="AA451" s="448"/>
      <c r="AB451" s="449"/>
      <c r="AC451" s="449"/>
      <c r="AD451" s="450"/>
      <c r="AE451" s="431"/>
      <c r="AF451" s="432"/>
      <c r="AG451" s="433"/>
      <c r="AH451" s="431"/>
      <c r="AI451" s="432"/>
      <c r="AJ451" s="433"/>
      <c r="AK451" s="434"/>
      <c r="AL451" s="435"/>
      <c r="AM451" s="435"/>
      <c r="AN451" s="436"/>
      <c r="AO451" s="437"/>
      <c r="AP451" s="438"/>
      <c r="AQ451" s="438"/>
      <c r="AR451" s="438"/>
      <c r="AS451" s="438"/>
      <c r="AT451" s="438"/>
      <c r="AU451" s="438"/>
      <c r="AV451" s="439"/>
      <c r="AW451" s="440"/>
      <c r="AX451" s="441"/>
      <c r="AY451" s="442"/>
      <c r="AZ451" s="443"/>
      <c r="BA451" s="444"/>
      <c r="BB451" s="444"/>
      <c r="BC451" s="444"/>
      <c r="BD451" s="444"/>
      <c r="BE451" s="444"/>
      <c r="BF451" s="444"/>
      <c r="BG451" s="444"/>
      <c r="BH451" s="444"/>
      <c r="BI451" s="444"/>
      <c r="BJ451" s="444"/>
      <c r="BK451" s="444"/>
      <c r="BL451" s="444"/>
      <c r="BM451" s="444"/>
      <c r="BN451" s="444"/>
      <c r="BO451" s="445"/>
    </row>
    <row r="452" spans="1:67" ht="35.1" customHeight="1" x14ac:dyDescent="0.25">
      <c r="A452" s="23">
        <f t="shared" si="20"/>
        <v>441</v>
      </c>
      <c r="B452" s="446"/>
      <c r="C452" s="446"/>
      <c r="D452" s="447"/>
      <c r="E452" s="447"/>
      <c r="F452" s="447"/>
      <c r="G452" s="447"/>
      <c r="H452" s="447"/>
      <c r="I452" s="434"/>
      <c r="J452" s="435"/>
      <c r="K452" s="435"/>
      <c r="L452" s="435"/>
      <c r="M452" s="435"/>
      <c r="N452" s="435"/>
      <c r="O452" s="435"/>
      <c r="P452" s="436"/>
      <c r="Q452" s="448"/>
      <c r="R452" s="449"/>
      <c r="S452" s="449"/>
      <c r="T452" s="449"/>
      <c r="U452" s="449"/>
      <c r="V452" s="449"/>
      <c r="W452" s="449"/>
      <c r="X452" s="450"/>
      <c r="Y452" s="451"/>
      <c r="Z452" s="452"/>
      <c r="AA452" s="448"/>
      <c r="AB452" s="449"/>
      <c r="AC452" s="449"/>
      <c r="AD452" s="450"/>
      <c r="AE452" s="431"/>
      <c r="AF452" s="432"/>
      <c r="AG452" s="433"/>
      <c r="AH452" s="431"/>
      <c r="AI452" s="432"/>
      <c r="AJ452" s="433"/>
      <c r="AK452" s="434"/>
      <c r="AL452" s="435"/>
      <c r="AM452" s="435"/>
      <c r="AN452" s="436"/>
      <c r="AO452" s="437"/>
      <c r="AP452" s="438"/>
      <c r="AQ452" s="438"/>
      <c r="AR452" s="438"/>
      <c r="AS452" s="438"/>
      <c r="AT452" s="438"/>
      <c r="AU452" s="438"/>
      <c r="AV452" s="439"/>
      <c r="AW452" s="440"/>
      <c r="AX452" s="441"/>
      <c r="AY452" s="442"/>
      <c r="AZ452" s="443"/>
      <c r="BA452" s="444"/>
      <c r="BB452" s="444"/>
      <c r="BC452" s="444"/>
      <c r="BD452" s="444"/>
      <c r="BE452" s="444"/>
      <c r="BF452" s="444"/>
      <c r="BG452" s="444"/>
      <c r="BH452" s="444"/>
      <c r="BI452" s="444"/>
      <c r="BJ452" s="444"/>
      <c r="BK452" s="444"/>
      <c r="BL452" s="444"/>
      <c r="BM452" s="444"/>
      <c r="BN452" s="444"/>
      <c r="BO452" s="445"/>
    </row>
    <row r="453" spans="1:67" ht="35.1" customHeight="1" x14ac:dyDescent="0.25">
      <c r="A453" s="23">
        <f t="shared" si="20"/>
        <v>442</v>
      </c>
      <c r="B453" s="446"/>
      <c r="C453" s="446"/>
      <c r="D453" s="447"/>
      <c r="E453" s="447"/>
      <c r="F453" s="447"/>
      <c r="G453" s="447"/>
      <c r="H453" s="447"/>
      <c r="I453" s="434"/>
      <c r="J453" s="435"/>
      <c r="K453" s="435"/>
      <c r="L453" s="435"/>
      <c r="M453" s="435"/>
      <c r="N453" s="435"/>
      <c r="O453" s="435"/>
      <c r="P453" s="436"/>
      <c r="Q453" s="448"/>
      <c r="R453" s="449"/>
      <c r="S453" s="449"/>
      <c r="T453" s="449"/>
      <c r="U453" s="449"/>
      <c r="V453" s="449"/>
      <c r="W453" s="449"/>
      <c r="X453" s="450"/>
      <c r="Y453" s="451"/>
      <c r="Z453" s="452"/>
      <c r="AA453" s="448"/>
      <c r="AB453" s="449"/>
      <c r="AC453" s="449"/>
      <c r="AD453" s="450"/>
      <c r="AE453" s="431"/>
      <c r="AF453" s="432"/>
      <c r="AG453" s="433"/>
      <c r="AH453" s="431"/>
      <c r="AI453" s="432"/>
      <c r="AJ453" s="433"/>
      <c r="AK453" s="434"/>
      <c r="AL453" s="435"/>
      <c r="AM453" s="435"/>
      <c r="AN453" s="436"/>
      <c r="AO453" s="437"/>
      <c r="AP453" s="438"/>
      <c r="AQ453" s="438"/>
      <c r="AR453" s="438"/>
      <c r="AS453" s="438"/>
      <c r="AT453" s="438"/>
      <c r="AU453" s="438"/>
      <c r="AV453" s="439"/>
      <c r="AW453" s="440"/>
      <c r="AX453" s="441"/>
      <c r="AY453" s="442"/>
      <c r="AZ453" s="443"/>
      <c r="BA453" s="444"/>
      <c r="BB453" s="444"/>
      <c r="BC453" s="444"/>
      <c r="BD453" s="444"/>
      <c r="BE453" s="444"/>
      <c r="BF453" s="444"/>
      <c r="BG453" s="444"/>
      <c r="BH453" s="444"/>
      <c r="BI453" s="444"/>
      <c r="BJ453" s="444"/>
      <c r="BK453" s="444"/>
      <c r="BL453" s="444"/>
      <c r="BM453" s="444"/>
      <c r="BN453" s="444"/>
      <c r="BO453" s="445"/>
    </row>
    <row r="454" spans="1:67" ht="35.1" customHeight="1" x14ac:dyDescent="0.25">
      <c r="A454" s="23">
        <f t="shared" si="20"/>
        <v>443</v>
      </c>
      <c r="B454" s="446"/>
      <c r="C454" s="446"/>
      <c r="D454" s="447"/>
      <c r="E454" s="447"/>
      <c r="F454" s="447"/>
      <c r="G454" s="447"/>
      <c r="H454" s="447"/>
      <c r="I454" s="434"/>
      <c r="J454" s="435"/>
      <c r="K454" s="435"/>
      <c r="L454" s="435"/>
      <c r="M454" s="435"/>
      <c r="N454" s="435"/>
      <c r="O454" s="435"/>
      <c r="P454" s="436"/>
      <c r="Q454" s="448"/>
      <c r="R454" s="449"/>
      <c r="S454" s="449"/>
      <c r="T454" s="449"/>
      <c r="U454" s="449"/>
      <c r="V454" s="449"/>
      <c r="W454" s="449"/>
      <c r="X454" s="450"/>
      <c r="Y454" s="451"/>
      <c r="Z454" s="452"/>
      <c r="AA454" s="448"/>
      <c r="AB454" s="449"/>
      <c r="AC454" s="449"/>
      <c r="AD454" s="450"/>
      <c r="AE454" s="431"/>
      <c r="AF454" s="432"/>
      <c r="AG454" s="433"/>
      <c r="AH454" s="431"/>
      <c r="AI454" s="432"/>
      <c r="AJ454" s="433"/>
      <c r="AK454" s="434"/>
      <c r="AL454" s="435"/>
      <c r="AM454" s="435"/>
      <c r="AN454" s="436"/>
      <c r="AO454" s="437"/>
      <c r="AP454" s="438"/>
      <c r="AQ454" s="438"/>
      <c r="AR454" s="438"/>
      <c r="AS454" s="438"/>
      <c r="AT454" s="438"/>
      <c r="AU454" s="438"/>
      <c r="AV454" s="439"/>
      <c r="AW454" s="440"/>
      <c r="AX454" s="441"/>
      <c r="AY454" s="442"/>
      <c r="AZ454" s="443"/>
      <c r="BA454" s="444"/>
      <c r="BB454" s="444"/>
      <c r="BC454" s="444"/>
      <c r="BD454" s="444"/>
      <c r="BE454" s="444"/>
      <c r="BF454" s="444"/>
      <c r="BG454" s="444"/>
      <c r="BH454" s="444"/>
      <c r="BI454" s="444"/>
      <c r="BJ454" s="444"/>
      <c r="BK454" s="444"/>
      <c r="BL454" s="444"/>
      <c r="BM454" s="444"/>
      <c r="BN454" s="444"/>
      <c r="BO454" s="445"/>
    </row>
    <row r="455" spans="1:67" ht="35.1" customHeight="1" x14ac:dyDescent="0.25">
      <c r="A455" s="23">
        <f t="shared" si="20"/>
        <v>444</v>
      </c>
      <c r="B455" s="446"/>
      <c r="C455" s="446"/>
      <c r="D455" s="447"/>
      <c r="E455" s="447"/>
      <c r="F455" s="447"/>
      <c r="G455" s="447"/>
      <c r="H455" s="447"/>
      <c r="I455" s="434"/>
      <c r="J455" s="435"/>
      <c r="K455" s="435"/>
      <c r="L455" s="435"/>
      <c r="M455" s="435"/>
      <c r="N455" s="435"/>
      <c r="O455" s="435"/>
      <c r="P455" s="436"/>
      <c r="Q455" s="448"/>
      <c r="R455" s="449"/>
      <c r="S455" s="449"/>
      <c r="T455" s="449"/>
      <c r="U455" s="449"/>
      <c r="V455" s="449"/>
      <c r="W455" s="449"/>
      <c r="X455" s="450"/>
      <c r="Y455" s="451"/>
      <c r="Z455" s="452"/>
      <c r="AA455" s="448"/>
      <c r="AB455" s="449"/>
      <c r="AC455" s="449"/>
      <c r="AD455" s="450"/>
      <c r="AE455" s="431"/>
      <c r="AF455" s="432"/>
      <c r="AG455" s="433"/>
      <c r="AH455" s="431"/>
      <c r="AI455" s="432"/>
      <c r="AJ455" s="433"/>
      <c r="AK455" s="434"/>
      <c r="AL455" s="435"/>
      <c r="AM455" s="435"/>
      <c r="AN455" s="436"/>
      <c r="AO455" s="437"/>
      <c r="AP455" s="438"/>
      <c r="AQ455" s="438"/>
      <c r="AR455" s="438"/>
      <c r="AS455" s="438"/>
      <c r="AT455" s="438"/>
      <c r="AU455" s="438"/>
      <c r="AV455" s="439"/>
      <c r="AW455" s="440"/>
      <c r="AX455" s="441"/>
      <c r="AY455" s="442"/>
      <c r="AZ455" s="443"/>
      <c r="BA455" s="444"/>
      <c r="BB455" s="444"/>
      <c r="BC455" s="444"/>
      <c r="BD455" s="444"/>
      <c r="BE455" s="444"/>
      <c r="BF455" s="444"/>
      <c r="BG455" s="444"/>
      <c r="BH455" s="444"/>
      <c r="BI455" s="444"/>
      <c r="BJ455" s="444"/>
      <c r="BK455" s="444"/>
      <c r="BL455" s="444"/>
      <c r="BM455" s="444"/>
      <c r="BN455" s="444"/>
      <c r="BO455" s="445"/>
    </row>
    <row r="456" spans="1:67" ht="35.1" customHeight="1" x14ac:dyDescent="0.25">
      <c r="A456" s="23">
        <f t="shared" si="20"/>
        <v>445</v>
      </c>
      <c r="B456" s="446"/>
      <c r="C456" s="446"/>
      <c r="D456" s="447"/>
      <c r="E456" s="447"/>
      <c r="F456" s="447"/>
      <c r="G456" s="447"/>
      <c r="H456" s="447"/>
      <c r="I456" s="434"/>
      <c r="J456" s="435"/>
      <c r="K456" s="435"/>
      <c r="L456" s="435"/>
      <c r="M456" s="435"/>
      <c r="N456" s="435"/>
      <c r="O456" s="435"/>
      <c r="P456" s="436"/>
      <c r="Q456" s="448"/>
      <c r="R456" s="449"/>
      <c r="S456" s="449"/>
      <c r="T456" s="449"/>
      <c r="U456" s="449"/>
      <c r="V456" s="449"/>
      <c r="W456" s="449"/>
      <c r="X456" s="450"/>
      <c r="Y456" s="451"/>
      <c r="Z456" s="452"/>
      <c r="AA456" s="448"/>
      <c r="AB456" s="449"/>
      <c r="AC456" s="449"/>
      <c r="AD456" s="450"/>
      <c r="AE456" s="431"/>
      <c r="AF456" s="432"/>
      <c r="AG456" s="433"/>
      <c r="AH456" s="431"/>
      <c r="AI456" s="432"/>
      <c r="AJ456" s="433"/>
      <c r="AK456" s="434"/>
      <c r="AL456" s="435"/>
      <c r="AM456" s="435"/>
      <c r="AN456" s="436"/>
      <c r="AO456" s="437"/>
      <c r="AP456" s="438"/>
      <c r="AQ456" s="438"/>
      <c r="AR456" s="438"/>
      <c r="AS456" s="438"/>
      <c r="AT456" s="438"/>
      <c r="AU456" s="438"/>
      <c r="AV456" s="439"/>
      <c r="AW456" s="440"/>
      <c r="AX456" s="441"/>
      <c r="AY456" s="442"/>
      <c r="AZ456" s="443"/>
      <c r="BA456" s="444"/>
      <c r="BB456" s="444"/>
      <c r="BC456" s="444"/>
      <c r="BD456" s="444"/>
      <c r="BE456" s="444"/>
      <c r="BF456" s="444"/>
      <c r="BG456" s="444"/>
      <c r="BH456" s="444"/>
      <c r="BI456" s="444"/>
      <c r="BJ456" s="444"/>
      <c r="BK456" s="444"/>
      <c r="BL456" s="444"/>
      <c r="BM456" s="444"/>
      <c r="BN456" s="444"/>
      <c r="BO456" s="445"/>
    </row>
    <row r="457" spans="1:67" ht="35.1" customHeight="1" x14ac:dyDescent="0.25">
      <c r="A457" s="23">
        <f t="shared" si="20"/>
        <v>446</v>
      </c>
      <c r="B457" s="446"/>
      <c r="C457" s="446"/>
      <c r="D457" s="447"/>
      <c r="E457" s="447"/>
      <c r="F457" s="447"/>
      <c r="G457" s="447"/>
      <c r="H457" s="447"/>
      <c r="I457" s="434"/>
      <c r="J457" s="435"/>
      <c r="K457" s="435"/>
      <c r="L457" s="435"/>
      <c r="M457" s="435"/>
      <c r="N457" s="435"/>
      <c r="O457" s="435"/>
      <c r="P457" s="436"/>
      <c r="Q457" s="448"/>
      <c r="R457" s="449"/>
      <c r="S457" s="449"/>
      <c r="T457" s="449"/>
      <c r="U457" s="449"/>
      <c r="V457" s="449"/>
      <c r="W457" s="449"/>
      <c r="X457" s="450"/>
      <c r="Y457" s="451"/>
      <c r="Z457" s="452"/>
      <c r="AA457" s="448"/>
      <c r="AB457" s="449"/>
      <c r="AC457" s="449"/>
      <c r="AD457" s="450"/>
      <c r="AE457" s="431"/>
      <c r="AF457" s="432"/>
      <c r="AG457" s="433"/>
      <c r="AH457" s="431"/>
      <c r="AI457" s="432"/>
      <c r="AJ457" s="433"/>
      <c r="AK457" s="434"/>
      <c r="AL457" s="435"/>
      <c r="AM457" s="435"/>
      <c r="AN457" s="436"/>
      <c r="AO457" s="437"/>
      <c r="AP457" s="438"/>
      <c r="AQ457" s="438"/>
      <c r="AR457" s="438"/>
      <c r="AS457" s="438"/>
      <c r="AT457" s="438"/>
      <c r="AU457" s="438"/>
      <c r="AV457" s="439"/>
      <c r="AW457" s="440"/>
      <c r="AX457" s="441"/>
      <c r="AY457" s="442"/>
      <c r="AZ457" s="443"/>
      <c r="BA457" s="444"/>
      <c r="BB457" s="444"/>
      <c r="BC457" s="444"/>
      <c r="BD457" s="444"/>
      <c r="BE457" s="444"/>
      <c r="BF457" s="444"/>
      <c r="BG457" s="444"/>
      <c r="BH457" s="444"/>
      <c r="BI457" s="444"/>
      <c r="BJ457" s="444"/>
      <c r="BK457" s="444"/>
      <c r="BL457" s="444"/>
      <c r="BM457" s="444"/>
      <c r="BN457" s="444"/>
      <c r="BO457" s="445"/>
    </row>
    <row r="458" spans="1:67" ht="35.1" customHeight="1" x14ac:dyDescent="0.25">
      <c r="A458" s="23">
        <f t="shared" si="20"/>
        <v>447</v>
      </c>
      <c r="B458" s="446"/>
      <c r="C458" s="446"/>
      <c r="D458" s="447"/>
      <c r="E458" s="447"/>
      <c r="F458" s="447"/>
      <c r="G458" s="447"/>
      <c r="H458" s="447"/>
      <c r="I458" s="434"/>
      <c r="J458" s="435"/>
      <c r="K458" s="435"/>
      <c r="L458" s="435"/>
      <c r="M458" s="435"/>
      <c r="N458" s="435"/>
      <c r="O458" s="435"/>
      <c r="P458" s="436"/>
      <c r="Q458" s="448"/>
      <c r="R458" s="449"/>
      <c r="S458" s="449"/>
      <c r="T458" s="449"/>
      <c r="U458" s="449"/>
      <c r="V458" s="449"/>
      <c r="W458" s="449"/>
      <c r="X458" s="450"/>
      <c r="Y458" s="451"/>
      <c r="Z458" s="452"/>
      <c r="AA458" s="448"/>
      <c r="AB458" s="449"/>
      <c r="AC458" s="449"/>
      <c r="AD458" s="450"/>
      <c r="AE458" s="431"/>
      <c r="AF458" s="432"/>
      <c r="AG458" s="433"/>
      <c r="AH458" s="431"/>
      <c r="AI458" s="432"/>
      <c r="AJ458" s="433"/>
      <c r="AK458" s="434"/>
      <c r="AL458" s="435"/>
      <c r="AM458" s="435"/>
      <c r="AN458" s="436"/>
      <c r="AO458" s="437"/>
      <c r="AP458" s="438"/>
      <c r="AQ458" s="438"/>
      <c r="AR458" s="438"/>
      <c r="AS458" s="438"/>
      <c r="AT458" s="438"/>
      <c r="AU458" s="438"/>
      <c r="AV458" s="439"/>
      <c r="AW458" s="440"/>
      <c r="AX458" s="441"/>
      <c r="AY458" s="442"/>
      <c r="AZ458" s="443"/>
      <c r="BA458" s="444"/>
      <c r="BB458" s="444"/>
      <c r="BC458" s="444"/>
      <c r="BD458" s="444"/>
      <c r="BE458" s="444"/>
      <c r="BF458" s="444"/>
      <c r="BG458" s="444"/>
      <c r="BH458" s="444"/>
      <c r="BI458" s="444"/>
      <c r="BJ458" s="444"/>
      <c r="BK458" s="444"/>
      <c r="BL458" s="444"/>
      <c r="BM458" s="444"/>
      <c r="BN458" s="444"/>
      <c r="BO458" s="445"/>
    </row>
    <row r="459" spans="1:67" ht="35.1" customHeight="1" x14ac:dyDescent="0.25">
      <c r="A459" s="23">
        <f t="shared" si="20"/>
        <v>448</v>
      </c>
      <c r="B459" s="446"/>
      <c r="C459" s="446"/>
      <c r="D459" s="447"/>
      <c r="E459" s="447"/>
      <c r="F459" s="447"/>
      <c r="G459" s="447"/>
      <c r="H459" s="447"/>
      <c r="I459" s="434"/>
      <c r="J459" s="435"/>
      <c r="K459" s="435"/>
      <c r="L459" s="435"/>
      <c r="M459" s="435"/>
      <c r="N459" s="435"/>
      <c r="O459" s="435"/>
      <c r="P459" s="436"/>
      <c r="Q459" s="448"/>
      <c r="R459" s="449"/>
      <c r="S459" s="449"/>
      <c r="T459" s="449"/>
      <c r="U459" s="449"/>
      <c r="V459" s="449"/>
      <c r="W459" s="449"/>
      <c r="X459" s="450"/>
      <c r="Y459" s="451"/>
      <c r="Z459" s="452"/>
      <c r="AA459" s="448"/>
      <c r="AB459" s="449"/>
      <c r="AC459" s="449"/>
      <c r="AD459" s="450"/>
      <c r="AE459" s="431"/>
      <c r="AF459" s="432"/>
      <c r="AG459" s="433"/>
      <c r="AH459" s="431"/>
      <c r="AI459" s="432"/>
      <c r="AJ459" s="433"/>
      <c r="AK459" s="434"/>
      <c r="AL459" s="435"/>
      <c r="AM459" s="435"/>
      <c r="AN459" s="436"/>
      <c r="AO459" s="437"/>
      <c r="AP459" s="438"/>
      <c r="AQ459" s="438"/>
      <c r="AR459" s="438"/>
      <c r="AS459" s="438"/>
      <c r="AT459" s="438"/>
      <c r="AU459" s="438"/>
      <c r="AV459" s="439"/>
      <c r="AW459" s="440"/>
      <c r="AX459" s="441"/>
      <c r="AY459" s="442"/>
      <c r="AZ459" s="443"/>
      <c r="BA459" s="444"/>
      <c r="BB459" s="444"/>
      <c r="BC459" s="444"/>
      <c r="BD459" s="444"/>
      <c r="BE459" s="444"/>
      <c r="BF459" s="444"/>
      <c r="BG459" s="444"/>
      <c r="BH459" s="444"/>
      <c r="BI459" s="444"/>
      <c r="BJ459" s="444"/>
      <c r="BK459" s="444"/>
      <c r="BL459" s="444"/>
      <c r="BM459" s="444"/>
      <c r="BN459" s="444"/>
      <c r="BO459" s="445"/>
    </row>
    <row r="460" spans="1:67" ht="35.1" customHeight="1" x14ac:dyDescent="0.25">
      <c r="A460" s="23">
        <f t="shared" si="20"/>
        <v>449</v>
      </c>
      <c r="B460" s="446"/>
      <c r="C460" s="446"/>
      <c r="D460" s="447"/>
      <c r="E460" s="447"/>
      <c r="F460" s="447"/>
      <c r="G460" s="447"/>
      <c r="H460" s="447"/>
      <c r="I460" s="434"/>
      <c r="J460" s="435"/>
      <c r="K460" s="435"/>
      <c r="L460" s="435"/>
      <c r="M460" s="435"/>
      <c r="N460" s="435"/>
      <c r="O460" s="435"/>
      <c r="P460" s="436"/>
      <c r="Q460" s="448"/>
      <c r="R460" s="449"/>
      <c r="S460" s="449"/>
      <c r="T460" s="449"/>
      <c r="U460" s="449"/>
      <c r="V460" s="449"/>
      <c r="W460" s="449"/>
      <c r="X460" s="450"/>
      <c r="Y460" s="451"/>
      <c r="Z460" s="452"/>
      <c r="AA460" s="448"/>
      <c r="AB460" s="449"/>
      <c r="AC460" s="449"/>
      <c r="AD460" s="450"/>
      <c r="AE460" s="431"/>
      <c r="AF460" s="432"/>
      <c r="AG460" s="433"/>
      <c r="AH460" s="431"/>
      <c r="AI460" s="432"/>
      <c r="AJ460" s="433"/>
      <c r="AK460" s="434"/>
      <c r="AL460" s="435"/>
      <c r="AM460" s="435"/>
      <c r="AN460" s="436"/>
      <c r="AO460" s="437"/>
      <c r="AP460" s="438"/>
      <c r="AQ460" s="438"/>
      <c r="AR460" s="438"/>
      <c r="AS460" s="438"/>
      <c r="AT460" s="438"/>
      <c r="AU460" s="438"/>
      <c r="AV460" s="439"/>
      <c r="AW460" s="440"/>
      <c r="AX460" s="441"/>
      <c r="AY460" s="442"/>
      <c r="AZ460" s="443"/>
      <c r="BA460" s="444"/>
      <c r="BB460" s="444"/>
      <c r="BC460" s="444"/>
      <c r="BD460" s="444"/>
      <c r="BE460" s="444"/>
      <c r="BF460" s="444"/>
      <c r="BG460" s="444"/>
      <c r="BH460" s="444"/>
      <c r="BI460" s="444"/>
      <c r="BJ460" s="444"/>
      <c r="BK460" s="444"/>
      <c r="BL460" s="444"/>
      <c r="BM460" s="444"/>
      <c r="BN460" s="444"/>
      <c r="BO460" s="445"/>
    </row>
    <row r="461" spans="1:67" ht="35.1" customHeight="1" x14ac:dyDescent="0.25">
      <c r="A461" s="22">
        <f>ROW(A450)</f>
        <v>450</v>
      </c>
      <c r="B461" s="446"/>
      <c r="C461" s="446"/>
      <c r="D461" s="447"/>
      <c r="E461" s="447"/>
      <c r="F461" s="447"/>
      <c r="G461" s="447"/>
      <c r="H461" s="447"/>
      <c r="I461" s="434"/>
      <c r="J461" s="435"/>
      <c r="K461" s="435"/>
      <c r="L461" s="435"/>
      <c r="M461" s="435"/>
      <c r="N461" s="435"/>
      <c r="O461" s="435"/>
      <c r="P461" s="436"/>
      <c r="Q461" s="448"/>
      <c r="R461" s="449"/>
      <c r="S461" s="449"/>
      <c r="T461" s="449"/>
      <c r="U461" s="449"/>
      <c r="V461" s="449"/>
      <c r="W461" s="449"/>
      <c r="X461" s="450"/>
      <c r="Y461" s="451"/>
      <c r="Z461" s="452"/>
      <c r="AA461" s="448"/>
      <c r="AB461" s="449"/>
      <c r="AC461" s="449"/>
      <c r="AD461" s="450"/>
      <c r="AE461" s="431"/>
      <c r="AF461" s="432"/>
      <c r="AG461" s="433"/>
      <c r="AH461" s="431"/>
      <c r="AI461" s="432"/>
      <c r="AJ461" s="433"/>
      <c r="AK461" s="434"/>
      <c r="AL461" s="435"/>
      <c r="AM461" s="435"/>
      <c r="AN461" s="436"/>
      <c r="AO461" s="437"/>
      <c r="AP461" s="438"/>
      <c r="AQ461" s="438"/>
      <c r="AR461" s="438"/>
      <c r="AS461" s="438"/>
      <c r="AT461" s="438"/>
      <c r="AU461" s="438"/>
      <c r="AV461" s="439"/>
      <c r="AW461" s="440"/>
      <c r="AX461" s="441"/>
      <c r="AY461" s="442"/>
      <c r="AZ461" s="443"/>
      <c r="BA461" s="444"/>
      <c r="BB461" s="444"/>
      <c r="BC461" s="444"/>
      <c r="BD461" s="444"/>
      <c r="BE461" s="444"/>
      <c r="BF461" s="444"/>
      <c r="BG461" s="444"/>
      <c r="BH461" s="444"/>
      <c r="BI461" s="444"/>
      <c r="BJ461" s="444"/>
      <c r="BK461" s="444"/>
      <c r="BL461" s="444"/>
      <c r="BM461" s="444"/>
      <c r="BN461" s="444"/>
      <c r="BO461" s="445"/>
    </row>
    <row r="462" spans="1:67" ht="35.1" customHeight="1" x14ac:dyDescent="0.25">
      <c r="A462" s="23">
        <f t="shared" si="20"/>
        <v>451</v>
      </c>
      <c r="B462" s="446"/>
      <c r="C462" s="446"/>
      <c r="D462" s="447"/>
      <c r="E462" s="447"/>
      <c r="F462" s="447"/>
      <c r="G462" s="447"/>
      <c r="H462" s="447"/>
      <c r="I462" s="434"/>
      <c r="J462" s="435"/>
      <c r="K462" s="435"/>
      <c r="L462" s="435"/>
      <c r="M462" s="435"/>
      <c r="N462" s="435"/>
      <c r="O462" s="435"/>
      <c r="P462" s="436"/>
      <c r="Q462" s="448"/>
      <c r="R462" s="449"/>
      <c r="S462" s="449"/>
      <c r="T462" s="449"/>
      <c r="U462" s="449"/>
      <c r="V462" s="449"/>
      <c r="W462" s="449"/>
      <c r="X462" s="450"/>
      <c r="Y462" s="451"/>
      <c r="Z462" s="452"/>
      <c r="AA462" s="448"/>
      <c r="AB462" s="449"/>
      <c r="AC462" s="449"/>
      <c r="AD462" s="450"/>
      <c r="AE462" s="431"/>
      <c r="AF462" s="432"/>
      <c r="AG462" s="433"/>
      <c r="AH462" s="431"/>
      <c r="AI462" s="432"/>
      <c r="AJ462" s="433"/>
      <c r="AK462" s="434"/>
      <c r="AL462" s="435"/>
      <c r="AM462" s="435"/>
      <c r="AN462" s="436"/>
      <c r="AO462" s="437"/>
      <c r="AP462" s="438"/>
      <c r="AQ462" s="438"/>
      <c r="AR462" s="438"/>
      <c r="AS462" s="438"/>
      <c r="AT462" s="438"/>
      <c r="AU462" s="438"/>
      <c r="AV462" s="439"/>
      <c r="AW462" s="440"/>
      <c r="AX462" s="441"/>
      <c r="AY462" s="442"/>
      <c r="AZ462" s="443"/>
      <c r="BA462" s="444"/>
      <c r="BB462" s="444"/>
      <c r="BC462" s="444"/>
      <c r="BD462" s="444"/>
      <c r="BE462" s="444"/>
      <c r="BF462" s="444"/>
      <c r="BG462" s="444"/>
      <c r="BH462" s="444"/>
      <c r="BI462" s="444"/>
      <c r="BJ462" s="444"/>
      <c r="BK462" s="444"/>
      <c r="BL462" s="444"/>
      <c r="BM462" s="444"/>
      <c r="BN462" s="444"/>
      <c r="BO462" s="445"/>
    </row>
    <row r="463" spans="1:67" ht="35.1" customHeight="1" x14ac:dyDescent="0.25">
      <c r="A463" s="23">
        <f t="shared" si="20"/>
        <v>452</v>
      </c>
      <c r="B463" s="446"/>
      <c r="C463" s="446"/>
      <c r="D463" s="447"/>
      <c r="E463" s="447"/>
      <c r="F463" s="447"/>
      <c r="G463" s="447"/>
      <c r="H463" s="447"/>
      <c r="I463" s="434"/>
      <c r="J463" s="435"/>
      <c r="K463" s="435"/>
      <c r="L463" s="435"/>
      <c r="M463" s="435"/>
      <c r="N463" s="435"/>
      <c r="O463" s="435"/>
      <c r="P463" s="436"/>
      <c r="Q463" s="448"/>
      <c r="R463" s="449"/>
      <c r="S463" s="449"/>
      <c r="T463" s="449"/>
      <c r="U463" s="449"/>
      <c r="V463" s="449"/>
      <c r="W463" s="449"/>
      <c r="X463" s="450"/>
      <c r="Y463" s="451"/>
      <c r="Z463" s="452"/>
      <c r="AA463" s="448"/>
      <c r="AB463" s="449"/>
      <c r="AC463" s="449"/>
      <c r="AD463" s="450"/>
      <c r="AE463" s="431"/>
      <c r="AF463" s="432"/>
      <c r="AG463" s="433"/>
      <c r="AH463" s="431"/>
      <c r="AI463" s="432"/>
      <c r="AJ463" s="433"/>
      <c r="AK463" s="434"/>
      <c r="AL463" s="435"/>
      <c r="AM463" s="435"/>
      <c r="AN463" s="436"/>
      <c r="AO463" s="437"/>
      <c r="AP463" s="438"/>
      <c r="AQ463" s="438"/>
      <c r="AR463" s="438"/>
      <c r="AS463" s="438"/>
      <c r="AT463" s="438"/>
      <c r="AU463" s="438"/>
      <c r="AV463" s="439"/>
      <c r="AW463" s="440"/>
      <c r="AX463" s="441"/>
      <c r="AY463" s="442"/>
      <c r="AZ463" s="443"/>
      <c r="BA463" s="444"/>
      <c r="BB463" s="444"/>
      <c r="BC463" s="444"/>
      <c r="BD463" s="444"/>
      <c r="BE463" s="444"/>
      <c r="BF463" s="444"/>
      <c r="BG463" s="444"/>
      <c r="BH463" s="444"/>
      <c r="BI463" s="444"/>
      <c r="BJ463" s="444"/>
      <c r="BK463" s="444"/>
      <c r="BL463" s="444"/>
      <c r="BM463" s="444"/>
      <c r="BN463" s="444"/>
      <c r="BO463" s="445"/>
    </row>
    <row r="464" spans="1:67" ht="35.1" customHeight="1" x14ac:dyDescent="0.25">
      <c r="A464" s="23">
        <f t="shared" si="20"/>
        <v>453</v>
      </c>
      <c r="B464" s="446"/>
      <c r="C464" s="446"/>
      <c r="D464" s="447"/>
      <c r="E464" s="447"/>
      <c r="F464" s="447"/>
      <c r="G464" s="447"/>
      <c r="H464" s="447"/>
      <c r="I464" s="434"/>
      <c r="J464" s="435"/>
      <c r="K464" s="435"/>
      <c r="L464" s="435"/>
      <c r="M464" s="435"/>
      <c r="N464" s="435"/>
      <c r="O464" s="435"/>
      <c r="P464" s="436"/>
      <c r="Q464" s="448"/>
      <c r="R464" s="449"/>
      <c r="S464" s="449"/>
      <c r="T464" s="449"/>
      <c r="U464" s="449"/>
      <c r="V464" s="449"/>
      <c r="W464" s="449"/>
      <c r="X464" s="450"/>
      <c r="Y464" s="451"/>
      <c r="Z464" s="452"/>
      <c r="AA464" s="448"/>
      <c r="AB464" s="449"/>
      <c r="AC464" s="449"/>
      <c r="AD464" s="450"/>
      <c r="AE464" s="431"/>
      <c r="AF464" s="432"/>
      <c r="AG464" s="433"/>
      <c r="AH464" s="431"/>
      <c r="AI464" s="432"/>
      <c r="AJ464" s="433"/>
      <c r="AK464" s="434"/>
      <c r="AL464" s="435"/>
      <c r="AM464" s="435"/>
      <c r="AN464" s="436"/>
      <c r="AO464" s="437"/>
      <c r="AP464" s="438"/>
      <c r="AQ464" s="438"/>
      <c r="AR464" s="438"/>
      <c r="AS464" s="438"/>
      <c r="AT464" s="438"/>
      <c r="AU464" s="438"/>
      <c r="AV464" s="439"/>
      <c r="AW464" s="440"/>
      <c r="AX464" s="441"/>
      <c r="AY464" s="442"/>
      <c r="AZ464" s="443"/>
      <c r="BA464" s="444"/>
      <c r="BB464" s="444"/>
      <c r="BC464" s="444"/>
      <c r="BD464" s="444"/>
      <c r="BE464" s="444"/>
      <c r="BF464" s="444"/>
      <c r="BG464" s="444"/>
      <c r="BH464" s="444"/>
      <c r="BI464" s="444"/>
      <c r="BJ464" s="444"/>
      <c r="BK464" s="444"/>
      <c r="BL464" s="444"/>
      <c r="BM464" s="444"/>
      <c r="BN464" s="444"/>
      <c r="BO464" s="445"/>
    </row>
    <row r="465" spans="1:67" ht="35.1" customHeight="1" x14ac:dyDescent="0.25">
      <c r="A465" s="23">
        <f t="shared" si="20"/>
        <v>454</v>
      </c>
      <c r="B465" s="446"/>
      <c r="C465" s="446"/>
      <c r="D465" s="447"/>
      <c r="E465" s="447"/>
      <c r="F465" s="447"/>
      <c r="G465" s="447"/>
      <c r="H465" s="447"/>
      <c r="I465" s="434"/>
      <c r="J465" s="435"/>
      <c r="K465" s="435"/>
      <c r="L465" s="435"/>
      <c r="M465" s="435"/>
      <c r="N465" s="435"/>
      <c r="O465" s="435"/>
      <c r="P465" s="436"/>
      <c r="Q465" s="448"/>
      <c r="R465" s="449"/>
      <c r="S465" s="449"/>
      <c r="T465" s="449"/>
      <c r="U465" s="449"/>
      <c r="V465" s="449"/>
      <c r="W465" s="449"/>
      <c r="X465" s="450"/>
      <c r="Y465" s="451"/>
      <c r="Z465" s="452"/>
      <c r="AA465" s="448"/>
      <c r="AB465" s="449"/>
      <c r="AC465" s="449"/>
      <c r="AD465" s="450"/>
      <c r="AE465" s="431"/>
      <c r="AF465" s="432"/>
      <c r="AG465" s="433"/>
      <c r="AH465" s="431"/>
      <c r="AI465" s="432"/>
      <c r="AJ465" s="433"/>
      <c r="AK465" s="434"/>
      <c r="AL465" s="435"/>
      <c r="AM465" s="435"/>
      <c r="AN465" s="436"/>
      <c r="AO465" s="437"/>
      <c r="AP465" s="438"/>
      <c r="AQ465" s="438"/>
      <c r="AR465" s="438"/>
      <c r="AS465" s="438"/>
      <c r="AT465" s="438"/>
      <c r="AU465" s="438"/>
      <c r="AV465" s="439"/>
      <c r="AW465" s="440"/>
      <c r="AX465" s="441"/>
      <c r="AY465" s="442"/>
      <c r="AZ465" s="443"/>
      <c r="BA465" s="444"/>
      <c r="BB465" s="444"/>
      <c r="BC465" s="444"/>
      <c r="BD465" s="444"/>
      <c r="BE465" s="444"/>
      <c r="BF465" s="444"/>
      <c r="BG465" s="444"/>
      <c r="BH465" s="444"/>
      <c r="BI465" s="444"/>
      <c r="BJ465" s="444"/>
      <c r="BK465" s="444"/>
      <c r="BL465" s="444"/>
      <c r="BM465" s="444"/>
      <c r="BN465" s="444"/>
      <c r="BO465" s="445"/>
    </row>
    <row r="466" spans="1:67" ht="35.1" customHeight="1" x14ac:dyDescent="0.25">
      <c r="A466" s="23">
        <f t="shared" si="20"/>
        <v>455</v>
      </c>
      <c r="B466" s="446"/>
      <c r="C466" s="446"/>
      <c r="D466" s="447"/>
      <c r="E466" s="447"/>
      <c r="F466" s="447"/>
      <c r="G466" s="447"/>
      <c r="H466" s="447"/>
      <c r="I466" s="434"/>
      <c r="J466" s="435"/>
      <c r="K466" s="435"/>
      <c r="L466" s="435"/>
      <c r="M466" s="435"/>
      <c r="N466" s="435"/>
      <c r="O466" s="435"/>
      <c r="P466" s="436"/>
      <c r="Q466" s="448"/>
      <c r="R466" s="449"/>
      <c r="S466" s="449"/>
      <c r="T466" s="449"/>
      <c r="U466" s="449"/>
      <c r="V466" s="449"/>
      <c r="W466" s="449"/>
      <c r="X466" s="450"/>
      <c r="Y466" s="451"/>
      <c r="Z466" s="452"/>
      <c r="AA466" s="448"/>
      <c r="AB466" s="449"/>
      <c r="AC466" s="449"/>
      <c r="AD466" s="450"/>
      <c r="AE466" s="431"/>
      <c r="AF466" s="432"/>
      <c r="AG466" s="433"/>
      <c r="AH466" s="431"/>
      <c r="AI466" s="432"/>
      <c r="AJ466" s="433"/>
      <c r="AK466" s="434"/>
      <c r="AL466" s="435"/>
      <c r="AM466" s="435"/>
      <c r="AN466" s="436"/>
      <c r="AO466" s="437"/>
      <c r="AP466" s="438"/>
      <c r="AQ466" s="438"/>
      <c r="AR466" s="438"/>
      <c r="AS466" s="438"/>
      <c r="AT466" s="438"/>
      <c r="AU466" s="438"/>
      <c r="AV466" s="439"/>
      <c r="AW466" s="440"/>
      <c r="AX466" s="441"/>
      <c r="AY466" s="442"/>
      <c r="AZ466" s="443"/>
      <c r="BA466" s="444"/>
      <c r="BB466" s="444"/>
      <c r="BC466" s="444"/>
      <c r="BD466" s="444"/>
      <c r="BE466" s="444"/>
      <c r="BF466" s="444"/>
      <c r="BG466" s="444"/>
      <c r="BH466" s="444"/>
      <c r="BI466" s="444"/>
      <c r="BJ466" s="444"/>
      <c r="BK466" s="444"/>
      <c r="BL466" s="444"/>
      <c r="BM466" s="444"/>
      <c r="BN466" s="444"/>
      <c r="BO466" s="445"/>
    </row>
    <row r="467" spans="1:67" ht="35.1" customHeight="1" x14ac:dyDescent="0.25">
      <c r="A467" s="23">
        <f t="shared" si="20"/>
        <v>456</v>
      </c>
      <c r="B467" s="446"/>
      <c r="C467" s="446"/>
      <c r="D467" s="447"/>
      <c r="E467" s="447"/>
      <c r="F467" s="447"/>
      <c r="G467" s="447"/>
      <c r="H467" s="447"/>
      <c r="I467" s="434"/>
      <c r="J467" s="435"/>
      <c r="K467" s="435"/>
      <c r="L467" s="435"/>
      <c r="M467" s="435"/>
      <c r="N467" s="435"/>
      <c r="O467" s="435"/>
      <c r="P467" s="436"/>
      <c r="Q467" s="448"/>
      <c r="R467" s="449"/>
      <c r="S467" s="449"/>
      <c r="T467" s="449"/>
      <c r="U467" s="449"/>
      <c r="V467" s="449"/>
      <c r="W467" s="449"/>
      <c r="X467" s="450"/>
      <c r="Y467" s="451"/>
      <c r="Z467" s="452"/>
      <c r="AA467" s="448"/>
      <c r="AB467" s="449"/>
      <c r="AC467" s="449"/>
      <c r="AD467" s="450"/>
      <c r="AE467" s="431"/>
      <c r="AF467" s="432"/>
      <c r="AG467" s="433"/>
      <c r="AH467" s="431"/>
      <c r="AI467" s="432"/>
      <c r="AJ467" s="433"/>
      <c r="AK467" s="434"/>
      <c r="AL467" s="435"/>
      <c r="AM467" s="435"/>
      <c r="AN467" s="436"/>
      <c r="AO467" s="437"/>
      <c r="AP467" s="438"/>
      <c r="AQ467" s="438"/>
      <c r="AR467" s="438"/>
      <c r="AS467" s="438"/>
      <c r="AT467" s="438"/>
      <c r="AU467" s="438"/>
      <c r="AV467" s="439"/>
      <c r="AW467" s="440"/>
      <c r="AX467" s="441"/>
      <c r="AY467" s="442"/>
      <c r="AZ467" s="443"/>
      <c r="BA467" s="444"/>
      <c r="BB467" s="444"/>
      <c r="BC467" s="444"/>
      <c r="BD467" s="444"/>
      <c r="BE467" s="444"/>
      <c r="BF467" s="444"/>
      <c r="BG467" s="444"/>
      <c r="BH467" s="444"/>
      <c r="BI467" s="444"/>
      <c r="BJ467" s="444"/>
      <c r="BK467" s="444"/>
      <c r="BL467" s="444"/>
      <c r="BM467" s="444"/>
      <c r="BN467" s="444"/>
      <c r="BO467" s="445"/>
    </row>
    <row r="468" spans="1:67" ht="35.1" customHeight="1" x14ac:dyDescent="0.25">
      <c r="A468" s="23">
        <f t="shared" si="20"/>
        <v>457</v>
      </c>
      <c r="B468" s="446"/>
      <c r="C468" s="446"/>
      <c r="D468" s="447"/>
      <c r="E468" s="447"/>
      <c r="F468" s="447"/>
      <c r="G468" s="447"/>
      <c r="H468" s="447"/>
      <c r="I468" s="434"/>
      <c r="J468" s="435"/>
      <c r="K468" s="435"/>
      <c r="L468" s="435"/>
      <c r="M468" s="435"/>
      <c r="N468" s="435"/>
      <c r="O468" s="435"/>
      <c r="P468" s="436"/>
      <c r="Q468" s="448"/>
      <c r="R468" s="449"/>
      <c r="S468" s="449"/>
      <c r="T468" s="449"/>
      <c r="U468" s="449"/>
      <c r="V468" s="449"/>
      <c r="W468" s="449"/>
      <c r="X468" s="450"/>
      <c r="Y468" s="451"/>
      <c r="Z468" s="452"/>
      <c r="AA468" s="448"/>
      <c r="AB468" s="449"/>
      <c r="AC468" s="449"/>
      <c r="AD468" s="450"/>
      <c r="AE468" s="431"/>
      <c r="AF468" s="432"/>
      <c r="AG468" s="433"/>
      <c r="AH468" s="431"/>
      <c r="AI468" s="432"/>
      <c r="AJ468" s="433"/>
      <c r="AK468" s="434"/>
      <c r="AL468" s="435"/>
      <c r="AM468" s="435"/>
      <c r="AN468" s="436"/>
      <c r="AO468" s="437"/>
      <c r="AP468" s="438"/>
      <c r="AQ468" s="438"/>
      <c r="AR468" s="438"/>
      <c r="AS468" s="438"/>
      <c r="AT468" s="438"/>
      <c r="AU468" s="438"/>
      <c r="AV468" s="439"/>
      <c r="AW468" s="440"/>
      <c r="AX468" s="441"/>
      <c r="AY468" s="442"/>
      <c r="AZ468" s="443"/>
      <c r="BA468" s="444"/>
      <c r="BB468" s="444"/>
      <c r="BC468" s="444"/>
      <c r="BD468" s="444"/>
      <c r="BE468" s="444"/>
      <c r="BF468" s="444"/>
      <c r="BG468" s="444"/>
      <c r="BH468" s="444"/>
      <c r="BI468" s="444"/>
      <c r="BJ468" s="444"/>
      <c r="BK468" s="444"/>
      <c r="BL468" s="444"/>
      <c r="BM468" s="444"/>
      <c r="BN468" s="444"/>
      <c r="BO468" s="445"/>
    </row>
    <row r="469" spans="1:67" ht="35.1" customHeight="1" x14ac:dyDescent="0.25">
      <c r="A469" s="23">
        <f t="shared" si="20"/>
        <v>458</v>
      </c>
      <c r="B469" s="446"/>
      <c r="C469" s="446"/>
      <c r="D469" s="447"/>
      <c r="E469" s="447"/>
      <c r="F469" s="447"/>
      <c r="G469" s="447"/>
      <c r="H469" s="447"/>
      <c r="I469" s="434"/>
      <c r="J469" s="435"/>
      <c r="K469" s="435"/>
      <c r="L469" s="435"/>
      <c r="M469" s="435"/>
      <c r="N469" s="435"/>
      <c r="O469" s="435"/>
      <c r="P469" s="436"/>
      <c r="Q469" s="448"/>
      <c r="R469" s="449"/>
      <c r="S469" s="449"/>
      <c r="T469" s="449"/>
      <c r="U469" s="449"/>
      <c r="V469" s="449"/>
      <c r="W469" s="449"/>
      <c r="X469" s="450"/>
      <c r="Y469" s="451"/>
      <c r="Z469" s="452"/>
      <c r="AA469" s="448"/>
      <c r="AB469" s="449"/>
      <c r="AC469" s="449"/>
      <c r="AD469" s="450"/>
      <c r="AE469" s="431"/>
      <c r="AF469" s="432"/>
      <c r="AG469" s="433"/>
      <c r="AH469" s="431"/>
      <c r="AI469" s="432"/>
      <c r="AJ469" s="433"/>
      <c r="AK469" s="434"/>
      <c r="AL469" s="435"/>
      <c r="AM469" s="435"/>
      <c r="AN469" s="436"/>
      <c r="AO469" s="437"/>
      <c r="AP469" s="438"/>
      <c r="AQ469" s="438"/>
      <c r="AR469" s="438"/>
      <c r="AS469" s="438"/>
      <c r="AT469" s="438"/>
      <c r="AU469" s="438"/>
      <c r="AV469" s="439"/>
      <c r="AW469" s="440"/>
      <c r="AX469" s="441"/>
      <c r="AY469" s="442"/>
      <c r="AZ469" s="443"/>
      <c r="BA469" s="444"/>
      <c r="BB469" s="444"/>
      <c r="BC469" s="444"/>
      <c r="BD469" s="444"/>
      <c r="BE469" s="444"/>
      <c r="BF469" s="444"/>
      <c r="BG469" s="444"/>
      <c r="BH469" s="444"/>
      <c r="BI469" s="444"/>
      <c r="BJ469" s="444"/>
      <c r="BK469" s="444"/>
      <c r="BL469" s="444"/>
      <c r="BM469" s="444"/>
      <c r="BN469" s="444"/>
      <c r="BO469" s="445"/>
    </row>
    <row r="470" spans="1:67" ht="35.1" customHeight="1" x14ac:dyDescent="0.25">
      <c r="A470" s="23">
        <f t="shared" si="20"/>
        <v>459</v>
      </c>
      <c r="B470" s="446"/>
      <c r="C470" s="446"/>
      <c r="D470" s="447"/>
      <c r="E470" s="447"/>
      <c r="F470" s="447"/>
      <c r="G470" s="447"/>
      <c r="H470" s="447"/>
      <c r="I470" s="434"/>
      <c r="J470" s="435"/>
      <c r="K470" s="435"/>
      <c r="L470" s="435"/>
      <c r="M470" s="435"/>
      <c r="N470" s="435"/>
      <c r="O470" s="435"/>
      <c r="P470" s="436"/>
      <c r="Q470" s="448"/>
      <c r="R470" s="449"/>
      <c r="S470" s="449"/>
      <c r="T470" s="449"/>
      <c r="U470" s="449"/>
      <c r="V470" s="449"/>
      <c r="W470" s="449"/>
      <c r="X470" s="450"/>
      <c r="Y470" s="451"/>
      <c r="Z470" s="452"/>
      <c r="AA470" s="448"/>
      <c r="AB470" s="449"/>
      <c r="AC470" s="449"/>
      <c r="AD470" s="450"/>
      <c r="AE470" s="431"/>
      <c r="AF470" s="432"/>
      <c r="AG470" s="433"/>
      <c r="AH470" s="431"/>
      <c r="AI470" s="432"/>
      <c r="AJ470" s="433"/>
      <c r="AK470" s="434"/>
      <c r="AL470" s="435"/>
      <c r="AM470" s="435"/>
      <c r="AN470" s="436"/>
      <c r="AO470" s="437"/>
      <c r="AP470" s="438"/>
      <c r="AQ470" s="438"/>
      <c r="AR470" s="438"/>
      <c r="AS470" s="438"/>
      <c r="AT470" s="438"/>
      <c r="AU470" s="438"/>
      <c r="AV470" s="439"/>
      <c r="AW470" s="440"/>
      <c r="AX470" s="441"/>
      <c r="AY470" s="442"/>
      <c r="AZ470" s="443"/>
      <c r="BA470" s="444"/>
      <c r="BB470" s="444"/>
      <c r="BC470" s="444"/>
      <c r="BD470" s="444"/>
      <c r="BE470" s="444"/>
      <c r="BF470" s="444"/>
      <c r="BG470" s="444"/>
      <c r="BH470" s="444"/>
      <c r="BI470" s="444"/>
      <c r="BJ470" s="444"/>
      <c r="BK470" s="444"/>
      <c r="BL470" s="444"/>
      <c r="BM470" s="444"/>
      <c r="BN470" s="444"/>
      <c r="BO470" s="445"/>
    </row>
    <row r="471" spans="1:67" ht="35.1" customHeight="1" x14ac:dyDescent="0.25">
      <c r="A471" s="22">
        <f>ROW(A460)</f>
        <v>460</v>
      </c>
      <c r="B471" s="446"/>
      <c r="C471" s="446"/>
      <c r="D471" s="447"/>
      <c r="E471" s="447"/>
      <c r="F471" s="447"/>
      <c r="G471" s="447"/>
      <c r="H471" s="447"/>
      <c r="I471" s="434"/>
      <c r="J471" s="435"/>
      <c r="K471" s="435"/>
      <c r="L471" s="435"/>
      <c r="M471" s="435"/>
      <c r="N471" s="435"/>
      <c r="O471" s="435"/>
      <c r="P471" s="436"/>
      <c r="Q471" s="448"/>
      <c r="R471" s="449"/>
      <c r="S471" s="449"/>
      <c r="T471" s="449"/>
      <c r="U471" s="449"/>
      <c r="V471" s="449"/>
      <c r="W471" s="449"/>
      <c r="X471" s="450"/>
      <c r="Y471" s="451"/>
      <c r="Z471" s="452"/>
      <c r="AA471" s="448"/>
      <c r="AB471" s="449"/>
      <c r="AC471" s="449"/>
      <c r="AD471" s="450"/>
      <c r="AE471" s="431"/>
      <c r="AF471" s="432"/>
      <c r="AG471" s="433"/>
      <c r="AH471" s="431"/>
      <c r="AI471" s="432"/>
      <c r="AJ471" s="433"/>
      <c r="AK471" s="434"/>
      <c r="AL471" s="435"/>
      <c r="AM471" s="435"/>
      <c r="AN471" s="436"/>
      <c r="AO471" s="437"/>
      <c r="AP471" s="438"/>
      <c r="AQ471" s="438"/>
      <c r="AR471" s="438"/>
      <c r="AS471" s="438"/>
      <c r="AT471" s="438"/>
      <c r="AU471" s="438"/>
      <c r="AV471" s="439"/>
      <c r="AW471" s="440"/>
      <c r="AX471" s="441"/>
      <c r="AY471" s="442"/>
      <c r="AZ471" s="443"/>
      <c r="BA471" s="444"/>
      <c r="BB471" s="444"/>
      <c r="BC471" s="444"/>
      <c r="BD471" s="444"/>
      <c r="BE471" s="444"/>
      <c r="BF471" s="444"/>
      <c r="BG471" s="444"/>
      <c r="BH471" s="444"/>
      <c r="BI471" s="444"/>
      <c r="BJ471" s="444"/>
      <c r="BK471" s="444"/>
      <c r="BL471" s="444"/>
      <c r="BM471" s="444"/>
      <c r="BN471" s="444"/>
      <c r="BO471" s="445"/>
    </row>
    <row r="472" spans="1:67" ht="35.1" customHeight="1" x14ac:dyDescent="0.25">
      <c r="A472" s="23">
        <f t="shared" si="20"/>
        <v>461</v>
      </c>
      <c r="B472" s="446"/>
      <c r="C472" s="446"/>
      <c r="D472" s="447"/>
      <c r="E472" s="447"/>
      <c r="F472" s="447"/>
      <c r="G472" s="447"/>
      <c r="H472" s="447"/>
      <c r="I472" s="434"/>
      <c r="J472" s="435"/>
      <c r="K472" s="435"/>
      <c r="L472" s="435"/>
      <c r="M472" s="435"/>
      <c r="N472" s="435"/>
      <c r="O472" s="435"/>
      <c r="P472" s="436"/>
      <c r="Q472" s="448"/>
      <c r="R472" s="449"/>
      <c r="S472" s="449"/>
      <c r="T472" s="449"/>
      <c r="U472" s="449"/>
      <c r="V472" s="449"/>
      <c r="W472" s="449"/>
      <c r="X472" s="450"/>
      <c r="Y472" s="451"/>
      <c r="Z472" s="452"/>
      <c r="AA472" s="448"/>
      <c r="AB472" s="449"/>
      <c r="AC472" s="449"/>
      <c r="AD472" s="450"/>
      <c r="AE472" s="431"/>
      <c r="AF472" s="432"/>
      <c r="AG472" s="433"/>
      <c r="AH472" s="431"/>
      <c r="AI472" s="432"/>
      <c r="AJ472" s="433"/>
      <c r="AK472" s="434"/>
      <c r="AL472" s="435"/>
      <c r="AM472" s="435"/>
      <c r="AN472" s="436"/>
      <c r="AO472" s="437"/>
      <c r="AP472" s="438"/>
      <c r="AQ472" s="438"/>
      <c r="AR472" s="438"/>
      <c r="AS472" s="438"/>
      <c r="AT472" s="438"/>
      <c r="AU472" s="438"/>
      <c r="AV472" s="439"/>
      <c r="AW472" s="440"/>
      <c r="AX472" s="441"/>
      <c r="AY472" s="442"/>
      <c r="AZ472" s="443"/>
      <c r="BA472" s="444"/>
      <c r="BB472" s="444"/>
      <c r="BC472" s="444"/>
      <c r="BD472" s="444"/>
      <c r="BE472" s="444"/>
      <c r="BF472" s="444"/>
      <c r="BG472" s="444"/>
      <c r="BH472" s="444"/>
      <c r="BI472" s="444"/>
      <c r="BJ472" s="444"/>
      <c r="BK472" s="444"/>
      <c r="BL472" s="444"/>
      <c r="BM472" s="444"/>
      <c r="BN472" s="444"/>
      <c r="BO472" s="445"/>
    </row>
    <row r="473" spans="1:67" ht="35.1" customHeight="1" x14ac:dyDescent="0.25">
      <c r="A473" s="23">
        <f t="shared" si="20"/>
        <v>462</v>
      </c>
      <c r="B473" s="446"/>
      <c r="C473" s="446"/>
      <c r="D473" s="447"/>
      <c r="E473" s="447"/>
      <c r="F473" s="447"/>
      <c r="G473" s="447"/>
      <c r="H473" s="447"/>
      <c r="I473" s="434"/>
      <c r="J473" s="435"/>
      <c r="K473" s="435"/>
      <c r="L473" s="435"/>
      <c r="M473" s="435"/>
      <c r="N473" s="435"/>
      <c r="O473" s="435"/>
      <c r="P473" s="436"/>
      <c r="Q473" s="448"/>
      <c r="R473" s="449"/>
      <c r="S473" s="449"/>
      <c r="T473" s="449"/>
      <c r="U473" s="449"/>
      <c r="V473" s="449"/>
      <c r="W473" s="449"/>
      <c r="X473" s="450"/>
      <c r="Y473" s="451"/>
      <c r="Z473" s="452"/>
      <c r="AA473" s="448"/>
      <c r="AB473" s="449"/>
      <c r="AC473" s="449"/>
      <c r="AD473" s="450"/>
      <c r="AE473" s="431"/>
      <c r="AF473" s="432"/>
      <c r="AG473" s="433"/>
      <c r="AH473" s="431"/>
      <c r="AI473" s="432"/>
      <c r="AJ473" s="433"/>
      <c r="AK473" s="434"/>
      <c r="AL473" s="435"/>
      <c r="AM473" s="435"/>
      <c r="AN473" s="436"/>
      <c r="AO473" s="437"/>
      <c r="AP473" s="438"/>
      <c r="AQ473" s="438"/>
      <c r="AR473" s="438"/>
      <c r="AS473" s="438"/>
      <c r="AT473" s="438"/>
      <c r="AU473" s="438"/>
      <c r="AV473" s="439"/>
      <c r="AW473" s="440"/>
      <c r="AX473" s="441"/>
      <c r="AY473" s="442"/>
      <c r="AZ473" s="443"/>
      <c r="BA473" s="444"/>
      <c r="BB473" s="444"/>
      <c r="BC473" s="444"/>
      <c r="BD473" s="444"/>
      <c r="BE473" s="444"/>
      <c r="BF473" s="444"/>
      <c r="BG473" s="444"/>
      <c r="BH473" s="444"/>
      <c r="BI473" s="444"/>
      <c r="BJ473" s="444"/>
      <c r="BK473" s="444"/>
      <c r="BL473" s="444"/>
      <c r="BM473" s="444"/>
      <c r="BN473" s="444"/>
      <c r="BO473" s="445"/>
    </row>
    <row r="474" spans="1:67" ht="35.1" customHeight="1" x14ac:dyDescent="0.25">
      <c r="A474" s="23">
        <f t="shared" si="20"/>
        <v>463</v>
      </c>
      <c r="B474" s="446"/>
      <c r="C474" s="446"/>
      <c r="D474" s="447"/>
      <c r="E474" s="447"/>
      <c r="F474" s="447"/>
      <c r="G474" s="447"/>
      <c r="H474" s="447"/>
      <c r="I474" s="434"/>
      <c r="J474" s="435"/>
      <c r="K474" s="435"/>
      <c r="L474" s="435"/>
      <c r="M474" s="435"/>
      <c r="N474" s="435"/>
      <c r="O474" s="435"/>
      <c r="P474" s="436"/>
      <c r="Q474" s="448"/>
      <c r="R474" s="449"/>
      <c r="S474" s="449"/>
      <c r="T474" s="449"/>
      <c r="U474" s="449"/>
      <c r="V474" s="449"/>
      <c r="W474" s="449"/>
      <c r="X474" s="450"/>
      <c r="Y474" s="451"/>
      <c r="Z474" s="452"/>
      <c r="AA474" s="448"/>
      <c r="AB474" s="449"/>
      <c r="AC474" s="449"/>
      <c r="AD474" s="450"/>
      <c r="AE474" s="431"/>
      <c r="AF474" s="432"/>
      <c r="AG474" s="433"/>
      <c r="AH474" s="431"/>
      <c r="AI474" s="432"/>
      <c r="AJ474" s="433"/>
      <c r="AK474" s="434"/>
      <c r="AL474" s="435"/>
      <c r="AM474" s="435"/>
      <c r="AN474" s="436"/>
      <c r="AO474" s="437"/>
      <c r="AP474" s="438"/>
      <c r="AQ474" s="438"/>
      <c r="AR474" s="438"/>
      <c r="AS474" s="438"/>
      <c r="AT474" s="438"/>
      <c r="AU474" s="438"/>
      <c r="AV474" s="439"/>
      <c r="AW474" s="440"/>
      <c r="AX474" s="441"/>
      <c r="AY474" s="442"/>
      <c r="AZ474" s="443"/>
      <c r="BA474" s="444"/>
      <c r="BB474" s="444"/>
      <c r="BC474" s="444"/>
      <c r="BD474" s="444"/>
      <c r="BE474" s="444"/>
      <c r="BF474" s="444"/>
      <c r="BG474" s="444"/>
      <c r="BH474" s="444"/>
      <c r="BI474" s="444"/>
      <c r="BJ474" s="444"/>
      <c r="BK474" s="444"/>
      <c r="BL474" s="444"/>
      <c r="BM474" s="444"/>
      <c r="BN474" s="444"/>
      <c r="BO474" s="445"/>
    </row>
    <row r="475" spans="1:67" ht="35.1" customHeight="1" x14ac:dyDescent="0.25">
      <c r="A475" s="23">
        <f t="shared" si="20"/>
        <v>464</v>
      </c>
      <c r="B475" s="446"/>
      <c r="C475" s="446"/>
      <c r="D475" s="447"/>
      <c r="E475" s="447"/>
      <c r="F475" s="447"/>
      <c r="G475" s="447"/>
      <c r="H475" s="447"/>
      <c r="I475" s="434"/>
      <c r="J475" s="435"/>
      <c r="K475" s="435"/>
      <c r="L475" s="435"/>
      <c r="M475" s="435"/>
      <c r="N475" s="435"/>
      <c r="O475" s="435"/>
      <c r="P475" s="436"/>
      <c r="Q475" s="448"/>
      <c r="R475" s="449"/>
      <c r="S475" s="449"/>
      <c r="T475" s="449"/>
      <c r="U475" s="449"/>
      <c r="V475" s="449"/>
      <c r="W475" s="449"/>
      <c r="X475" s="450"/>
      <c r="Y475" s="451"/>
      <c r="Z475" s="452"/>
      <c r="AA475" s="448"/>
      <c r="AB475" s="449"/>
      <c r="AC475" s="449"/>
      <c r="AD475" s="450"/>
      <c r="AE475" s="431"/>
      <c r="AF475" s="432"/>
      <c r="AG475" s="433"/>
      <c r="AH475" s="431"/>
      <c r="AI475" s="432"/>
      <c r="AJ475" s="433"/>
      <c r="AK475" s="434"/>
      <c r="AL475" s="435"/>
      <c r="AM475" s="435"/>
      <c r="AN475" s="436"/>
      <c r="AO475" s="437"/>
      <c r="AP475" s="438"/>
      <c r="AQ475" s="438"/>
      <c r="AR475" s="438"/>
      <c r="AS475" s="438"/>
      <c r="AT475" s="438"/>
      <c r="AU475" s="438"/>
      <c r="AV475" s="439"/>
      <c r="AW475" s="440"/>
      <c r="AX475" s="441"/>
      <c r="AY475" s="442"/>
      <c r="AZ475" s="443"/>
      <c r="BA475" s="444"/>
      <c r="BB475" s="444"/>
      <c r="BC475" s="444"/>
      <c r="BD475" s="444"/>
      <c r="BE475" s="444"/>
      <c r="BF475" s="444"/>
      <c r="BG475" s="444"/>
      <c r="BH475" s="444"/>
      <c r="BI475" s="444"/>
      <c r="BJ475" s="444"/>
      <c r="BK475" s="444"/>
      <c r="BL475" s="444"/>
      <c r="BM475" s="444"/>
      <c r="BN475" s="444"/>
      <c r="BO475" s="445"/>
    </row>
    <row r="476" spans="1:67" ht="35.1" customHeight="1" x14ac:dyDescent="0.25">
      <c r="A476" s="23">
        <f t="shared" ref="A476:A480" si="21">ROW(A465)</f>
        <v>465</v>
      </c>
      <c r="B476" s="446"/>
      <c r="C476" s="446"/>
      <c r="D476" s="447"/>
      <c r="E476" s="447"/>
      <c r="F476" s="447"/>
      <c r="G476" s="447"/>
      <c r="H476" s="447"/>
      <c r="I476" s="434"/>
      <c r="J476" s="435"/>
      <c r="K476" s="435"/>
      <c r="L476" s="435"/>
      <c r="M476" s="435"/>
      <c r="N476" s="435"/>
      <c r="O476" s="435"/>
      <c r="P476" s="436"/>
      <c r="Q476" s="448"/>
      <c r="R476" s="449"/>
      <c r="S476" s="449"/>
      <c r="T476" s="449"/>
      <c r="U476" s="449"/>
      <c r="V476" s="449"/>
      <c r="W476" s="449"/>
      <c r="X476" s="450"/>
      <c r="Y476" s="451"/>
      <c r="Z476" s="452"/>
      <c r="AA476" s="448"/>
      <c r="AB476" s="449"/>
      <c r="AC476" s="449"/>
      <c r="AD476" s="450"/>
      <c r="AE476" s="431"/>
      <c r="AF476" s="432"/>
      <c r="AG476" s="433"/>
      <c r="AH476" s="431"/>
      <c r="AI476" s="432"/>
      <c r="AJ476" s="433"/>
      <c r="AK476" s="434"/>
      <c r="AL476" s="435"/>
      <c r="AM476" s="435"/>
      <c r="AN476" s="436"/>
      <c r="AO476" s="437"/>
      <c r="AP476" s="438"/>
      <c r="AQ476" s="438"/>
      <c r="AR476" s="438"/>
      <c r="AS476" s="438"/>
      <c r="AT476" s="438"/>
      <c r="AU476" s="438"/>
      <c r="AV476" s="439"/>
      <c r="AW476" s="440"/>
      <c r="AX476" s="441"/>
      <c r="AY476" s="442"/>
      <c r="AZ476" s="443"/>
      <c r="BA476" s="444"/>
      <c r="BB476" s="444"/>
      <c r="BC476" s="444"/>
      <c r="BD476" s="444"/>
      <c r="BE476" s="444"/>
      <c r="BF476" s="444"/>
      <c r="BG476" s="444"/>
      <c r="BH476" s="444"/>
      <c r="BI476" s="444"/>
      <c r="BJ476" s="444"/>
      <c r="BK476" s="444"/>
      <c r="BL476" s="444"/>
      <c r="BM476" s="444"/>
      <c r="BN476" s="444"/>
      <c r="BO476" s="445"/>
    </row>
    <row r="477" spans="1:67" ht="35.1" customHeight="1" x14ac:dyDescent="0.25">
      <c r="A477" s="23">
        <f t="shared" si="21"/>
        <v>466</v>
      </c>
      <c r="B477" s="446"/>
      <c r="C477" s="446"/>
      <c r="D477" s="447"/>
      <c r="E477" s="447"/>
      <c r="F477" s="447"/>
      <c r="G477" s="447"/>
      <c r="H477" s="447"/>
      <c r="I477" s="434"/>
      <c r="J477" s="435"/>
      <c r="K477" s="435"/>
      <c r="L477" s="435"/>
      <c r="M477" s="435"/>
      <c r="N477" s="435"/>
      <c r="O477" s="435"/>
      <c r="P477" s="436"/>
      <c r="Q477" s="448"/>
      <c r="R477" s="449"/>
      <c r="S477" s="449"/>
      <c r="T477" s="449"/>
      <c r="U477" s="449"/>
      <c r="V477" s="449"/>
      <c r="W477" s="449"/>
      <c r="X477" s="450"/>
      <c r="Y477" s="451"/>
      <c r="Z477" s="452"/>
      <c r="AA477" s="448"/>
      <c r="AB477" s="449"/>
      <c r="AC477" s="449"/>
      <c r="AD477" s="450"/>
      <c r="AE477" s="431"/>
      <c r="AF477" s="432"/>
      <c r="AG477" s="433"/>
      <c r="AH477" s="431"/>
      <c r="AI477" s="432"/>
      <c r="AJ477" s="433"/>
      <c r="AK477" s="434"/>
      <c r="AL477" s="435"/>
      <c r="AM477" s="435"/>
      <c r="AN477" s="436"/>
      <c r="AO477" s="437"/>
      <c r="AP477" s="438"/>
      <c r="AQ477" s="438"/>
      <c r="AR477" s="438"/>
      <c r="AS477" s="438"/>
      <c r="AT477" s="438"/>
      <c r="AU477" s="438"/>
      <c r="AV477" s="439"/>
      <c r="AW477" s="440"/>
      <c r="AX477" s="441"/>
      <c r="AY477" s="442"/>
      <c r="AZ477" s="443"/>
      <c r="BA477" s="444"/>
      <c r="BB477" s="444"/>
      <c r="BC477" s="444"/>
      <c r="BD477" s="444"/>
      <c r="BE477" s="444"/>
      <c r="BF477" s="444"/>
      <c r="BG477" s="444"/>
      <c r="BH477" s="444"/>
      <c r="BI477" s="444"/>
      <c r="BJ477" s="444"/>
      <c r="BK477" s="444"/>
      <c r="BL477" s="444"/>
      <c r="BM477" s="444"/>
      <c r="BN477" s="444"/>
      <c r="BO477" s="445"/>
    </row>
    <row r="478" spans="1:67" ht="35.1" customHeight="1" x14ac:dyDescent="0.25">
      <c r="A478" s="23">
        <f t="shared" si="21"/>
        <v>467</v>
      </c>
      <c r="B478" s="446"/>
      <c r="C478" s="446"/>
      <c r="D478" s="447"/>
      <c r="E478" s="447"/>
      <c r="F478" s="447"/>
      <c r="G478" s="447"/>
      <c r="H478" s="447"/>
      <c r="I478" s="434"/>
      <c r="J478" s="435"/>
      <c r="K478" s="435"/>
      <c r="L478" s="435"/>
      <c r="M478" s="435"/>
      <c r="N478" s="435"/>
      <c r="O478" s="435"/>
      <c r="P478" s="436"/>
      <c r="Q478" s="448"/>
      <c r="R478" s="449"/>
      <c r="S478" s="449"/>
      <c r="T478" s="449"/>
      <c r="U478" s="449"/>
      <c r="V478" s="449"/>
      <c r="W478" s="449"/>
      <c r="X478" s="450"/>
      <c r="Y478" s="451"/>
      <c r="Z478" s="452"/>
      <c r="AA478" s="448"/>
      <c r="AB478" s="449"/>
      <c r="AC478" s="449"/>
      <c r="AD478" s="450"/>
      <c r="AE478" s="431"/>
      <c r="AF478" s="432"/>
      <c r="AG478" s="433"/>
      <c r="AH478" s="431"/>
      <c r="AI478" s="432"/>
      <c r="AJ478" s="433"/>
      <c r="AK478" s="434"/>
      <c r="AL478" s="435"/>
      <c r="AM478" s="435"/>
      <c r="AN478" s="436"/>
      <c r="AO478" s="437"/>
      <c r="AP478" s="438"/>
      <c r="AQ478" s="438"/>
      <c r="AR478" s="438"/>
      <c r="AS478" s="438"/>
      <c r="AT478" s="438"/>
      <c r="AU478" s="438"/>
      <c r="AV478" s="439"/>
      <c r="AW478" s="440"/>
      <c r="AX478" s="441"/>
      <c r="AY478" s="442"/>
      <c r="AZ478" s="443"/>
      <c r="BA478" s="444"/>
      <c r="BB478" s="444"/>
      <c r="BC478" s="444"/>
      <c r="BD478" s="444"/>
      <c r="BE478" s="444"/>
      <c r="BF478" s="444"/>
      <c r="BG478" s="444"/>
      <c r="BH478" s="444"/>
      <c r="BI478" s="444"/>
      <c r="BJ478" s="444"/>
      <c r="BK478" s="444"/>
      <c r="BL478" s="444"/>
      <c r="BM478" s="444"/>
      <c r="BN478" s="444"/>
      <c r="BO478" s="445"/>
    </row>
    <row r="479" spans="1:67" ht="35.1" customHeight="1" x14ac:dyDescent="0.25">
      <c r="A479" s="23">
        <f t="shared" si="21"/>
        <v>468</v>
      </c>
      <c r="B479" s="446"/>
      <c r="C479" s="446"/>
      <c r="D479" s="447"/>
      <c r="E479" s="447"/>
      <c r="F479" s="447"/>
      <c r="G479" s="447"/>
      <c r="H479" s="447"/>
      <c r="I479" s="434"/>
      <c r="J479" s="435"/>
      <c r="K479" s="435"/>
      <c r="L479" s="435"/>
      <c r="M479" s="435"/>
      <c r="N479" s="435"/>
      <c r="O479" s="435"/>
      <c r="P479" s="436"/>
      <c r="Q479" s="448"/>
      <c r="R479" s="449"/>
      <c r="S479" s="449"/>
      <c r="T479" s="449"/>
      <c r="U479" s="449"/>
      <c r="V479" s="449"/>
      <c r="W479" s="449"/>
      <c r="X479" s="450"/>
      <c r="Y479" s="451"/>
      <c r="Z479" s="452"/>
      <c r="AA479" s="448"/>
      <c r="AB479" s="449"/>
      <c r="AC479" s="449"/>
      <c r="AD479" s="450"/>
      <c r="AE479" s="431"/>
      <c r="AF479" s="432"/>
      <c r="AG479" s="433"/>
      <c r="AH479" s="431"/>
      <c r="AI479" s="432"/>
      <c r="AJ479" s="433"/>
      <c r="AK479" s="434"/>
      <c r="AL479" s="435"/>
      <c r="AM479" s="435"/>
      <c r="AN479" s="436"/>
      <c r="AO479" s="437"/>
      <c r="AP479" s="438"/>
      <c r="AQ479" s="438"/>
      <c r="AR479" s="438"/>
      <c r="AS479" s="438"/>
      <c r="AT479" s="438"/>
      <c r="AU479" s="438"/>
      <c r="AV479" s="439"/>
      <c r="AW479" s="440"/>
      <c r="AX479" s="441"/>
      <c r="AY479" s="442"/>
      <c r="AZ479" s="443"/>
      <c r="BA479" s="444"/>
      <c r="BB479" s="444"/>
      <c r="BC479" s="444"/>
      <c r="BD479" s="444"/>
      <c r="BE479" s="444"/>
      <c r="BF479" s="444"/>
      <c r="BG479" s="444"/>
      <c r="BH479" s="444"/>
      <c r="BI479" s="444"/>
      <c r="BJ479" s="444"/>
      <c r="BK479" s="444"/>
      <c r="BL479" s="444"/>
      <c r="BM479" s="444"/>
      <c r="BN479" s="444"/>
      <c r="BO479" s="445"/>
    </row>
    <row r="480" spans="1:67" ht="35.1" customHeight="1" x14ac:dyDescent="0.25">
      <c r="A480" s="23">
        <f t="shared" si="21"/>
        <v>469</v>
      </c>
      <c r="B480" s="446"/>
      <c r="C480" s="446"/>
      <c r="D480" s="447"/>
      <c r="E480" s="447"/>
      <c r="F480" s="447"/>
      <c r="G480" s="447"/>
      <c r="H480" s="447"/>
      <c r="I480" s="434"/>
      <c r="J480" s="435"/>
      <c r="K480" s="435"/>
      <c r="L480" s="435"/>
      <c r="M480" s="435"/>
      <c r="N480" s="435"/>
      <c r="O480" s="435"/>
      <c r="P480" s="436"/>
      <c r="Q480" s="448"/>
      <c r="R480" s="449"/>
      <c r="S480" s="449"/>
      <c r="T480" s="449"/>
      <c r="U480" s="449"/>
      <c r="V480" s="449"/>
      <c r="W480" s="449"/>
      <c r="X480" s="450"/>
      <c r="Y480" s="451"/>
      <c r="Z480" s="452"/>
      <c r="AA480" s="448"/>
      <c r="AB480" s="449"/>
      <c r="AC480" s="449"/>
      <c r="AD480" s="450"/>
      <c r="AE480" s="431"/>
      <c r="AF480" s="432"/>
      <c r="AG480" s="433"/>
      <c r="AH480" s="431"/>
      <c r="AI480" s="432"/>
      <c r="AJ480" s="433"/>
      <c r="AK480" s="434"/>
      <c r="AL480" s="435"/>
      <c r="AM480" s="435"/>
      <c r="AN480" s="436"/>
      <c r="AO480" s="437"/>
      <c r="AP480" s="438"/>
      <c r="AQ480" s="438"/>
      <c r="AR480" s="438"/>
      <c r="AS480" s="438"/>
      <c r="AT480" s="438"/>
      <c r="AU480" s="438"/>
      <c r="AV480" s="439"/>
      <c r="AW480" s="440"/>
      <c r="AX480" s="441"/>
      <c r="AY480" s="442"/>
      <c r="AZ480" s="443"/>
      <c r="BA480" s="444"/>
      <c r="BB480" s="444"/>
      <c r="BC480" s="444"/>
      <c r="BD480" s="444"/>
      <c r="BE480" s="444"/>
      <c r="BF480" s="444"/>
      <c r="BG480" s="444"/>
      <c r="BH480" s="444"/>
      <c r="BI480" s="444"/>
      <c r="BJ480" s="444"/>
      <c r="BK480" s="444"/>
      <c r="BL480" s="444"/>
      <c r="BM480" s="444"/>
      <c r="BN480" s="444"/>
      <c r="BO480" s="445"/>
    </row>
    <row r="481" spans="1:67" ht="35.1" customHeight="1" x14ac:dyDescent="0.25">
      <c r="A481" s="22">
        <f>ROW(A470)</f>
        <v>470</v>
      </c>
      <c r="B481" s="446"/>
      <c r="C481" s="446"/>
      <c r="D481" s="447"/>
      <c r="E481" s="447"/>
      <c r="F481" s="447"/>
      <c r="G481" s="447"/>
      <c r="H481" s="447"/>
      <c r="I481" s="434"/>
      <c r="J481" s="435"/>
      <c r="K481" s="435"/>
      <c r="L481" s="435"/>
      <c r="M481" s="435"/>
      <c r="N481" s="435"/>
      <c r="O481" s="435"/>
      <c r="P481" s="436"/>
      <c r="Q481" s="448"/>
      <c r="R481" s="449"/>
      <c r="S481" s="449"/>
      <c r="T481" s="449"/>
      <c r="U481" s="449"/>
      <c r="V481" s="449"/>
      <c r="W481" s="449"/>
      <c r="X481" s="450"/>
      <c r="Y481" s="451"/>
      <c r="Z481" s="452"/>
      <c r="AA481" s="448"/>
      <c r="AB481" s="449"/>
      <c r="AC481" s="449"/>
      <c r="AD481" s="450"/>
      <c r="AE481" s="431"/>
      <c r="AF481" s="432"/>
      <c r="AG481" s="433"/>
      <c r="AH481" s="431"/>
      <c r="AI481" s="432"/>
      <c r="AJ481" s="433"/>
      <c r="AK481" s="434"/>
      <c r="AL481" s="435"/>
      <c r="AM481" s="435"/>
      <c r="AN481" s="436"/>
      <c r="AO481" s="437"/>
      <c r="AP481" s="438"/>
      <c r="AQ481" s="438"/>
      <c r="AR481" s="438"/>
      <c r="AS481" s="438"/>
      <c r="AT481" s="438"/>
      <c r="AU481" s="438"/>
      <c r="AV481" s="439"/>
      <c r="AW481" s="440"/>
      <c r="AX481" s="441"/>
      <c r="AY481" s="442"/>
      <c r="AZ481" s="443"/>
      <c r="BA481" s="444"/>
      <c r="BB481" s="444"/>
      <c r="BC481" s="444"/>
      <c r="BD481" s="444"/>
      <c r="BE481" s="444"/>
      <c r="BF481" s="444"/>
      <c r="BG481" s="444"/>
      <c r="BH481" s="444"/>
      <c r="BI481" s="444"/>
      <c r="BJ481" s="444"/>
      <c r="BK481" s="444"/>
      <c r="BL481" s="444"/>
      <c r="BM481" s="444"/>
      <c r="BN481" s="444"/>
      <c r="BO481" s="445"/>
    </row>
    <row r="482" spans="1:67" ht="35.1" customHeight="1" x14ac:dyDescent="0.25">
      <c r="A482" s="23">
        <f t="shared" ref="A482:A490" si="22">ROW(A471)</f>
        <v>471</v>
      </c>
      <c r="B482" s="446"/>
      <c r="C482" s="446"/>
      <c r="D482" s="447"/>
      <c r="E482" s="447"/>
      <c r="F482" s="447"/>
      <c r="G482" s="447"/>
      <c r="H482" s="447"/>
      <c r="I482" s="434"/>
      <c r="J482" s="435"/>
      <c r="K482" s="435"/>
      <c r="L482" s="435"/>
      <c r="M482" s="435"/>
      <c r="N482" s="435"/>
      <c r="O482" s="435"/>
      <c r="P482" s="436"/>
      <c r="Q482" s="448"/>
      <c r="R482" s="449"/>
      <c r="S482" s="449"/>
      <c r="T482" s="449"/>
      <c r="U482" s="449"/>
      <c r="V482" s="449"/>
      <c r="W482" s="449"/>
      <c r="X482" s="450"/>
      <c r="Y482" s="451"/>
      <c r="Z482" s="452"/>
      <c r="AA482" s="448"/>
      <c r="AB482" s="449"/>
      <c r="AC482" s="449"/>
      <c r="AD482" s="450"/>
      <c r="AE482" s="431"/>
      <c r="AF482" s="432"/>
      <c r="AG482" s="433"/>
      <c r="AH482" s="431"/>
      <c r="AI482" s="432"/>
      <c r="AJ482" s="433"/>
      <c r="AK482" s="434"/>
      <c r="AL482" s="435"/>
      <c r="AM482" s="435"/>
      <c r="AN482" s="436"/>
      <c r="AO482" s="437"/>
      <c r="AP482" s="438"/>
      <c r="AQ482" s="438"/>
      <c r="AR482" s="438"/>
      <c r="AS482" s="438"/>
      <c r="AT482" s="438"/>
      <c r="AU482" s="438"/>
      <c r="AV482" s="439"/>
      <c r="AW482" s="440"/>
      <c r="AX482" s="441"/>
      <c r="AY482" s="442"/>
      <c r="AZ482" s="443"/>
      <c r="BA482" s="444"/>
      <c r="BB482" s="444"/>
      <c r="BC482" s="444"/>
      <c r="BD482" s="444"/>
      <c r="BE482" s="444"/>
      <c r="BF482" s="444"/>
      <c r="BG482" s="444"/>
      <c r="BH482" s="444"/>
      <c r="BI482" s="444"/>
      <c r="BJ482" s="444"/>
      <c r="BK482" s="444"/>
      <c r="BL482" s="444"/>
      <c r="BM482" s="444"/>
      <c r="BN482" s="444"/>
      <c r="BO482" s="445"/>
    </row>
    <row r="483" spans="1:67" ht="35.1" customHeight="1" x14ac:dyDescent="0.25">
      <c r="A483" s="23">
        <f t="shared" si="22"/>
        <v>472</v>
      </c>
      <c r="B483" s="446"/>
      <c r="C483" s="446"/>
      <c r="D483" s="447"/>
      <c r="E483" s="447"/>
      <c r="F483" s="447"/>
      <c r="G483" s="447"/>
      <c r="H483" s="447"/>
      <c r="I483" s="434"/>
      <c r="J483" s="435"/>
      <c r="K483" s="435"/>
      <c r="L483" s="435"/>
      <c r="M483" s="435"/>
      <c r="N483" s="435"/>
      <c r="O483" s="435"/>
      <c r="P483" s="436"/>
      <c r="Q483" s="448"/>
      <c r="R483" s="449"/>
      <c r="S483" s="449"/>
      <c r="T483" s="449"/>
      <c r="U483" s="449"/>
      <c r="V483" s="449"/>
      <c r="W483" s="449"/>
      <c r="X483" s="450"/>
      <c r="Y483" s="451"/>
      <c r="Z483" s="452"/>
      <c r="AA483" s="448"/>
      <c r="AB483" s="449"/>
      <c r="AC483" s="449"/>
      <c r="AD483" s="450"/>
      <c r="AE483" s="431"/>
      <c r="AF483" s="432"/>
      <c r="AG483" s="433"/>
      <c r="AH483" s="431"/>
      <c r="AI483" s="432"/>
      <c r="AJ483" s="433"/>
      <c r="AK483" s="434"/>
      <c r="AL483" s="435"/>
      <c r="AM483" s="435"/>
      <c r="AN483" s="436"/>
      <c r="AO483" s="437"/>
      <c r="AP483" s="438"/>
      <c r="AQ483" s="438"/>
      <c r="AR483" s="438"/>
      <c r="AS483" s="438"/>
      <c r="AT483" s="438"/>
      <c r="AU483" s="438"/>
      <c r="AV483" s="439"/>
      <c r="AW483" s="440"/>
      <c r="AX483" s="441"/>
      <c r="AY483" s="442"/>
      <c r="AZ483" s="443"/>
      <c r="BA483" s="444"/>
      <c r="BB483" s="444"/>
      <c r="BC483" s="444"/>
      <c r="BD483" s="444"/>
      <c r="BE483" s="444"/>
      <c r="BF483" s="444"/>
      <c r="BG483" s="444"/>
      <c r="BH483" s="444"/>
      <c r="BI483" s="444"/>
      <c r="BJ483" s="444"/>
      <c r="BK483" s="444"/>
      <c r="BL483" s="444"/>
      <c r="BM483" s="444"/>
      <c r="BN483" s="444"/>
      <c r="BO483" s="445"/>
    </row>
    <row r="484" spans="1:67" ht="35.1" customHeight="1" x14ac:dyDescent="0.25">
      <c r="A484" s="23">
        <f t="shared" si="22"/>
        <v>473</v>
      </c>
      <c r="B484" s="446"/>
      <c r="C484" s="446"/>
      <c r="D484" s="447"/>
      <c r="E484" s="447"/>
      <c r="F484" s="447"/>
      <c r="G484" s="447"/>
      <c r="H484" s="447"/>
      <c r="I484" s="434"/>
      <c r="J484" s="435"/>
      <c r="K484" s="435"/>
      <c r="L484" s="435"/>
      <c r="M484" s="435"/>
      <c r="N484" s="435"/>
      <c r="O484" s="435"/>
      <c r="P484" s="436"/>
      <c r="Q484" s="448"/>
      <c r="R484" s="449"/>
      <c r="S484" s="449"/>
      <c r="T484" s="449"/>
      <c r="U484" s="449"/>
      <c r="V484" s="449"/>
      <c r="W484" s="449"/>
      <c r="X484" s="450"/>
      <c r="Y484" s="451"/>
      <c r="Z484" s="452"/>
      <c r="AA484" s="448"/>
      <c r="AB484" s="449"/>
      <c r="AC484" s="449"/>
      <c r="AD484" s="450"/>
      <c r="AE484" s="431"/>
      <c r="AF484" s="432"/>
      <c r="AG484" s="433"/>
      <c r="AH484" s="431"/>
      <c r="AI484" s="432"/>
      <c r="AJ484" s="433"/>
      <c r="AK484" s="434"/>
      <c r="AL484" s="435"/>
      <c r="AM484" s="435"/>
      <c r="AN484" s="436"/>
      <c r="AO484" s="437"/>
      <c r="AP484" s="438"/>
      <c r="AQ484" s="438"/>
      <c r="AR484" s="438"/>
      <c r="AS484" s="438"/>
      <c r="AT484" s="438"/>
      <c r="AU484" s="438"/>
      <c r="AV484" s="439"/>
      <c r="AW484" s="440"/>
      <c r="AX484" s="441"/>
      <c r="AY484" s="442"/>
      <c r="AZ484" s="443"/>
      <c r="BA484" s="444"/>
      <c r="BB484" s="444"/>
      <c r="BC484" s="444"/>
      <c r="BD484" s="444"/>
      <c r="BE484" s="444"/>
      <c r="BF484" s="444"/>
      <c r="BG484" s="444"/>
      <c r="BH484" s="444"/>
      <c r="BI484" s="444"/>
      <c r="BJ484" s="444"/>
      <c r="BK484" s="444"/>
      <c r="BL484" s="444"/>
      <c r="BM484" s="444"/>
      <c r="BN484" s="444"/>
      <c r="BO484" s="445"/>
    </row>
    <row r="485" spans="1:67" ht="35.1" customHeight="1" x14ac:dyDescent="0.25">
      <c r="A485" s="23">
        <f t="shared" si="22"/>
        <v>474</v>
      </c>
      <c r="B485" s="446"/>
      <c r="C485" s="446"/>
      <c r="D485" s="447"/>
      <c r="E485" s="447"/>
      <c r="F485" s="447"/>
      <c r="G485" s="447"/>
      <c r="H485" s="447"/>
      <c r="I485" s="434"/>
      <c r="J485" s="435"/>
      <c r="K485" s="435"/>
      <c r="L485" s="435"/>
      <c r="M485" s="435"/>
      <c r="N485" s="435"/>
      <c r="O485" s="435"/>
      <c r="P485" s="436"/>
      <c r="Q485" s="448"/>
      <c r="R485" s="449"/>
      <c r="S485" s="449"/>
      <c r="T485" s="449"/>
      <c r="U485" s="449"/>
      <c r="V485" s="449"/>
      <c r="W485" s="449"/>
      <c r="X485" s="450"/>
      <c r="Y485" s="451"/>
      <c r="Z485" s="452"/>
      <c r="AA485" s="448"/>
      <c r="AB485" s="449"/>
      <c r="AC485" s="449"/>
      <c r="AD485" s="450"/>
      <c r="AE485" s="431"/>
      <c r="AF485" s="432"/>
      <c r="AG485" s="433"/>
      <c r="AH485" s="431"/>
      <c r="AI485" s="432"/>
      <c r="AJ485" s="433"/>
      <c r="AK485" s="434"/>
      <c r="AL485" s="435"/>
      <c r="AM485" s="435"/>
      <c r="AN485" s="436"/>
      <c r="AO485" s="437"/>
      <c r="AP485" s="438"/>
      <c r="AQ485" s="438"/>
      <c r="AR485" s="438"/>
      <c r="AS485" s="438"/>
      <c r="AT485" s="438"/>
      <c r="AU485" s="438"/>
      <c r="AV485" s="439"/>
      <c r="AW485" s="440"/>
      <c r="AX485" s="441"/>
      <c r="AY485" s="442"/>
      <c r="AZ485" s="443"/>
      <c r="BA485" s="444"/>
      <c r="BB485" s="444"/>
      <c r="BC485" s="444"/>
      <c r="BD485" s="444"/>
      <c r="BE485" s="444"/>
      <c r="BF485" s="444"/>
      <c r="BG485" s="444"/>
      <c r="BH485" s="444"/>
      <c r="BI485" s="444"/>
      <c r="BJ485" s="444"/>
      <c r="BK485" s="444"/>
      <c r="BL485" s="444"/>
      <c r="BM485" s="444"/>
      <c r="BN485" s="444"/>
      <c r="BO485" s="445"/>
    </row>
    <row r="486" spans="1:67" ht="35.1" customHeight="1" x14ac:dyDescent="0.25">
      <c r="A486" s="23">
        <f t="shared" si="22"/>
        <v>475</v>
      </c>
      <c r="B486" s="446"/>
      <c r="C486" s="446"/>
      <c r="D486" s="447"/>
      <c r="E486" s="447"/>
      <c r="F486" s="447"/>
      <c r="G486" s="447"/>
      <c r="H486" s="447"/>
      <c r="I486" s="434"/>
      <c r="J486" s="435"/>
      <c r="K486" s="435"/>
      <c r="L486" s="435"/>
      <c r="M486" s="435"/>
      <c r="N486" s="435"/>
      <c r="O486" s="435"/>
      <c r="P486" s="436"/>
      <c r="Q486" s="448"/>
      <c r="R486" s="449"/>
      <c r="S486" s="449"/>
      <c r="T486" s="449"/>
      <c r="U486" s="449"/>
      <c r="V486" s="449"/>
      <c r="W486" s="449"/>
      <c r="X486" s="450"/>
      <c r="Y486" s="451"/>
      <c r="Z486" s="452"/>
      <c r="AA486" s="448"/>
      <c r="AB486" s="449"/>
      <c r="AC486" s="449"/>
      <c r="AD486" s="450"/>
      <c r="AE486" s="431"/>
      <c r="AF486" s="432"/>
      <c r="AG486" s="433"/>
      <c r="AH486" s="431"/>
      <c r="AI486" s="432"/>
      <c r="AJ486" s="433"/>
      <c r="AK486" s="434"/>
      <c r="AL486" s="435"/>
      <c r="AM486" s="435"/>
      <c r="AN486" s="436"/>
      <c r="AO486" s="437"/>
      <c r="AP486" s="438"/>
      <c r="AQ486" s="438"/>
      <c r="AR486" s="438"/>
      <c r="AS486" s="438"/>
      <c r="AT486" s="438"/>
      <c r="AU486" s="438"/>
      <c r="AV486" s="439"/>
      <c r="AW486" s="440"/>
      <c r="AX486" s="441"/>
      <c r="AY486" s="442"/>
      <c r="AZ486" s="443"/>
      <c r="BA486" s="444"/>
      <c r="BB486" s="444"/>
      <c r="BC486" s="444"/>
      <c r="BD486" s="444"/>
      <c r="BE486" s="444"/>
      <c r="BF486" s="444"/>
      <c r="BG486" s="444"/>
      <c r="BH486" s="444"/>
      <c r="BI486" s="444"/>
      <c r="BJ486" s="444"/>
      <c r="BK486" s="444"/>
      <c r="BL486" s="444"/>
      <c r="BM486" s="444"/>
      <c r="BN486" s="444"/>
      <c r="BO486" s="445"/>
    </row>
    <row r="487" spans="1:67" ht="35.1" customHeight="1" x14ac:dyDescent="0.25">
      <c r="A487" s="23">
        <f t="shared" si="22"/>
        <v>476</v>
      </c>
      <c r="B487" s="446"/>
      <c r="C487" s="446"/>
      <c r="D487" s="447"/>
      <c r="E487" s="447"/>
      <c r="F487" s="447"/>
      <c r="G487" s="447"/>
      <c r="H487" s="447"/>
      <c r="I487" s="434"/>
      <c r="J487" s="435"/>
      <c r="K487" s="435"/>
      <c r="L487" s="435"/>
      <c r="M487" s="435"/>
      <c r="N487" s="435"/>
      <c r="O487" s="435"/>
      <c r="P487" s="436"/>
      <c r="Q487" s="448"/>
      <c r="R487" s="449"/>
      <c r="S487" s="449"/>
      <c r="T487" s="449"/>
      <c r="U487" s="449"/>
      <c r="V487" s="449"/>
      <c r="W487" s="449"/>
      <c r="X487" s="450"/>
      <c r="Y487" s="451"/>
      <c r="Z487" s="452"/>
      <c r="AA487" s="448"/>
      <c r="AB487" s="449"/>
      <c r="AC487" s="449"/>
      <c r="AD487" s="450"/>
      <c r="AE487" s="431"/>
      <c r="AF487" s="432"/>
      <c r="AG487" s="433"/>
      <c r="AH487" s="431"/>
      <c r="AI487" s="432"/>
      <c r="AJ487" s="433"/>
      <c r="AK487" s="434"/>
      <c r="AL487" s="435"/>
      <c r="AM487" s="435"/>
      <c r="AN487" s="436"/>
      <c r="AO487" s="437"/>
      <c r="AP487" s="438"/>
      <c r="AQ487" s="438"/>
      <c r="AR487" s="438"/>
      <c r="AS487" s="438"/>
      <c r="AT487" s="438"/>
      <c r="AU487" s="438"/>
      <c r="AV487" s="439"/>
      <c r="AW487" s="440"/>
      <c r="AX487" s="441"/>
      <c r="AY487" s="442"/>
      <c r="AZ487" s="443"/>
      <c r="BA487" s="444"/>
      <c r="BB487" s="444"/>
      <c r="BC487" s="444"/>
      <c r="BD487" s="444"/>
      <c r="BE487" s="444"/>
      <c r="BF487" s="444"/>
      <c r="BG487" s="444"/>
      <c r="BH487" s="444"/>
      <c r="BI487" s="444"/>
      <c r="BJ487" s="444"/>
      <c r="BK487" s="444"/>
      <c r="BL487" s="444"/>
      <c r="BM487" s="444"/>
      <c r="BN487" s="444"/>
      <c r="BO487" s="445"/>
    </row>
    <row r="488" spans="1:67" ht="35.1" customHeight="1" x14ac:dyDescent="0.25">
      <c r="A488" s="23">
        <f t="shared" si="22"/>
        <v>477</v>
      </c>
      <c r="B488" s="446"/>
      <c r="C488" s="446"/>
      <c r="D488" s="447"/>
      <c r="E488" s="447"/>
      <c r="F488" s="447"/>
      <c r="G488" s="447"/>
      <c r="H488" s="447"/>
      <c r="I488" s="434"/>
      <c r="J488" s="435"/>
      <c r="K488" s="435"/>
      <c r="L488" s="435"/>
      <c r="M488" s="435"/>
      <c r="N488" s="435"/>
      <c r="O488" s="435"/>
      <c r="P488" s="436"/>
      <c r="Q488" s="448"/>
      <c r="R488" s="449"/>
      <c r="S488" s="449"/>
      <c r="T488" s="449"/>
      <c r="U488" s="449"/>
      <c r="V488" s="449"/>
      <c r="W488" s="449"/>
      <c r="X488" s="450"/>
      <c r="Y488" s="451"/>
      <c r="Z488" s="452"/>
      <c r="AA488" s="448"/>
      <c r="AB488" s="449"/>
      <c r="AC488" s="449"/>
      <c r="AD488" s="450"/>
      <c r="AE488" s="431"/>
      <c r="AF488" s="432"/>
      <c r="AG488" s="433"/>
      <c r="AH488" s="431"/>
      <c r="AI488" s="432"/>
      <c r="AJ488" s="433"/>
      <c r="AK488" s="434"/>
      <c r="AL488" s="435"/>
      <c r="AM488" s="435"/>
      <c r="AN488" s="436"/>
      <c r="AO488" s="437"/>
      <c r="AP488" s="438"/>
      <c r="AQ488" s="438"/>
      <c r="AR488" s="438"/>
      <c r="AS488" s="438"/>
      <c r="AT488" s="438"/>
      <c r="AU488" s="438"/>
      <c r="AV488" s="439"/>
      <c r="AW488" s="440"/>
      <c r="AX488" s="441"/>
      <c r="AY488" s="442"/>
      <c r="AZ488" s="443"/>
      <c r="BA488" s="444"/>
      <c r="BB488" s="444"/>
      <c r="BC488" s="444"/>
      <c r="BD488" s="444"/>
      <c r="BE488" s="444"/>
      <c r="BF488" s="444"/>
      <c r="BG488" s="444"/>
      <c r="BH488" s="444"/>
      <c r="BI488" s="444"/>
      <c r="BJ488" s="444"/>
      <c r="BK488" s="444"/>
      <c r="BL488" s="444"/>
      <c r="BM488" s="444"/>
      <c r="BN488" s="444"/>
      <c r="BO488" s="445"/>
    </row>
    <row r="489" spans="1:67" ht="35.1" customHeight="1" x14ac:dyDescent="0.25">
      <c r="A489" s="23">
        <f t="shared" si="22"/>
        <v>478</v>
      </c>
      <c r="B489" s="446"/>
      <c r="C489" s="446"/>
      <c r="D489" s="447"/>
      <c r="E489" s="447"/>
      <c r="F489" s="447"/>
      <c r="G489" s="447"/>
      <c r="H489" s="447"/>
      <c r="I489" s="434"/>
      <c r="J489" s="435"/>
      <c r="K489" s="435"/>
      <c r="L489" s="435"/>
      <c r="M489" s="435"/>
      <c r="N489" s="435"/>
      <c r="O489" s="435"/>
      <c r="P489" s="436"/>
      <c r="Q489" s="448"/>
      <c r="R489" s="449"/>
      <c r="S489" s="449"/>
      <c r="T489" s="449"/>
      <c r="U489" s="449"/>
      <c r="V489" s="449"/>
      <c r="W489" s="449"/>
      <c r="X489" s="450"/>
      <c r="Y489" s="451"/>
      <c r="Z489" s="452"/>
      <c r="AA489" s="448"/>
      <c r="AB489" s="449"/>
      <c r="AC489" s="449"/>
      <c r="AD489" s="450"/>
      <c r="AE489" s="431"/>
      <c r="AF489" s="432"/>
      <c r="AG489" s="433"/>
      <c r="AH489" s="431"/>
      <c r="AI489" s="432"/>
      <c r="AJ489" s="433"/>
      <c r="AK489" s="434"/>
      <c r="AL489" s="435"/>
      <c r="AM489" s="435"/>
      <c r="AN489" s="436"/>
      <c r="AO489" s="437"/>
      <c r="AP489" s="438"/>
      <c r="AQ489" s="438"/>
      <c r="AR489" s="438"/>
      <c r="AS489" s="438"/>
      <c r="AT489" s="438"/>
      <c r="AU489" s="438"/>
      <c r="AV489" s="439"/>
      <c r="AW489" s="440"/>
      <c r="AX489" s="441"/>
      <c r="AY489" s="442"/>
      <c r="AZ489" s="443"/>
      <c r="BA489" s="444"/>
      <c r="BB489" s="444"/>
      <c r="BC489" s="444"/>
      <c r="BD489" s="444"/>
      <c r="BE489" s="444"/>
      <c r="BF489" s="444"/>
      <c r="BG489" s="444"/>
      <c r="BH489" s="444"/>
      <c r="BI489" s="444"/>
      <c r="BJ489" s="444"/>
      <c r="BK489" s="444"/>
      <c r="BL489" s="444"/>
      <c r="BM489" s="444"/>
      <c r="BN489" s="444"/>
      <c r="BO489" s="445"/>
    </row>
    <row r="490" spans="1:67" ht="35.1" customHeight="1" x14ac:dyDescent="0.25">
      <c r="A490" s="23">
        <f t="shared" si="22"/>
        <v>479</v>
      </c>
      <c r="B490" s="446"/>
      <c r="C490" s="446"/>
      <c r="D490" s="447"/>
      <c r="E490" s="447"/>
      <c r="F490" s="447"/>
      <c r="G490" s="447"/>
      <c r="H490" s="447"/>
      <c r="I490" s="434"/>
      <c r="J490" s="435"/>
      <c r="K490" s="435"/>
      <c r="L490" s="435"/>
      <c r="M490" s="435"/>
      <c r="N490" s="435"/>
      <c r="O490" s="435"/>
      <c r="P490" s="436"/>
      <c r="Q490" s="448"/>
      <c r="R490" s="449"/>
      <c r="S490" s="449"/>
      <c r="T490" s="449"/>
      <c r="U490" s="449"/>
      <c r="V490" s="449"/>
      <c r="W490" s="449"/>
      <c r="X490" s="450"/>
      <c r="Y490" s="451"/>
      <c r="Z490" s="452"/>
      <c r="AA490" s="448"/>
      <c r="AB490" s="449"/>
      <c r="AC490" s="449"/>
      <c r="AD490" s="450"/>
      <c r="AE490" s="431"/>
      <c r="AF490" s="432"/>
      <c r="AG490" s="433"/>
      <c r="AH490" s="431"/>
      <c r="AI490" s="432"/>
      <c r="AJ490" s="433"/>
      <c r="AK490" s="434"/>
      <c r="AL490" s="435"/>
      <c r="AM490" s="435"/>
      <c r="AN490" s="436"/>
      <c r="AO490" s="437"/>
      <c r="AP490" s="438"/>
      <c r="AQ490" s="438"/>
      <c r="AR490" s="438"/>
      <c r="AS490" s="438"/>
      <c r="AT490" s="438"/>
      <c r="AU490" s="438"/>
      <c r="AV490" s="439"/>
      <c r="AW490" s="440"/>
      <c r="AX490" s="441"/>
      <c r="AY490" s="442"/>
      <c r="AZ490" s="443"/>
      <c r="BA490" s="444"/>
      <c r="BB490" s="444"/>
      <c r="BC490" s="444"/>
      <c r="BD490" s="444"/>
      <c r="BE490" s="444"/>
      <c r="BF490" s="444"/>
      <c r="BG490" s="444"/>
      <c r="BH490" s="444"/>
      <c r="BI490" s="444"/>
      <c r="BJ490" s="444"/>
      <c r="BK490" s="444"/>
      <c r="BL490" s="444"/>
      <c r="BM490" s="444"/>
      <c r="BN490" s="444"/>
      <c r="BO490" s="445"/>
    </row>
    <row r="491" spans="1:67" ht="35.1" customHeight="1" x14ac:dyDescent="0.25">
      <c r="A491" s="22">
        <f>ROW(A480)</f>
        <v>480</v>
      </c>
      <c r="B491" s="446"/>
      <c r="C491" s="446"/>
      <c r="D491" s="447"/>
      <c r="E491" s="447"/>
      <c r="F491" s="447"/>
      <c r="G491" s="447"/>
      <c r="H491" s="447"/>
      <c r="I491" s="434"/>
      <c r="J491" s="435"/>
      <c r="K491" s="435"/>
      <c r="L491" s="435"/>
      <c r="M491" s="435"/>
      <c r="N491" s="435"/>
      <c r="O491" s="435"/>
      <c r="P491" s="436"/>
      <c r="Q491" s="448"/>
      <c r="R491" s="449"/>
      <c r="S491" s="449"/>
      <c r="T491" s="449"/>
      <c r="U491" s="449"/>
      <c r="V491" s="449"/>
      <c r="W491" s="449"/>
      <c r="X491" s="450"/>
      <c r="Y491" s="451"/>
      <c r="Z491" s="452"/>
      <c r="AA491" s="448"/>
      <c r="AB491" s="449"/>
      <c r="AC491" s="449"/>
      <c r="AD491" s="450"/>
      <c r="AE491" s="431"/>
      <c r="AF491" s="432"/>
      <c r="AG491" s="433"/>
      <c r="AH491" s="431"/>
      <c r="AI491" s="432"/>
      <c r="AJ491" s="433"/>
      <c r="AK491" s="434"/>
      <c r="AL491" s="435"/>
      <c r="AM491" s="435"/>
      <c r="AN491" s="436"/>
      <c r="AO491" s="437"/>
      <c r="AP491" s="438"/>
      <c r="AQ491" s="438"/>
      <c r="AR491" s="438"/>
      <c r="AS491" s="438"/>
      <c r="AT491" s="438"/>
      <c r="AU491" s="438"/>
      <c r="AV491" s="439"/>
      <c r="AW491" s="440"/>
      <c r="AX491" s="441"/>
      <c r="AY491" s="442"/>
      <c r="AZ491" s="443"/>
      <c r="BA491" s="444"/>
      <c r="BB491" s="444"/>
      <c r="BC491" s="444"/>
      <c r="BD491" s="444"/>
      <c r="BE491" s="444"/>
      <c r="BF491" s="444"/>
      <c r="BG491" s="444"/>
      <c r="BH491" s="444"/>
      <c r="BI491" s="444"/>
      <c r="BJ491" s="444"/>
      <c r="BK491" s="444"/>
      <c r="BL491" s="444"/>
      <c r="BM491" s="444"/>
      <c r="BN491" s="444"/>
      <c r="BO491" s="445"/>
    </row>
    <row r="492" spans="1:67" ht="35.1" customHeight="1" x14ac:dyDescent="0.25">
      <c r="A492" s="23">
        <f t="shared" ref="A492:A500" si="23">ROW(A481)</f>
        <v>481</v>
      </c>
      <c r="B492" s="446"/>
      <c r="C492" s="446"/>
      <c r="D492" s="447"/>
      <c r="E492" s="447"/>
      <c r="F492" s="447"/>
      <c r="G492" s="447"/>
      <c r="H492" s="447"/>
      <c r="I492" s="434"/>
      <c r="J492" s="435"/>
      <c r="K492" s="435"/>
      <c r="L492" s="435"/>
      <c r="M492" s="435"/>
      <c r="N492" s="435"/>
      <c r="O492" s="435"/>
      <c r="P492" s="436"/>
      <c r="Q492" s="448"/>
      <c r="R492" s="449"/>
      <c r="S492" s="449"/>
      <c r="T492" s="449"/>
      <c r="U492" s="449"/>
      <c r="V492" s="449"/>
      <c r="W492" s="449"/>
      <c r="X492" s="450"/>
      <c r="Y492" s="451"/>
      <c r="Z492" s="452"/>
      <c r="AA492" s="448"/>
      <c r="AB492" s="449"/>
      <c r="AC492" s="449"/>
      <c r="AD492" s="450"/>
      <c r="AE492" s="431"/>
      <c r="AF492" s="432"/>
      <c r="AG492" s="433"/>
      <c r="AH492" s="431"/>
      <c r="AI492" s="432"/>
      <c r="AJ492" s="433"/>
      <c r="AK492" s="434"/>
      <c r="AL492" s="435"/>
      <c r="AM492" s="435"/>
      <c r="AN492" s="436"/>
      <c r="AO492" s="437"/>
      <c r="AP492" s="438"/>
      <c r="AQ492" s="438"/>
      <c r="AR492" s="438"/>
      <c r="AS492" s="438"/>
      <c r="AT492" s="438"/>
      <c r="AU492" s="438"/>
      <c r="AV492" s="439"/>
      <c r="AW492" s="440"/>
      <c r="AX492" s="441"/>
      <c r="AY492" s="442"/>
      <c r="AZ492" s="443"/>
      <c r="BA492" s="444"/>
      <c r="BB492" s="444"/>
      <c r="BC492" s="444"/>
      <c r="BD492" s="444"/>
      <c r="BE492" s="444"/>
      <c r="BF492" s="444"/>
      <c r="BG492" s="444"/>
      <c r="BH492" s="444"/>
      <c r="BI492" s="444"/>
      <c r="BJ492" s="444"/>
      <c r="BK492" s="444"/>
      <c r="BL492" s="444"/>
      <c r="BM492" s="444"/>
      <c r="BN492" s="444"/>
      <c r="BO492" s="445"/>
    </row>
    <row r="493" spans="1:67" ht="35.1" customHeight="1" x14ac:dyDescent="0.25">
      <c r="A493" s="23">
        <f t="shared" si="23"/>
        <v>482</v>
      </c>
      <c r="B493" s="446"/>
      <c r="C493" s="446"/>
      <c r="D493" s="447"/>
      <c r="E493" s="447"/>
      <c r="F493" s="447"/>
      <c r="G493" s="447"/>
      <c r="H493" s="447"/>
      <c r="I493" s="434"/>
      <c r="J493" s="435"/>
      <c r="K493" s="435"/>
      <c r="L493" s="435"/>
      <c r="M493" s="435"/>
      <c r="N493" s="435"/>
      <c r="O493" s="435"/>
      <c r="P493" s="436"/>
      <c r="Q493" s="448"/>
      <c r="R493" s="449"/>
      <c r="S493" s="449"/>
      <c r="T493" s="449"/>
      <c r="U493" s="449"/>
      <c r="V493" s="449"/>
      <c r="W493" s="449"/>
      <c r="X493" s="450"/>
      <c r="Y493" s="451"/>
      <c r="Z493" s="452"/>
      <c r="AA493" s="448"/>
      <c r="AB493" s="449"/>
      <c r="AC493" s="449"/>
      <c r="AD493" s="450"/>
      <c r="AE493" s="431"/>
      <c r="AF493" s="432"/>
      <c r="AG493" s="433"/>
      <c r="AH493" s="431"/>
      <c r="AI493" s="432"/>
      <c r="AJ493" s="433"/>
      <c r="AK493" s="434"/>
      <c r="AL493" s="435"/>
      <c r="AM493" s="435"/>
      <c r="AN493" s="436"/>
      <c r="AO493" s="437"/>
      <c r="AP493" s="438"/>
      <c r="AQ493" s="438"/>
      <c r="AR493" s="438"/>
      <c r="AS493" s="438"/>
      <c r="AT493" s="438"/>
      <c r="AU493" s="438"/>
      <c r="AV493" s="439"/>
      <c r="AW493" s="440"/>
      <c r="AX493" s="441"/>
      <c r="AY493" s="442"/>
      <c r="AZ493" s="443"/>
      <c r="BA493" s="444"/>
      <c r="BB493" s="444"/>
      <c r="BC493" s="444"/>
      <c r="BD493" s="444"/>
      <c r="BE493" s="444"/>
      <c r="BF493" s="444"/>
      <c r="BG493" s="444"/>
      <c r="BH493" s="444"/>
      <c r="BI493" s="444"/>
      <c r="BJ493" s="444"/>
      <c r="BK493" s="444"/>
      <c r="BL493" s="444"/>
      <c r="BM493" s="444"/>
      <c r="BN493" s="444"/>
      <c r="BO493" s="445"/>
    </row>
    <row r="494" spans="1:67" ht="35.1" customHeight="1" x14ac:dyDescent="0.25">
      <c r="A494" s="23">
        <f t="shared" si="23"/>
        <v>483</v>
      </c>
      <c r="B494" s="446"/>
      <c r="C494" s="446"/>
      <c r="D494" s="447"/>
      <c r="E494" s="447"/>
      <c r="F494" s="447"/>
      <c r="G494" s="447"/>
      <c r="H494" s="447"/>
      <c r="I494" s="434"/>
      <c r="J494" s="435"/>
      <c r="K494" s="435"/>
      <c r="L494" s="435"/>
      <c r="M494" s="435"/>
      <c r="N494" s="435"/>
      <c r="O494" s="435"/>
      <c r="P494" s="436"/>
      <c r="Q494" s="448"/>
      <c r="R494" s="449"/>
      <c r="S494" s="449"/>
      <c r="T494" s="449"/>
      <c r="U494" s="449"/>
      <c r="V494" s="449"/>
      <c r="W494" s="449"/>
      <c r="X494" s="450"/>
      <c r="Y494" s="451"/>
      <c r="Z494" s="452"/>
      <c r="AA494" s="448"/>
      <c r="AB494" s="449"/>
      <c r="AC494" s="449"/>
      <c r="AD494" s="450"/>
      <c r="AE494" s="431"/>
      <c r="AF494" s="432"/>
      <c r="AG494" s="433"/>
      <c r="AH494" s="431"/>
      <c r="AI494" s="432"/>
      <c r="AJ494" s="433"/>
      <c r="AK494" s="434"/>
      <c r="AL494" s="435"/>
      <c r="AM494" s="435"/>
      <c r="AN494" s="436"/>
      <c r="AO494" s="437"/>
      <c r="AP494" s="438"/>
      <c r="AQ494" s="438"/>
      <c r="AR494" s="438"/>
      <c r="AS494" s="438"/>
      <c r="AT494" s="438"/>
      <c r="AU494" s="438"/>
      <c r="AV494" s="439"/>
      <c r="AW494" s="440"/>
      <c r="AX494" s="441"/>
      <c r="AY494" s="442"/>
      <c r="AZ494" s="443"/>
      <c r="BA494" s="444"/>
      <c r="BB494" s="444"/>
      <c r="BC494" s="444"/>
      <c r="BD494" s="444"/>
      <c r="BE494" s="444"/>
      <c r="BF494" s="444"/>
      <c r="BG494" s="444"/>
      <c r="BH494" s="444"/>
      <c r="BI494" s="444"/>
      <c r="BJ494" s="444"/>
      <c r="BK494" s="444"/>
      <c r="BL494" s="444"/>
      <c r="BM494" s="444"/>
      <c r="BN494" s="444"/>
      <c r="BO494" s="445"/>
    </row>
    <row r="495" spans="1:67" ht="35.1" customHeight="1" x14ac:dyDescent="0.25">
      <c r="A495" s="23">
        <f t="shared" si="23"/>
        <v>484</v>
      </c>
      <c r="B495" s="446"/>
      <c r="C495" s="446"/>
      <c r="D495" s="447"/>
      <c r="E495" s="447"/>
      <c r="F495" s="447"/>
      <c r="G495" s="447"/>
      <c r="H495" s="447"/>
      <c r="I495" s="434"/>
      <c r="J495" s="435"/>
      <c r="K495" s="435"/>
      <c r="L495" s="435"/>
      <c r="M495" s="435"/>
      <c r="N495" s="435"/>
      <c r="O495" s="435"/>
      <c r="P495" s="436"/>
      <c r="Q495" s="448"/>
      <c r="R495" s="449"/>
      <c r="S495" s="449"/>
      <c r="T495" s="449"/>
      <c r="U495" s="449"/>
      <c r="V495" s="449"/>
      <c r="W495" s="449"/>
      <c r="X495" s="450"/>
      <c r="Y495" s="451"/>
      <c r="Z495" s="452"/>
      <c r="AA495" s="448"/>
      <c r="AB495" s="449"/>
      <c r="AC495" s="449"/>
      <c r="AD495" s="450"/>
      <c r="AE495" s="431"/>
      <c r="AF495" s="432"/>
      <c r="AG495" s="433"/>
      <c r="AH495" s="431"/>
      <c r="AI495" s="432"/>
      <c r="AJ495" s="433"/>
      <c r="AK495" s="434"/>
      <c r="AL495" s="435"/>
      <c r="AM495" s="435"/>
      <c r="AN495" s="436"/>
      <c r="AO495" s="437"/>
      <c r="AP495" s="438"/>
      <c r="AQ495" s="438"/>
      <c r="AR495" s="438"/>
      <c r="AS495" s="438"/>
      <c r="AT495" s="438"/>
      <c r="AU495" s="438"/>
      <c r="AV495" s="439"/>
      <c r="AW495" s="440"/>
      <c r="AX495" s="441"/>
      <c r="AY495" s="442"/>
      <c r="AZ495" s="443"/>
      <c r="BA495" s="444"/>
      <c r="BB495" s="444"/>
      <c r="BC495" s="444"/>
      <c r="BD495" s="444"/>
      <c r="BE495" s="444"/>
      <c r="BF495" s="444"/>
      <c r="BG495" s="444"/>
      <c r="BH495" s="444"/>
      <c r="BI495" s="444"/>
      <c r="BJ495" s="444"/>
      <c r="BK495" s="444"/>
      <c r="BL495" s="444"/>
      <c r="BM495" s="444"/>
      <c r="BN495" s="444"/>
      <c r="BO495" s="445"/>
    </row>
    <row r="496" spans="1:67" ht="35.1" customHeight="1" x14ac:dyDescent="0.25">
      <c r="A496" s="23">
        <f t="shared" si="23"/>
        <v>485</v>
      </c>
      <c r="B496" s="446"/>
      <c r="C496" s="446"/>
      <c r="D496" s="447"/>
      <c r="E496" s="447"/>
      <c r="F496" s="447"/>
      <c r="G496" s="447"/>
      <c r="H496" s="447"/>
      <c r="I496" s="434"/>
      <c r="J496" s="435"/>
      <c r="K496" s="435"/>
      <c r="L496" s="435"/>
      <c r="M496" s="435"/>
      <c r="N496" s="435"/>
      <c r="O496" s="435"/>
      <c r="P496" s="436"/>
      <c r="Q496" s="448"/>
      <c r="R496" s="449"/>
      <c r="S496" s="449"/>
      <c r="T496" s="449"/>
      <c r="U496" s="449"/>
      <c r="V496" s="449"/>
      <c r="W496" s="449"/>
      <c r="X496" s="450"/>
      <c r="Y496" s="451"/>
      <c r="Z496" s="452"/>
      <c r="AA496" s="448"/>
      <c r="AB496" s="449"/>
      <c r="AC496" s="449"/>
      <c r="AD496" s="450"/>
      <c r="AE496" s="431"/>
      <c r="AF496" s="432"/>
      <c r="AG496" s="433"/>
      <c r="AH496" s="431"/>
      <c r="AI496" s="432"/>
      <c r="AJ496" s="433"/>
      <c r="AK496" s="434"/>
      <c r="AL496" s="435"/>
      <c r="AM496" s="435"/>
      <c r="AN496" s="436"/>
      <c r="AO496" s="437"/>
      <c r="AP496" s="438"/>
      <c r="AQ496" s="438"/>
      <c r="AR496" s="438"/>
      <c r="AS496" s="438"/>
      <c r="AT496" s="438"/>
      <c r="AU496" s="438"/>
      <c r="AV496" s="439"/>
      <c r="AW496" s="440"/>
      <c r="AX496" s="441"/>
      <c r="AY496" s="442"/>
      <c r="AZ496" s="443"/>
      <c r="BA496" s="444"/>
      <c r="BB496" s="444"/>
      <c r="BC496" s="444"/>
      <c r="BD496" s="444"/>
      <c r="BE496" s="444"/>
      <c r="BF496" s="444"/>
      <c r="BG496" s="444"/>
      <c r="BH496" s="444"/>
      <c r="BI496" s="444"/>
      <c r="BJ496" s="444"/>
      <c r="BK496" s="444"/>
      <c r="BL496" s="444"/>
      <c r="BM496" s="444"/>
      <c r="BN496" s="444"/>
      <c r="BO496" s="445"/>
    </row>
    <row r="497" spans="1:67" ht="35.1" customHeight="1" x14ac:dyDescent="0.25">
      <c r="A497" s="23">
        <f t="shared" si="23"/>
        <v>486</v>
      </c>
      <c r="B497" s="446"/>
      <c r="C497" s="446"/>
      <c r="D497" s="447"/>
      <c r="E497" s="447"/>
      <c r="F497" s="447"/>
      <c r="G497" s="447"/>
      <c r="H497" s="447"/>
      <c r="I497" s="434"/>
      <c r="J497" s="435"/>
      <c r="K497" s="435"/>
      <c r="L497" s="435"/>
      <c r="M497" s="435"/>
      <c r="N497" s="435"/>
      <c r="O497" s="435"/>
      <c r="P497" s="436"/>
      <c r="Q497" s="448"/>
      <c r="R497" s="449"/>
      <c r="S497" s="449"/>
      <c r="T497" s="449"/>
      <c r="U497" s="449"/>
      <c r="V497" s="449"/>
      <c r="W497" s="449"/>
      <c r="X497" s="450"/>
      <c r="Y497" s="451"/>
      <c r="Z497" s="452"/>
      <c r="AA497" s="448"/>
      <c r="AB497" s="449"/>
      <c r="AC497" s="449"/>
      <c r="AD497" s="450"/>
      <c r="AE497" s="431"/>
      <c r="AF497" s="432"/>
      <c r="AG497" s="433"/>
      <c r="AH497" s="431"/>
      <c r="AI497" s="432"/>
      <c r="AJ497" s="433"/>
      <c r="AK497" s="434"/>
      <c r="AL497" s="435"/>
      <c r="AM497" s="435"/>
      <c r="AN497" s="436"/>
      <c r="AO497" s="437"/>
      <c r="AP497" s="438"/>
      <c r="AQ497" s="438"/>
      <c r="AR497" s="438"/>
      <c r="AS497" s="438"/>
      <c r="AT497" s="438"/>
      <c r="AU497" s="438"/>
      <c r="AV497" s="439"/>
      <c r="AW497" s="440"/>
      <c r="AX497" s="441"/>
      <c r="AY497" s="442"/>
      <c r="AZ497" s="443"/>
      <c r="BA497" s="444"/>
      <c r="BB497" s="444"/>
      <c r="BC497" s="444"/>
      <c r="BD497" s="444"/>
      <c r="BE497" s="444"/>
      <c r="BF497" s="444"/>
      <c r="BG497" s="444"/>
      <c r="BH497" s="444"/>
      <c r="BI497" s="444"/>
      <c r="BJ497" s="444"/>
      <c r="BK497" s="444"/>
      <c r="BL497" s="444"/>
      <c r="BM497" s="444"/>
      <c r="BN497" s="444"/>
      <c r="BO497" s="445"/>
    </row>
    <row r="498" spans="1:67" ht="35.1" customHeight="1" x14ac:dyDescent="0.25">
      <c r="A498" s="23">
        <f t="shared" si="23"/>
        <v>487</v>
      </c>
      <c r="B498" s="446"/>
      <c r="C498" s="446"/>
      <c r="D498" s="447"/>
      <c r="E498" s="447"/>
      <c r="F498" s="447"/>
      <c r="G498" s="447"/>
      <c r="H498" s="447"/>
      <c r="I498" s="434"/>
      <c r="J498" s="435"/>
      <c r="K498" s="435"/>
      <c r="L498" s="435"/>
      <c r="M498" s="435"/>
      <c r="N498" s="435"/>
      <c r="O498" s="435"/>
      <c r="P498" s="436"/>
      <c r="Q498" s="448"/>
      <c r="R498" s="449"/>
      <c r="S498" s="449"/>
      <c r="T498" s="449"/>
      <c r="U498" s="449"/>
      <c r="V498" s="449"/>
      <c r="W498" s="449"/>
      <c r="X498" s="450"/>
      <c r="Y498" s="451"/>
      <c r="Z498" s="452"/>
      <c r="AA498" s="448"/>
      <c r="AB498" s="449"/>
      <c r="AC498" s="449"/>
      <c r="AD498" s="450"/>
      <c r="AE498" s="431"/>
      <c r="AF498" s="432"/>
      <c r="AG498" s="433"/>
      <c r="AH498" s="431"/>
      <c r="AI498" s="432"/>
      <c r="AJ498" s="433"/>
      <c r="AK498" s="434"/>
      <c r="AL498" s="435"/>
      <c r="AM498" s="435"/>
      <c r="AN498" s="436"/>
      <c r="AO498" s="437"/>
      <c r="AP498" s="438"/>
      <c r="AQ498" s="438"/>
      <c r="AR498" s="438"/>
      <c r="AS498" s="438"/>
      <c r="AT498" s="438"/>
      <c r="AU498" s="438"/>
      <c r="AV498" s="439"/>
      <c r="AW498" s="440"/>
      <c r="AX498" s="441"/>
      <c r="AY498" s="442"/>
      <c r="AZ498" s="443"/>
      <c r="BA498" s="444"/>
      <c r="BB498" s="444"/>
      <c r="BC498" s="444"/>
      <c r="BD498" s="444"/>
      <c r="BE498" s="444"/>
      <c r="BF498" s="444"/>
      <c r="BG498" s="444"/>
      <c r="BH498" s="444"/>
      <c r="BI498" s="444"/>
      <c r="BJ498" s="444"/>
      <c r="BK498" s="444"/>
      <c r="BL498" s="444"/>
      <c r="BM498" s="444"/>
      <c r="BN498" s="444"/>
      <c r="BO498" s="445"/>
    </row>
    <row r="499" spans="1:67" ht="35.1" customHeight="1" x14ac:dyDescent="0.25">
      <c r="A499" s="23">
        <f t="shared" si="23"/>
        <v>488</v>
      </c>
      <c r="B499" s="446"/>
      <c r="C499" s="446"/>
      <c r="D499" s="447"/>
      <c r="E499" s="447"/>
      <c r="F499" s="447"/>
      <c r="G499" s="447"/>
      <c r="H499" s="447"/>
      <c r="I499" s="434"/>
      <c r="J499" s="435"/>
      <c r="K499" s="435"/>
      <c r="L499" s="435"/>
      <c r="M499" s="435"/>
      <c r="N499" s="435"/>
      <c r="O499" s="435"/>
      <c r="P499" s="436"/>
      <c r="Q499" s="448"/>
      <c r="R499" s="449"/>
      <c r="S499" s="449"/>
      <c r="T499" s="449"/>
      <c r="U499" s="449"/>
      <c r="V499" s="449"/>
      <c r="W499" s="449"/>
      <c r="X499" s="450"/>
      <c r="Y499" s="451"/>
      <c r="Z499" s="452"/>
      <c r="AA499" s="448"/>
      <c r="AB499" s="449"/>
      <c r="AC499" s="449"/>
      <c r="AD499" s="450"/>
      <c r="AE499" s="431"/>
      <c r="AF499" s="432"/>
      <c r="AG499" s="433"/>
      <c r="AH499" s="431"/>
      <c r="AI499" s="432"/>
      <c r="AJ499" s="433"/>
      <c r="AK499" s="434"/>
      <c r="AL499" s="435"/>
      <c r="AM499" s="435"/>
      <c r="AN499" s="436"/>
      <c r="AO499" s="437"/>
      <c r="AP499" s="438"/>
      <c r="AQ499" s="438"/>
      <c r="AR499" s="438"/>
      <c r="AS499" s="438"/>
      <c r="AT499" s="438"/>
      <c r="AU499" s="438"/>
      <c r="AV499" s="439"/>
      <c r="AW499" s="440"/>
      <c r="AX499" s="441"/>
      <c r="AY499" s="442"/>
      <c r="AZ499" s="443"/>
      <c r="BA499" s="444"/>
      <c r="BB499" s="444"/>
      <c r="BC499" s="444"/>
      <c r="BD499" s="444"/>
      <c r="BE499" s="444"/>
      <c r="BF499" s="444"/>
      <c r="BG499" s="444"/>
      <c r="BH499" s="444"/>
      <c r="BI499" s="444"/>
      <c r="BJ499" s="444"/>
      <c r="BK499" s="444"/>
      <c r="BL499" s="444"/>
      <c r="BM499" s="444"/>
      <c r="BN499" s="444"/>
      <c r="BO499" s="445"/>
    </row>
    <row r="500" spans="1:67" ht="35.1" customHeight="1" x14ac:dyDescent="0.25">
      <c r="A500" s="23">
        <f t="shared" si="23"/>
        <v>489</v>
      </c>
      <c r="B500" s="446"/>
      <c r="C500" s="446"/>
      <c r="D500" s="447"/>
      <c r="E500" s="447"/>
      <c r="F500" s="447"/>
      <c r="G500" s="447"/>
      <c r="H500" s="447"/>
      <c r="I500" s="434"/>
      <c r="J500" s="435"/>
      <c r="K500" s="435"/>
      <c r="L500" s="435"/>
      <c r="M500" s="435"/>
      <c r="N500" s="435"/>
      <c r="O500" s="435"/>
      <c r="P500" s="436"/>
      <c r="Q500" s="448"/>
      <c r="R500" s="449"/>
      <c r="S500" s="449"/>
      <c r="T500" s="449"/>
      <c r="U500" s="449"/>
      <c r="V500" s="449"/>
      <c r="W500" s="449"/>
      <c r="X500" s="450"/>
      <c r="Y500" s="451"/>
      <c r="Z500" s="452"/>
      <c r="AA500" s="448"/>
      <c r="AB500" s="449"/>
      <c r="AC500" s="449"/>
      <c r="AD500" s="450"/>
      <c r="AE500" s="431"/>
      <c r="AF500" s="432"/>
      <c r="AG500" s="433"/>
      <c r="AH500" s="431"/>
      <c r="AI500" s="432"/>
      <c r="AJ500" s="433"/>
      <c r="AK500" s="434"/>
      <c r="AL500" s="435"/>
      <c r="AM500" s="435"/>
      <c r="AN500" s="436"/>
      <c r="AO500" s="437"/>
      <c r="AP500" s="438"/>
      <c r="AQ500" s="438"/>
      <c r="AR500" s="438"/>
      <c r="AS500" s="438"/>
      <c r="AT500" s="438"/>
      <c r="AU500" s="438"/>
      <c r="AV500" s="439"/>
      <c r="AW500" s="440"/>
      <c r="AX500" s="441"/>
      <c r="AY500" s="442"/>
      <c r="AZ500" s="443"/>
      <c r="BA500" s="444"/>
      <c r="BB500" s="444"/>
      <c r="BC500" s="444"/>
      <c r="BD500" s="444"/>
      <c r="BE500" s="444"/>
      <c r="BF500" s="444"/>
      <c r="BG500" s="444"/>
      <c r="BH500" s="444"/>
      <c r="BI500" s="444"/>
      <c r="BJ500" s="444"/>
      <c r="BK500" s="444"/>
      <c r="BL500" s="444"/>
      <c r="BM500" s="444"/>
      <c r="BN500" s="444"/>
      <c r="BO500" s="445"/>
    </row>
    <row r="501" spans="1:67" ht="35.1" customHeight="1" x14ac:dyDescent="0.25">
      <c r="A501" s="22">
        <f>ROW(A490)</f>
        <v>490</v>
      </c>
      <c r="B501" s="446"/>
      <c r="C501" s="446"/>
      <c r="D501" s="447"/>
      <c r="E501" s="447"/>
      <c r="F501" s="447"/>
      <c r="G501" s="447"/>
      <c r="H501" s="447"/>
      <c r="I501" s="434"/>
      <c r="J501" s="435"/>
      <c r="K501" s="435"/>
      <c r="L501" s="435"/>
      <c r="M501" s="435"/>
      <c r="N501" s="435"/>
      <c r="O501" s="435"/>
      <c r="P501" s="436"/>
      <c r="Q501" s="448"/>
      <c r="R501" s="449"/>
      <c r="S501" s="449"/>
      <c r="T501" s="449"/>
      <c r="U501" s="449"/>
      <c r="V501" s="449"/>
      <c r="W501" s="449"/>
      <c r="X501" s="450"/>
      <c r="Y501" s="451"/>
      <c r="Z501" s="452"/>
      <c r="AA501" s="448"/>
      <c r="AB501" s="449"/>
      <c r="AC501" s="449"/>
      <c r="AD501" s="450"/>
      <c r="AE501" s="431"/>
      <c r="AF501" s="432"/>
      <c r="AG501" s="433"/>
      <c r="AH501" s="431"/>
      <c r="AI501" s="432"/>
      <c r="AJ501" s="433"/>
      <c r="AK501" s="434"/>
      <c r="AL501" s="435"/>
      <c r="AM501" s="435"/>
      <c r="AN501" s="436"/>
      <c r="AO501" s="437"/>
      <c r="AP501" s="438"/>
      <c r="AQ501" s="438"/>
      <c r="AR501" s="438"/>
      <c r="AS501" s="438"/>
      <c r="AT501" s="438"/>
      <c r="AU501" s="438"/>
      <c r="AV501" s="439"/>
      <c r="AW501" s="440"/>
      <c r="AX501" s="441"/>
      <c r="AY501" s="442"/>
      <c r="AZ501" s="443"/>
      <c r="BA501" s="444"/>
      <c r="BB501" s="444"/>
      <c r="BC501" s="444"/>
      <c r="BD501" s="444"/>
      <c r="BE501" s="444"/>
      <c r="BF501" s="444"/>
      <c r="BG501" s="444"/>
      <c r="BH501" s="444"/>
      <c r="BI501" s="444"/>
      <c r="BJ501" s="444"/>
      <c r="BK501" s="444"/>
      <c r="BL501" s="444"/>
      <c r="BM501" s="444"/>
      <c r="BN501" s="444"/>
      <c r="BO501" s="445"/>
    </row>
    <row r="502" spans="1:67" ht="35.1" customHeight="1" x14ac:dyDescent="0.25">
      <c r="A502" s="23">
        <f t="shared" ref="A502:A510" si="24">ROW(A491)</f>
        <v>491</v>
      </c>
      <c r="B502" s="446"/>
      <c r="C502" s="446"/>
      <c r="D502" s="447"/>
      <c r="E502" s="447"/>
      <c r="F502" s="447"/>
      <c r="G502" s="447"/>
      <c r="H502" s="447"/>
      <c r="I502" s="434"/>
      <c r="J502" s="435"/>
      <c r="K502" s="435"/>
      <c r="L502" s="435"/>
      <c r="M502" s="435"/>
      <c r="N502" s="435"/>
      <c r="O502" s="435"/>
      <c r="P502" s="436"/>
      <c r="Q502" s="448"/>
      <c r="R502" s="449"/>
      <c r="S502" s="449"/>
      <c r="T502" s="449"/>
      <c r="U502" s="449"/>
      <c r="V502" s="449"/>
      <c r="W502" s="449"/>
      <c r="X502" s="450"/>
      <c r="Y502" s="451"/>
      <c r="Z502" s="452"/>
      <c r="AA502" s="448"/>
      <c r="AB502" s="449"/>
      <c r="AC502" s="449"/>
      <c r="AD502" s="450"/>
      <c r="AE502" s="431"/>
      <c r="AF502" s="432"/>
      <c r="AG502" s="433"/>
      <c r="AH502" s="431"/>
      <c r="AI502" s="432"/>
      <c r="AJ502" s="433"/>
      <c r="AK502" s="434"/>
      <c r="AL502" s="435"/>
      <c r="AM502" s="435"/>
      <c r="AN502" s="436"/>
      <c r="AO502" s="437"/>
      <c r="AP502" s="438"/>
      <c r="AQ502" s="438"/>
      <c r="AR502" s="438"/>
      <c r="AS502" s="438"/>
      <c r="AT502" s="438"/>
      <c r="AU502" s="438"/>
      <c r="AV502" s="439"/>
      <c r="AW502" s="440"/>
      <c r="AX502" s="441"/>
      <c r="AY502" s="442"/>
      <c r="AZ502" s="443"/>
      <c r="BA502" s="444"/>
      <c r="BB502" s="444"/>
      <c r="BC502" s="444"/>
      <c r="BD502" s="444"/>
      <c r="BE502" s="444"/>
      <c r="BF502" s="444"/>
      <c r="BG502" s="444"/>
      <c r="BH502" s="444"/>
      <c r="BI502" s="444"/>
      <c r="BJ502" s="444"/>
      <c r="BK502" s="444"/>
      <c r="BL502" s="444"/>
      <c r="BM502" s="444"/>
      <c r="BN502" s="444"/>
      <c r="BO502" s="445"/>
    </row>
    <row r="503" spans="1:67" ht="35.1" customHeight="1" x14ac:dyDescent="0.25">
      <c r="A503" s="23">
        <f t="shared" si="24"/>
        <v>492</v>
      </c>
      <c r="B503" s="446"/>
      <c r="C503" s="446"/>
      <c r="D503" s="447"/>
      <c r="E503" s="447"/>
      <c r="F503" s="447"/>
      <c r="G503" s="447"/>
      <c r="H503" s="447"/>
      <c r="I503" s="434"/>
      <c r="J503" s="435"/>
      <c r="K503" s="435"/>
      <c r="L503" s="435"/>
      <c r="M503" s="435"/>
      <c r="N503" s="435"/>
      <c r="O503" s="435"/>
      <c r="P503" s="436"/>
      <c r="Q503" s="448"/>
      <c r="R503" s="449"/>
      <c r="S503" s="449"/>
      <c r="T503" s="449"/>
      <c r="U503" s="449"/>
      <c r="V503" s="449"/>
      <c r="W503" s="449"/>
      <c r="X503" s="450"/>
      <c r="Y503" s="451"/>
      <c r="Z503" s="452"/>
      <c r="AA503" s="448"/>
      <c r="AB503" s="449"/>
      <c r="AC503" s="449"/>
      <c r="AD503" s="450"/>
      <c r="AE503" s="431"/>
      <c r="AF503" s="432"/>
      <c r="AG503" s="433"/>
      <c r="AH503" s="431"/>
      <c r="AI503" s="432"/>
      <c r="AJ503" s="433"/>
      <c r="AK503" s="434"/>
      <c r="AL503" s="435"/>
      <c r="AM503" s="435"/>
      <c r="AN503" s="436"/>
      <c r="AO503" s="437"/>
      <c r="AP503" s="438"/>
      <c r="AQ503" s="438"/>
      <c r="AR503" s="438"/>
      <c r="AS503" s="438"/>
      <c r="AT503" s="438"/>
      <c r="AU503" s="438"/>
      <c r="AV503" s="439"/>
      <c r="AW503" s="440"/>
      <c r="AX503" s="441"/>
      <c r="AY503" s="442"/>
      <c r="AZ503" s="443"/>
      <c r="BA503" s="444"/>
      <c r="BB503" s="444"/>
      <c r="BC503" s="444"/>
      <c r="BD503" s="444"/>
      <c r="BE503" s="444"/>
      <c r="BF503" s="444"/>
      <c r="BG503" s="444"/>
      <c r="BH503" s="444"/>
      <c r="BI503" s="444"/>
      <c r="BJ503" s="444"/>
      <c r="BK503" s="444"/>
      <c r="BL503" s="444"/>
      <c r="BM503" s="444"/>
      <c r="BN503" s="444"/>
      <c r="BO503" s="445"/>
    </row>
    <row r="504" spans="1:67" ht="35.1" customHeight="1" x14ac:dyDescent="0.25">
      <c r="A504" s="23">
        <f t="shared" si="24"/>
        <v>493</v>
      </c>
      <c r="B504" s="446"/>
      <c r="C504" s="446"/>
      <c r="D504" s="447"/>
      <c r="E504" s="447"/>
      <c r="F504" s="447"/>
      <c r="G504" s="447"/>
      <c r="H504" s="447"/>
      <c r="I504" s="434"/>
      <c r="J504" s="435"/>
      <c r="K504" s="435"/>
      <c r="L504" s="435"/>
      <c r="M504" s="435"/>
      <c r="N504" s="435"/>
      <c r="O504" s="435"/>
      <c r="P504" s="436"/>
      <c r="Q504" s="448"/>
      <c r="R504" s="449"/>
      <c r="S504" s="449"/>
      <c r="T504" s="449"/>
      <c r="U504" s="449"/>
      <c r="V504" s="449"/>
      <c r="W504" s="449"/>
      <c r="X504" s="450"/>
      <c r="Y504" s="451"/>
      <c r="Z504" s="452"/>
      <c r="AA504" s="448"/>
      <c r="AB504" s="449"/>
      <c r="AC504" s="449"/>
      <c r="AD504" s="450"/>
      <c r="AE504" s="431"/>
      <c r="AF504" s="432"/>
      <c r="AG504" s="433"/>
      <c r="AH504" s="431"/>
      <c r="AI504" s="432"/>
      <c r="AJ504" s="433"/>
      <c r="AK504" s="434"/>
      <c r="AL504" s="435"/>
      <c r="AM504" s="435"/>
      <c r="AN504" s="436"/>
      <c r="AO504" s="437"/>
      <c r="AP504" s="438"/>
      <c r="AQ504" s="438"/>
      <c r="AR504" s="438"/>
      <c r="AS504" s="438"/>
      <c r="AT504" s="438"/>
      <c r="AU504" s="438"/>
      <c r="AV504" s="439"/>
      <c r="AW504" s="440"/>
      <c r="AX504" s="441"/>
      <c r="AY504" s="442"/>
      <c r="AZ504" s="443"/>
      <c r="BA504" s="444"/>
      <c r="BB504" s="444"/>
      <c r="BC504" s="444"/>
      <c r="BD504" s="444"/>
      <c r="BE504" s="444"/>
      <c r="BF504" s="444"/>
      <c r="BG504" s="444"/>
      <c r="BH504" s="444"/>
      <c r="BI504" s="444"/>
      <c r="BJ504" s="444"/>
      <c r="BK504" s="444"/>
      <c r="BL504" s="444"/>
      <c r="BM504" s="444"/>
      <c r="BN504" s="444"/>
      <c r="BO504" s="445"/>
    </row>
    <row r="505" spans="1:67" ht="35.1" customHeight="1" x14ac:dyDescent="0.25">
      <c r="A505" s="23">
        <f t="shared" si="24"/>
        <v>494</v>
      </c>
      <c r="B505" s="446"/>
      <c r="C505" s="446"/>
      <c r="D505" s="447"/>
      <c r="E505" s="447"/>
      <c r="F505" s="447"/>
      <c r="G505" s="447"/>
      <c r="H505" s="447"/>
      <c r="I505" s="434"/>
      <c r="J505" s="435"/>
      <c r="K505" s="435"/>
      <c r="L505" s="435"/>
      <c r="M505" s="435"/>
      <c r="N505" s="435"/>
      <c r="O505" s="435"/>
      <c r="P505" s="436"/>
      <c r="Q505" s="448"/>
      <c r="R505" s="449"/>
      <c r="S505" s="449"/>
      <c r="T505" s="449"/>
      <c r="U505" s="449"/>
      <c r="V505" s="449"/>
      <c r="W505" s="449"/>
      <c r="X505" s="450"/>
      <c r="Y505" s="451"/>
      <c r="Z505" s="452"/>
      <c r="AA505" s="448"/>
      <c r="AB505" s="449"/>
      <c r="AC505" s="449"/>
      <c r="AD505" s="450"/>
      <c r="AE505" s="431"/>
      <c r="AF505" s="432"/>
      <c r="AG505" s="433"/>
      <c r="AH505" s="431"/>
      <c r="AI505" s="432"/>
      <c r="AJ505" s="433"/>
      <c r="AK505" s="434"/>
      <c r="AL505" s="435"/>
      <c r="AM505" s="435"/>
      <c r="AN505" s="436"/>
      <c r="AO505" s="437"/>
      <c r="AP505" s="438"/>
      <c r="AQ505" s="438"/>
      <c r="AR505" s="438"/>
      <c r="AS505" s="438"/>
      <c r="AT505" s="438"/>
      <c r="AU505" s="438"/>
      <c r="AV505" s="439"/>
      <c r="AW505" s="440"/>
      <c r="AX505" s="441"/>
      <c r="AY505" s="442"/>
      <c r="AZ505" s="443"/>
      <c r="BA505" s="444"/>
      <c r="BB505" s="444"/>
      <c r="BC505" s="444"/>
      <c r="BD505" s="444"/>
      <c r="BE505" s="444"/>
      <c r="BF505" s="444"/>
      <c r="BG505" s="444"/>
      <c r="BH505" s="444"/>
      <c r="BI505" s="444"/>
      <c r="BJ505" s="444"/>
      <c r="BK505" s="444"/>
      <c r="BL505" s="444"/>
      <c r="BM505" s="444"/>
      <c r="BN505" s="444"/>
      <c r="BO505" s="445"/>
    </row>
    <row r="506" spans="1:67" ht="35.1" customHeight="1" x14ac:dyDescent="0.25">
      <c r="A506" s="23">
        <f t="shared" si="24"/>
        <v>495</v>
      </c>
      <c r="B506" s="446"/>
      <c r="C506" s="446"/>
      <c r="D506" s="447"/>
      <c r="E506" s="447"/>
      <c r="F506" s="447"/>
      <c r="G506" s="447"/>
      <c r="H506" s="447"/>
      <c r="I506" s="434"/>
      <c r="J506" s="435"/>
      <c r="K506" s="435"/>
      <c r="L506" s="435"/>
      <c r="M506" s="435"/>
      <c r="N506" s="435"/>
      <c r="O506" s="435"/>
      <c r="P506" s="436"/>
      <c r="Q506" s="448"/>
      <c r="R506" s="449"/>
      <c r="S506" s="449"/>
      <c r="T506" s="449"/>
      <c r="U506" s="449"/>
      <c r="V506" s="449"/>
      <c r="W506" s="449"/>
      <c r="X506" s="450"/>
      <c r="Y506" s="451"/>
      <c r="Z506" s="452"/>
      <c r="AA506" s="448"/>
      <c r="AB506" s="449"/>
      <c r="AC506" s="449"/>
      <c r="AD506" s="450"/>
      <c r="AE506" s="431"/>
      <c r="AF506" s="432"/>
      <c r="AG506" s="433"/>
      <c r="AH506" s="431"/>
      <c r="AI506" s="432"/>
      <c r="AJ506" s="433"/>
      <c r="AK506" s="434"/>
      <c r="AL506" s="435"/>
      <c r="AM506" s="435"/>
      <c r="AN506" s="436"/>
      <c r="AO506" s="437"/>
      <c r="AP506" s="438"/>
      <c r="AQ506" s="438"/>
      <c r="AR506" s="438"/>
      <c r="AS506" s="438"/>
      <c r="AT506" s="438"/>
      <c r="AU506" s="438"/>
      <c r="AV506" s="439"/>
      <c r="AW506" s="440"/>
      <c r="AX506" s="441"/>
      <c r="AY506" s="442"/>
      <c r="AZ506" s="443"/>
      <c r="BA506" s="444"/>
      <c r="BB506" s="444"/>
      <c r="BC506" s="444"/>
      <c r="BD506" s="444"/>
      <c r="BE506" s="444"/>
      <c r="BF506" s="444"/>
      <c r="BG506" s="444"/>
      <c r="BH506" s="444"/>
      <c r="BI506" s="444"/>
      <c r="BJ506" s="444"/>
      <c r="BK506" s="444"/>
      <c r="BL506" s="444"/>
      <c r="BM506" s="444"/>
      <c r="BN506" s="444"/>
      <c r="BO506" s="445"/>
    </row>
    <row r="507" spans="1:67" ht="35.1" customHeight="1" x14ac:dyDescent="0.25">
      <c r="A507" s="23">
        <f t="shared" si="24"/>
        <v>496</v>
      </c>
      <c r="B507" s="446"/>
      <c r="C507" s="446"/>
      <c r="D507" s="447"/>
      <c r="E507" s="447"/>
      <c r="F507" s="447"/>
      <c r="G507" s="447"/>
      <c r="H507" s="447"/>
      <c r="I507" s="434"/>
      <c r="J507" s="435"/>
      <c r="K507" s="435"/>
      <c r="L507" s="435"/>
      <c r="M507" s="435"/>
      <c r="N507" s="435"/>
      <c r="O507" s="435"/>
      <c r="P507" s="436"/>
      <c r="Q507" s="448"/>
      <c r="R507" s="449"/>
      <c r="S507" s="449"/>
      <c r="T507" s="449"/>
      <c r="U507" s="449"/>
      <c r="V507" s="449"/>
      <c r="W507" s="449"/>
      <c r="X507" s="450"/>
      <c r="Y507" s="451"/>
      <c r="Z507" s="452"/>
      <c r="AA507" s="448"/>
      <c r="AB507" s="449"/>
      <c r="AC507" s="449"/>
      <c r="AD507" s="450"/>
      <c r="AE507" s="431"/>
      <c r="AF507" s="432"/>
      <c r="AG507" s="433"/>
      <c r="AH507" s="431"/>
      <c r="AI507" s="432"/>
      <c r="AJ507" s="433"/>
      <c r="AK507" s="434"/>
      <c r="AL507" s="435"/>
      <c r="AM507" s="435"/>
      <c r="AN507" s="436"/>
      <c r="AO507" s="437"/>
      <c r="AP507" s="438"/>
      <c r="AQ507" s="438"/>
      <c r="AR507" s="438"/>
      <c r="AS507" s="438"/>
      <c r="AT507" s="438"/>
      <c r="AU507" s="438"/>
      <c r="AV507" s="439"/>
      <c r="AW507" s="440"/>
      <c r="AX507" s="441"/>
      <c r="AY507" s="442"/>
      <c r="AZ507" s="443"/>
      <c r="BA507" s="444"/>
      <c r="BB507" s="444"/>
      <c r="BC507" s="444"/>
      <c r="BD507" s="444"/>
      <c r="BE507" s="444"/>
      <c r="BF507" s="444"/>
      <c r="BG507" s="444"/>
      <c r="BH507" s="444"/>
      <c r="BI507" s="444"/>
      <c r="BJ507" s="444"/>
      <c r="BK507" s="444"/>
      <c r="BL507" s="444"/>
      <c r="BM507" s="444"/>
      <c r="BN507" s="444"/>
      <c r="BO507" s="445"/>
    </row>
    <row r="508" spans="1:67" ht="35.1" customHeight="1" x14ac:dyDescent="0.25">
      <c r="A508" s="23">
        <f t="shared" si="24"/>
        <v>497</v>
      </c>
      <c r="B508" s="446"/>
      <c r="C508" s="446"/>
      <c r="D508" s="447"/>
      <c r="E508" s="447"/>
      <c r="F508" s="447"/>
      <c r="G508" s="447"/>
      <c r="H508" s="447"/>
      <c r="I508" s="434"/>
      <c r="J508" s="435"/>
      <c r="K508" s="435"/>
      <c r="L508" s="435"/>
      <c r="M508" s="435"/>
      <c r="N508" s="435"/>
      <c r="O508" s="435"/>
      <c r="P508" s="436"/>
      <c r="Q508" s="448"/>
      <c r="R508" s="449"/>
      <c r="S508" s="449"/>
      <c r="T508" s="449"/>
      <c r="U508" s="449"/>
      <c r="V508" s="449"/>
      <c r="W508" s="449"/>
      <c r="X508" s="450"/>
      <c r="Y508" s="451"/>
      <c r="Z508" s="452"/>
      <c r="AA508" s="448"/>
      <c r="AB508" s="449"/>
      <c r="AC508" s="449"/>
      <c r="AD508" s="450"/>
      <c r="AE508" s="431"/>
      <c r="AF508" s="432"/>
      <c r="AG508" s="433"/>
      <c r="AH508" s="431"/>
      <c r="AI508" s="432"/>
      <c r="AJ508" s="433"/>
      <c r="AK508" s="434"/>
      <c r="AL508" s="435"/>
      <c r="AM508" s="435"/>
      <c r="AN508" s="436"/>
      <c r="AO508" s="437"/>
      <c r="AP508" s="438"/>
      <c r="AQ508" s="438"/>
      <c r="AR508" s="438"/>
      <c r="AS508" s="438"/>
      <c r="AT508" s="438"/>
      <c r="AU508" s="438"/>
      <c r="AV508" s="439"/>
      <c r="AW508" s="440"/>
      <c r="AX508" s="441"/>
      <c r="AY508" s="442"/>
      <c r="AZ508" s="443"/>
      <c r="BA508" s="444"/>
      <c r="BB508" s="444"/>
      <c r="BC508" s="444"/>
      <c r="BD508" s="444"/>
      <c r="BE508" s="444"/>
      <c r="BF508" s="444"/>
      <c r="BG508" s="444"/>
      <c r="BH508" s="444"/>
      <c r="BI508" s="444"/>
      <c r="BJ508" s="444"/>
      <c r="BK508" s="444"/>
      <c r="BL508" s="444"/>
      <c r="BM508" s="444"/>
      <c r="BN508" s="444"/>
      <c r="BO508" s="445"/>
    </row>
    <row r="509" spans="1:67" ht="35.1" customHeight="1" x14ac:dyDescent="0.25">
      <c r="A509" s="23">
        <f t="shared" si="24"/>
        <v>498</v>
      </c>
      <c r="B509" s="446"/>
      <c r="C509" s="446"/>
      <c r="D509" s="447"/>
      <c r="E509" s="447"/>
      <c r="F509" s="447"/>
      <c r="G509" s="447"/>
      <c r="H509" s="447"/>
      <c r="I509" s="434"/>
      <c r="J509" s="435"/>
      <c r="K509" s="435"/>
      <c r="L509" s="435"/>
      <c r="M509" s="435"/>
      <c r="N509" s="435"/>
      <c r="O509" s="435"/>
      <c r="P509" s="436"/>
      <c r="Q509" s="448"/>
      <c r="R509" s="449"/>
      <c r="S509" s="449"/>
      <c r="T509" s="449"/>
      <c r="U509" s="449"/>
      <c r="V509" s="449"/>
      <c r="W509" s="449"/>
      <c r="X509" s="450"/>
      <c r="Y509" s="451"/>
      <c r="Z509" s="452"/>
      <c r="AA509" s="448"/>
      <c r="AB509" s="449"/>
      <c r="AC509" s="449"/>
      <c r="AD509" s="450"/>
      <c r="AE509" s="431"/>
      <c r="AF509" s="432"/>
      <c r="AG509" s="433"/>
      <c r="AH509" s="431"/>
      <c r="AI509" s="432"/>
      <c r="AJ509" s="433"/>
      <c r="AK509" s="434"/>
      <c r="AL509" s="435"/>
      <c r="AM509" s="435"/>
      <c r="AN509" s="436"/>
      <c r="AO509" s="437"/>
      <c r="AP509" s="438"/>
      <c r="AQ509" s="438"/>
      <c r="AR509" s="438"/>
      <c r="AS509" s="438"/>
      <c r="AT509" s="438"/>
      <c r="AU509" s="438"/>
      <c r="AV509" s="439"/>
      <c r="AW509" s="440"/>
      <c r="AX509" s="441"/>
      <c r="AY509" s="442"/>
      <c r="AZ509" s="443"/>
      <c r="BA509" s="444"/>
      <c r="BB509" s="444"/>
      <c r="BC509" s="444"/>
      <c r="BD509" s="444"/>
      <c r="BE509" s="444"/>
      <c r="BF509" s="444"/>
      <c r="BG509" s="444"/>
      <c r="BH509" s="444"/>
      <c r="BI509" s="444"/>
      <c r="BJ509" s="444"/>
      <c r="BK509" s="444"/>
      <c r="BL509" s="444"/>
      <c r="BM509" s="444"/>
      <c r="BN509" s="444"/>
      <c r="BO509" s="445"/>
    </row>
    <row r="510" spans="1:67" ht="35.1" customHeight="1" x14ac:dyDescent="0.25">
      <c r="A510" s="23">
        <f t="shared" si="24"/>
        <v>499</v>
      </c>
      <c r="B510" s="446"/>
      <c r="C510" s="446"/>
      <c r="D510" s="447"/>
      <c r="E510" s="447"/>
      <c r="F510" s="447"/>
      <c r="G510" s="447"/>
      <c r="H510" s="447"/>
      <c r="I510" s="434"/>
      <c r="J510" s="435"/>
      <c r="K510" s="435"/>
      <c r="L510" s="435"/>
      <c r="M510" s="435"/>
      <c r="N510" s="435"/>
      <c r="O510" s="435"/>
      <c r="P510" s="436"/>
      <c r="Q510" s="448"/>
      <c r="R510" s="449"/>
      <c r="S510" s="449"/>
      <c r="T510" s="449"/>
      <c r="U510" s="449"/>
      <c r="V510" s="449"/>
      <c r="W510" s="449"/>
      <c r="X510" s="450"/>
      <c r="Y510" s="451"/>
      <c r="Z510" s="452"/>
      <c r="AA510" s="448"/>
      <c r="AB510" s="449"/>
      <c r="AC510" s="449"/>
      <c r="AD510" s="450"/>
      <c r="AE510" s="431"/>
      <c r="AF510" s="432"/>
      <c r="AG510" s="433"/>
      <c r="AH510" s="431"/>
      <c r="AI510" s="432"/>
      <c r="AJ510" s="433"/>
      <c r="AK510" s="434"/>
      <c r="AL510" s="435"/>
      <c r="AM510" s="435"/>
      <c r="AN510" s="436"/>
      <c r="AO510" s="437"/>
      <c r="AP510" s="438"/>
      <c r="AQ510" s="438"/>
      <c r="AR510" s="438"/>
      <c r="AS510" s="438"/>
      <c r="AT510" s="438"/>
      <c r="AU510" s="438"/>
      <c r="AV510" s="439"/>
      <c r="AW510" s="440"/>
      <c r="AX510" s="441"/>
      <c r="AY510" s="442"/>
      <c r="AZ510" s="443"/>
      <c r="BA510" s="444"/>
      <c r="BB510" s="444"/>
      <c r="BC510" s="444"/>
      <c r="BD510" s="444"/>
      <c r="BE510" s="444"/>
      <c r="BF510" s="444"/>
      <c r="BG510" s="444"/>
      <c r="BH510" s="444"/>
      <c r="BI510" s="444"/>
      <c r="BJ510" s="444"/>
      <c r="BK510" s="444"/>
      <c r="BL510" s="444"/>
      <c r="BM510" s="444"/>
      <c r="BN510" s="444"/>
      <c r="BO510" s="445"/>
    </row>
  </sheetData>
  <mergeCells count="6035">
    <mergeCell ref="AO509:AV509"/>
    <mergeCell ref="AW509:AY509"/>
    <mergeCell ref="AZ509:BO509"/>
    <mergeCell ref="B510:C510"/>
    <mergeCell ref="D510:H510"/>
    <mergeCell ref="I510:P510"/>
    <mergeCell ref="Q510:X510"/>
    <mergeCell ref="Y510:Z510"/>
    <mergeCell ref="AA510:AD510"/>
    <mergeCell ref="AE510:AG510"/>
    <mergeCell ref="AH510:AJ510"/>
    <mergeCell ref="AK510:AN510"/>
    <mergeCell ref="AO510:AV510"/>
    <mergeCell ref="AW510:AY510"/>
    <mergeCell ref="AZ510:BO510"/>
    <mergeCell ref="B509:C509"/>
    <mergeCell ref="D509:H509"/>
    <mergeCell ref="I509:P509"/>
    <mergeCell ref="Q509:X509"/>
    <mergeCell ref="Y509:Z509"/>
    <mergeCell ref="AA509:AD509"/>
    <mergeCell ref="AE509:AG509"/>
    <mergeCell ref="AH509:AJ509"/>
    <mergeCell ref="AK509:AN509"/>
    <mergeCell ref="AO507:AV507"/>
    <mergeCell ref="AW507:AY507"/>
    <mergeCell ref="AZ507:BO507"/>
    <mergeCell ref="B508:C508"/>
    <mergeCell ref="D508:H508"/>
    <mergeCell ref="I508:P508"/>
    <mergeCell ref="Q508:X508"/>
    <mergeCell ref="Y508:Z508"/>
    <mergeCell ref="AA508:AD508"/>
    <mergeCell ref="AE508:AG508"/>
    <mergeCell ref="AH508:AJ508"/>
    <mergeCell ref="AK508:AN508"/>
    <mergeCell ref="AO508:AV508"/>
    <mergeCell ref="AW508:AY508"/>
    <mergeCell ref="AZ508:BO508"/>
    <mergeCell ref="B507:C507"/>
    <mergeCell ref="D507:H507"/>
    <mergeCell ref="I507:P507"/>
    <mergeCell ref="Q507:X507"/>
    <mergeCell ref="Y507:Z507"/>
    <mergeCell ref="AA507:AD507"/>
    <mergeCell ref="AE507:AG507"/>
    <mergeCell ref="AH507:AJ507"/>
    <mergeCell ref="AK507:AN507"/>
    <mergeCell ref="AO505:AV505"/>
    <mergeCell ref="AW505:AY505"/>
    <mergeCell ref="AZ505:BO505"/>
    <mergeCell ref="B506:C506"/>
    <mergeCell ref="D506:H506"/>
    <mergeCell ref="I506:P506"/>
    <mergeCell ref="Q506:X506"/>
    <mergeCell ref="Y506:Z506"/>
    <mergeCell ref="AA506:AD506"/>
    <mergeCell ref="AE506:AG506"/>
    <mergeCell ref="AH506:AJ506"/>
    <mergeCell ref="AK506:AN506"/>
    <mergeCell ref="AO506:AV506"/>
    <mergeCell ref="AW506:AY506"/>
    <mergeCell ref="AZ506:BO506"/>
    <mergeCell ref="B505:C505"/>
    <mergeCell ref="D505:H505"/>
    <mergeCell ref="I505:P505"/>
    <mergeCell ref="Q505:X505"/>
    <mergeCell ref="Y505:Z505"/>
    <mergeCell ref="AA505:AD505"/>
    <mergeCell ref="AE505:AG505"/>
    <mergeCell ref="AH505:AJ505"/>
    <mergeCell ref="AK505:AN505"/>
    <mergeCell ref="AO503:AV503"/>
    <mergeCell ref="AW503:AY503"/>
    <mergeCell ref="AZ503:BO503"/>
    <mergeCell ref="B504:C504"/>
    <mergeCell ref="D504:H504"/>
    <mergeCell ref="I504:P504"/>
    <mergeCell ref="Q504:X504"/>
    <mergeCell ref="Y504:Z504"/>
    <mergeCell ref="AA504:AD504"/>
    <mergeCell ref="AE504:AG504"/>
    <mergeCell ref="AH504:AJ504"/>
    <mergeCell ref="AK504:AN504"/>
    <mergeCell ref="AO504:AV504"/>
    <mergeCell ref="AW504:AY504"/>
    <mergeCell ref="AZ504:BO504"/>
    <mergeCell ref="B503:C503"/>
    <mergeCell ref="D503:H503"/>
    <mergeCell ref="I503:P503"/>
    <mergeCell ref="Q503:X503"/>
    <mergeCell ref="Y503:Z503"/>
    <mergeCell ref="AA503:AD503"/>
    <mergeCell ref="AE503:AG503"/>
    <mergeCell ref="AH503:AJ503"/>
    <mergeCell ref="AK503:AN503"/>
    <mergeCell ref="AO501:AV501"/>
    <mergeCell ref="AW501:AY501"/>
    <mergeCell ref="AZ501:BO501"/>
    <mergeCell ref="B502:C502"/>
    <mergeCell ref="D502:H502"/>
    <mergeCell ref="I502:P502"/>
    <mergeCell ref="Q502:X502"/>
    <mergeCell ref="Y502:Z502"/>
    <mergeCell ref="AA502:AD502"/>
    <mergeCell ref="AE502:AG502"/>
    <mergeCell ref="AH502:AJ502"/>
    <mergeCell ref="AK502:AN502"/>
    <mergeCell ref="AO502:AV502"/>
    <mergeCell ref="AW502:AY502"/>
    <mergeCell ref="AZ502:BO502"/>
    <mergeCell ref="B501:C501"/>
    <mergeCell ref="D501:H501"/>
    <mergeCell ref="I501:P501"/>
    <mergeCell ref="Q501:X501"/>
    <mergeCell ref="Y501:Z501"/>
    <mergeCell ref="AA501:AD501"/>
    <mergeCell ref="AE501:AG501"/>
    <mergeCell ref="AH501:AJ501"/>
    <mergeCell ref="AK501:AN501"/>
    <mergeCell ref="AO499:AV499"/>
    <mergeCell ref="AW499:AY499"/>
    <mergeCell ref="AZ499:BO499"/>
    <mergeCell ref="B500:C500"/>
    <mergeCell ref="D500:H500"/>
    <mergeCell ref="I500:P500"/>
    <mergeCell ref="Q500:X500"/>
    <mergeCell ref="Y500:Z500"/>
    <mergeCell ref="AA500:AD500"/>
    <mergeCell ref="AE500:AG500"/>
    <mergeCell ref="AH500:AJ500"/>
    <mergeCell ref="AK500:AN500"/>
    <mergeCell ref="AO500:AV500"/>
    <mergeCell ref="AW500:AY500"/>
    <mergeCell ref="AZ500:BO500"/>
    <mergeCell ref="B499:C499"/>
    <mergeCell ref="D499:H499"/>
    <mergeCell ref="I499:P499"/>
    <mergeCell ref="Q499:X499"/>
    <mergeCell ref="Y499:Z499"/>
    <mergeCell ref="AA499:AD499"/>
    <mergeCell ref="AE499:AG499"/>
    <mergeCell ref="AH499:AJ499"/>
    <mergeCell ref="AK499:AN499"/>
    <mergeCell ref="AO497:AV497"/>
    <mergeCell ref="AW497:AY497"/>
    <mergeCell ref="AZ497:BO497"/>
    <mergeCell ref="B498:C498"/>
    <mergeCell ref="D498:H498"/>
    <mergeCell ref="I498:P498"/>
    <mergeCell ref="Q498:X498"/>
    <mergeCell ref="Y498:Z498"/>
    <mergeCell ref="AA498:AD498"/>
    <mergeCell ref="AE498:AG498"/>
    <mergeCell ref="AH498:AJ498"/>
    <mergeCell ref="AK498:AN498"/>
    <mergeCell ref="AO498:AV498"/>
    <mergeCell ref="AW498:AY498"/>
    <mergeCell ref="AZ498:BO498"/>
    <mergeCell ref="B497:C497"/>
    <mergeCell ref="D497:H497"/>
    <mergeCell ref="I497:P497"/>
    <mergeCell ref="Q497:X497"/>
    <mergeCell ref="Y497:Z497"/>
    <mergeCell ref="AA497:AD497"/>
    <mergeCell ref="AE497:AG497"/>
    <mergeCell ref="AH497:AJ497"/>
    <mergeCell ref="AK497:AN497"/>
    <mergeCell ref="AO495:AV495"/>
    <mergeCell ref="AW495:AY495"/>
    <mergeCell ref="AZ495:BO495"/>
    <mergeCell ref="B496:C496"/>
    <mergeCell ref="D496:H496"/>
    <mergeCell ref="I496:P496"/>
    <mergeCell ref="Q496:X496"/>
    <mergeCell ref="Y496:Z496"/>
    <mergeCell ref="AA496:AD496"/>
    <mergeCell ref="AE496:AG496"/>
    <mergeCell ref="AH496:AJ496"/>
    <mergeCell ref="AK496:AN496"/>
    <mergeCell ref="AO496:AV496"/>
    <mergeCell ref="AW496:AY496"/>
    <mergeCell ref="AZ496:BO496"/>
    <mergeCell ref="B495:C495"/>
    <mergeCell ref="D495:H495"/>
    <mergeCell ref="I495:P495"/>
    <mergeCell ref="Q495:X495"/>
    <mergeCell ref="Y495:Z495"/>
    <mergeCell ref="AA495:AD495"/>
    <mergeCell ref="AE495:AG495"/>
    <mergeCell ref="AH495:AJ495"/>
    <mergeCell ref="AK495:AN495"/>
    <mergeCell ref="AO493:AV493"/>
    <mergeCell ref="AW493:AY493"/>
    <mergeCell ref="AZ493:BO493"/>
    <mergeCell ref="B494:C494"/>
    <mergeCell ref="D494:H494"/>
    <mergeCell ref="I494:P494"/>
    <mergeCell ref="Q494:X494"/>
    <mergeCell ref="Y494:Z494"/>
    <mergeCell ref="AA494:AD494"/>
    <mergeCell ref="AE494:AG494"/>
    <mergeCell ref="AH494:AJ494"/>
    <mergeCell ref="AK494:AN494"/>
    <mergeCell ref="AO494:AV494"/>
    <mergeCell ref="AW494:AY494"/>
    <mergeCell ref="AZ494:BO494"/>
    <mergeCell ref="B493:C493"/>
    <mergeCell ref="D493:H493"/>
    <mergeCell ref="I493:P493"/>
    <mergeCell ref="Q493:X493"/>
    <mergeCell ref="Y493:Z493"/>
    <mergeCell ref="AA493:AD493"/>
    <mergeCell ref="AE493:AG493"/>
    <mergeCell ref="AH493:AJ493"/>
    <mergeCell ref="AK493:AN493"/>
    <mergeCell ref="AO491:AV491"/>
    <mergeCell ref="AW491:AY491"/>
    <mergeCell ref="AZ491:BO491"/>
    <mergeCell ref="B492:C492"/>
    <mergeCell ref="D492:H492"/>
    <mergeCell ref="I492:P492"/>
    <mergeCell ref="Q492:X492"/>
    <mergeCell ref="Y492:Z492"/>
    <mergeCell ref="AA492:AD492"/>
    <mergeCell ref="AE492:AG492"/>
    <mergeCell ref="AH492:AJ492"/>
    <mergeCell ref="AK492:AN492"/>
    <mergeCell ref="AO492:AV492"/>
    <mergeCell ref="AW492:AY492"/>
    <mergeCell ref="AZ492:BO492"/>
    <mergeCell ref="B491:C491"/>
    <mergeCell ref="D491:H491"/>
    <mergeCell ref="I491:P491"/>
    <mergeCell ref="Q491:X491"/>
    <mergeCell ref="Y491:Z491"/>
    <mergeCell ref="AA491:AD491"/>
    <mergeCell ref="AE491:AG491"/>
    <mergeCell ref="AH491:AJ491"/>
    <mergeCell ref="AK491:AN491"/>
    <mergeCell ref="AO489:AV489"/>
    <mergeCell ref="AW489:AY489"/>
    <mergeCell ref="AZ489:BO489"/>
    <mergeCell ref="B490:C490"/>
    <mergeCell ref="D490:H490"/>
    <mergeCell ref="I490:P490"/>
    <mergeCell ref="Q490:X490"/>
    <mergeCell ref="Y490:Z490"/>
    <mergeCell ref="AA490:AD490"/>
    <mergeCell ref="AE490:AG490"/>
    <mergeCell ref="AH490:AJ490"/>
    <mergeCell ref="AK490:AN490"/>
    <mergeCell ref="AO490:AV490"/>
    <mergeCell ref="AW490:AY490"/>
    <mergeCell ref="AZ490:BO490"/>
    <mergeCell ref="B489:C489"/>
    <mergeCell ref="D489:H489"/>
    <mergeCell ref="I489:P489"/>
    <mergeCell ref="Q489:X489"/>
    <mergeCell ref="Y489:Z489"/>
    <mergeCell ref="AA489:AD489"/>
    <mergeCell ref="AE489:AG489"/>
    <mergeCell ref="AH489:AJ489"/>
    <mergeCell ref="AK489:AN489"/>
    <mergeCell ref="AO487:AV487"/>
    <mergeCell ref="AW487:AY487"/>
    <mergeCell ref="AZ487:BO487"/>
    <mergeCell ref="B488:C488"/>
    <mergeCell ref="D488:H488"/>
    <mergeCell ref="I488:P488"/>
    <mergeCell ref="Q488:X488"/>
    <mergeCell ref="Y488:Z488"/>
    <mergeCell ref="AA488:AD488"/>
    <mergeCell ref="AE488:AG488"/>
    <mergeCell ref="AH488:AJ488"/>
    <mergeCell ref="AK488:AN488"/>
    <mergeCell ref="AO488:AV488"/>
    <mergeCell ref="AW488:AY488"/>
    <mergeCell ref="AZ488:BO488"/>
    <mergeCell ref="B487:C487"/>
    <mergeCell ref="D487:H487"/>
    <mergeCell ref="I487:P487"/>
    <mergeCell ref="Q487:X487"/>
    <mergeCell ref="Y487:Z487"/>
    <mergeCell ref="AA487:AD487"/>
    <mergeCell ref="AE487:AG487"/>
    <mergeCell ref="AH487:AJ487"/>
    <mergeCell ref="AK487:AN487"/>
    <mergeCell ref="AO485:AV485"/>
    <mergeCell ref="AW485:AY485"/>
    <mergeCell ref="AZ485:BO485"/>
    <mergeCell ref="B486:C486"/>
    <mergeCell ref="D486:H486"/>
    <mergeCell ref="I486:P486"/>
    <mergeCell ref="Q486:X486"/>
    <mergeCell ref="Y486:Z486"/>
    <mergeCell ref="AA486:AD486"/>
    <mergeCell ref="AE486:AG486"/>
    <mergeCell ref="AH486:AJ486"/>
    <mergeCell ref="AK486:AN486"/>
    <mergeCell ref="AO486:AV486"/>
    <mergeCell ref="AW486:AY486"/>
    <mergeCell ref="AZ486:BO486"/>
    <mergeCell ref="B485:C485"/>
    <mergeCell ref="D485:H485"/>
    <mergeCell ref="I485:P485"/>
    <mergeCell ref="Q485:X485"/>
    <mergeCell ref="Y485:Z485"/>
    <mergeCell ref="AA485:AD485"/>
    <mergeCell ref="AE485:AG485"/>
    <mergeCell ref="AH485:AJ485"/>
    <mergeCell ref="AK485:AN485"/>
    <mergeCell ref="AO483:AV483"/>
    <mergeCell ref="AW483:AY483"/>
    <mergeCell ref="AZ483:BO483"/>
    <mergeCell ref="B484:C484"/>
    <mergeCell ref="D484:H484"/>
    <mergeCell ref="I484:P484"/>
    <mergeCell ref="Q484:X484"/>
    <mergeCell ref="Y484:Z484"/>
    <mergeCell ref="AA484:AD484"/>
    <mergeCell ref="AE484:AG484"/>
    <mergeCell ref="AH484:AJ484"/>
    <mergeCell ref="AK484:AN484"/>
    <mergeCell ref="AO484:AV484"/>
    <mergeCell ref="AW484:AY484"/>
    <mergeCell ref="AZ484:BO484"/>
    <mergeCell ref="B483:C483"/>
    <mergeCell ref="D483:H483"/>
    <mergeCell ref="I483:P483"/>
    <mergeCell ref="Q483:X483"/>
    <mergeCell ref="Y483:Z483"/>
    <mergeCell ref="AA483:AD483"/>
    <mergeCell ref="AE483:AG483"/>
    <mergeCell ref="AH483:AJ483"/>
    <mergeCell ref="AK483:AN483"/>
    <mergeCell ref="AO481:AV481"/>
    <mergeCell ref="AW481:AY481"/>
    <mergeCell ref="AZ481:BO481"/>
    <mergeCell ref="B482:C482"/>
    <mergeCell ref="D482:H482"/>
    <mergeCell ref="I482:P482"/>
    <mergeCell ref="Q482:X482"/>
    <mergeCell ref="Y482:Z482"/>
    <mergeCell ref="AA482:AD482"/>
    <mergeCell ref="AE482:AG482"/>
    <mergeCell ref="AH482:AJ482"/>
    <mergeCell ref="AK482:AN482"/>
    <mergeCell ref="AO482:AV482"/>
    <mergeCell ref="AW482:AY482"/>
    <mergeCell ref="AZ482:BO482"/>
    <mergeCell ref="B481:C481"/>
    <mergeCell ref="D481:H481"/>
    <mergeCell ref="I481:P481"/>
    <mergeCell ref="Q481:X481"/>
    <mergeCell ref="Y481:Z481"/>
    <mergeCell ref="AA481:AD481"/>
    <mergeCell ref="AE481:AG481"/>
    <mergeCell ref="AH481:AJ481"/>
    <mergeCell ref="AK481:AN481"/>
    <mergeCell ref="AO479:AV479"/>
    <mergeCell ref="AW479:AY479"/>
    <mergeCell ref="AZ479:BO479"/>
    <mergeCell ref="B480:C480"/>
    <mergeCell ref="D480:H480"/>
    <mergeCell ref="I480:P480"/>
    <mergeCell ref="Q480:X480"/>
    <mergeCell ref="Y480:Z480"/>
    <mergeCell ref="AA480:AD480"/>
    <mergeCell ref="AE480:AG480"/>
    <mergeCell ref="AH480:AJ480"/>
    <mergeCell ref="AK480:AN480"/>
    <mergeCell ref="AO480:AV480"/>
    <mergeCell ref="AW480:AY480"/>
    <mergeCell ref="AZ480:BO480"/>
    <mergeCell ref="B479:C479"/>
    <mergeCell ref="D479:H479"/>
    <mergeCell ref="I479:P479"/>
    <mergeCell ref="Q479:X479"/>
    <mergeCell ref="Y479:Z479"/>
    <mergeCell ref="AA479:AD479"/>
    <mergeCell ref="AE479:AG479"/>
    <mergeCell ref="AH479:AJ479"/>
    <mergeCell ref="AK479:AN479"/>
    <mergeCell ref="AO477:AV477"/>
    <mergeCell ref="AW477:AY477"/>
    <mergeCell ref="AZ477:BO477"/>
    <mergeCell ref="B478:C478"/>
    <mergeCell ref="D478:H478"/>
    <mergeCell ref="I478:P478"/>
    <mergeCell ref="Q478:X478"/>
    <mergeCell ref="Y478:Z478"/>
    <mergeCell ref="AA478:AD478"/>
    <mergeCell ref="AE478:AG478"/>
    <mergeCell ref="AH478:AJ478"/>
    <mergeCell ref="AK478:AN478"/>
    <mergeCell ref="AO478:AV478"/>
    <mergeCell ref="AW478:AY478"/>
    <mergeCell ref="AZ478:BO478"/>
    <mergeCell ref="B477:C477"/>
    <mergeCell ref="D477:H477"/>
    <mergeCell ref="I477:P477"/>
    <mergeCell ref="Q477:X477"/>
    <mergeCell ref="Y477:Z477"/>
    <mergeCell ref="AA477:AD477"/>
    <mergeCell ref="AE477:AG477"/>
    <mergeCell ref="AH477:AJ477"/>
    <mergeCell ref="AK477:AN477"/>
    <mergeCell ref="AO475:AV475"/>
    <mergeCell ref="AW475:AY475"/>
    <mergeCell ref="AZ475:BO475"/>
    <mergeCell ref="B476:C476"/>
    <mergeCell ref="D476:H476"/>
    <mergeCell ref="I476:P476"/>
    <mergeCell ref="Q476:X476"/>
    <mergeCell ref="Y476:Z476"/>
    <mergeCell ref="AA476:AD476"/>
    <mergeCell ref="AE476:AG476"/>
    <mergeCell ref="AH476:AJ476"/>
    <mergeCell ref="AK476:AN476"/>
    <mergeCell ref="AO476:AV476"/>
    <mergeCell ref="AW476:AY476"/>
    <mergeCell ref="AZ476:BO476"/>
    <mergeCell ref="B475:C475"/>
    <mergeCell ref="D475:H475"/>
    <mergeCell ref="I475:P475"/>
    <mergeCell ref="Q475:X475"/>
    <mergeCell ref="Y475:Z475"/>
    <mergeCell ref="AA475:AD475"/>
    <mergeCell ref="AE475:AG475"/>
    <mergeCell ref="AH475:AJ475"/>
    <mergeCell ref="AK475:AN475"/>
    <mergeCell ref="AO473:AV473"/>
    <mergeCell ref="AW473:AY473"/>
    <mergeCell ref="AZ473:BO473"/>
    <mergeCell ref="B474:C474"/>
    <mergeCell ref="D474:H474"/>
    <mergeCell ref="I474:P474"/>
    <mergeCell ref="Q474:X474"/>
    <mergeCell ref="Y474:Z474"/>
    <mergeCell ref="AA474:AD474"/>
    <mergeCell ref="AE474:AG474"/>
    <mergeCell ref="AH474:AJ474"/>
    <mergeCell ref="AK474:AN474"/>
    <mergeCell ref="AO474:AV474"/>
    <mergeCell ref="AW474:AY474"/>
    <mergeCell ref="AZ474:BO474"/>
    <mergeCell ref="B473:C473"/>
    <mergeCell ref="D473:H473"/>
    <mergeCell ref="I473:P473"/>
    <mergeCell ref="Q473:X473"/>
    <mergeCell ref="Y473:Z473"/>
    <mergeCell ref="AA473:AD473"/>
    <mergeCell ref="AE473:AG473"/>
    <mergeCell ref="AH473:AJ473"/>
    <mergeCell ref="AK473:AN473"/>
    <mergeCell ref="AO471:AV471"/>
    <mergeCell ref="AW471:AY471"/>
    <mergeCell ref="AZ471:BO471"/>
    <mergeCell ref="B472:C472"/>
    <mergeCell ref="D472:H472"/>
    <mergeCell ref="I472:P472"/>
    <mergeCell ref="Q472:X472"/>
    <mergeCell ref="Y472:Z472"/>
    <mergeCell ref="AA472:AD472"/>
    <mergeCell ref="AE472:AG472"/>
    <mergeCell ref="AH472:AJ472"/>
    <mergeCell ref="AK472:AN472"/>
    <mergeCell ref="AO472:AV472"/>
    <mergeCell ref="AW472:AY472"/>
    <mergeCell ref="AZ472:BO472"/>
    <mergeCell ref="B471:C471"/>
    <mergeCell ref="D471:H471"/>
    <mergeCell ref="I471:P471"/>
    <mergeCell ref="Q471:X471"/>
    <mergeCell ref="Y471:Z471"/>
    <mergeCell ref="AA471:AD471"/>
    <mergeCell ref="AE471:AG471"/>
    <mergeCell ref="AH471:AJ471"/>
    <mergeCell ref="AK471:AN471"/>
    <mergeCell ref="AO469:AV469"/>
    <mergeCell ref="AW469:AY469"/>
    <mergeCell ref="AZ469:BO469"/>
    <mergeCell ref="B470:C470"/>
    <mergeCell ref="D470:H470"/>
    <mergeCell ref="I470:P470"/>
    <mergeCell ref="Q470:X470"/>
    <mergeCell ref="Y470:Z470"/>
    <mergeCell ref="AA470:AD470"/>
    <mergeCell ref="AE470:AG470"/>
    <mergeCell ref="AH470:AJ470"/>
    <mergeCell ref="AK470:AN470"/>
    <mergeCell ref="AO470:AV470"/>
    <mergeCell ref="AW470:AY470"/>
    <mergeCell ref="AZ470:BO470"/>
    <mergeCell ref="B469:C469"/>
    <mergeCell ref="D469:H469"/>
    <mergeCell ref="I469:P469"/>
    <mergeCell ref="Q469:X469"/>
    <mergeCell ref="Y469:Z469"/>
    <mergeCell ref="AA469:AD469"/>
    <mergeCell ref="AE469:AG469"/>
    <mergeCell ref="AH469:AJ469"/>
    <mergeCell ref="AK469:AN469"/>
    <mergeCell ref="AO467:AV467"/>
    <mergeCell ref="AW467:AY467"/>
    <mergeCell ref="AZ467:BO467"/>
    <mergeCell ref="B468:C468"/>
    <mergeCell ref="D468:H468"/>
    <mergeCell ref="I468:P468"/>
    <mergeCell ref="Q468:X468"/>
    <mergeCell ref="Y468:Z468"/>
    <mergeCell ref="AA468:AD468"/>
    <mergeCell ref="AE468:AG468"/>
    <mergeCell ref="AH468:AJ468"/>
    <mergeCell ref="AK468:AN468"/>
    <mergeCell ref="AO468:AV468"/>
    <mergeCell ref="AW468:AY468"/>
    <mergeCell ref="AZ468:BO468"/>
    <mergeCell ref="B467:C467"/>
    <mergeCell ref="D467:H467"/>
    <mergeCell ref="I467:P467"/>
    <mergeCell ref="Q467:X467"/>
    <mergeCell ref="Y467:Z467"/>
    <mergeCell ref="AA467:AD467"/>
    <mergeCell ref="AE467:AG467"/>
    <mergeCell ref="AH467:AJ467"/>
    <mergeCell ref="AK467:AN467"/>
    <mergeCell ref="AO465:AV465"/>
    <mergeCell ref="AW465:AY465"/>
    <mergeCell ref="AZ465:BO465"/>
    <mergeCell ref="B466:C466"/>
    <mergeCell ref="D466:H466"/>
    <mergeCell ref="I466:P466"/>
    <mergeCell ref="Q466:X466"/>
    <mergeCell ref="Y466:Z466"/>
    <mergeCell ref="AA466:AD466"/>
    <mergeCell ref="AE466:AG466"/>
    <mergeCell ref="AH466:AJ466"/>
    <mergeCell ref="AK466:AN466"/>
    <mergeCell ref="AO466:AV466"/>
    <mergeCell ref="AW466:AY466"/>
    <mergeCell ref="AZ466:BO466"/>
    <mergeCell ref="B465:C465"/>
    <mergeCell ref="D465:H465"/>
    <mergeCell ref="I465:P465"/>
    <mergeCell ref="Q465:X465"/>
    <mergeCell ref="Y465:Z465"/>
    <mergeCell ref="AA465:AD465"/>
    <mergeCell ref="AE465:AG465"/>
    <mergeCell ref="AH465:AJ465"/>
    <mergeCell ref="AK465:AN465"/>
    <mergeCell ref="AO463:AV463"/>
    <mergeCell ref="AW463:AY463"/>
    <mergeCell ref="AZ463:BO463"/>
    <mergeCell ref="B464:C464"/>
    <mergeCell ref="D464:H464"/>
    <mergeCell ref="I464:P464"/>
    <mergeCell ref="Q464:X464"/>
    <mergeCell ref="Y464:Z464"/>
    <mergeCell ref="AA464:AD464"/>
    <mergeCell ref="AE464:AG464"/>
    <mergeCell ref="AH464:AJ464"/>
    <mergeCell ref="AK464:AN464"/>
    <mergeCell ref="AO464:AV464"/>
    <mergeCell ref="AW464:AY464"/>
    <mergeCell ref="AZ464:BO464"/>
    <mergeCell ref="B463:C463"/>
    <mergeCell ref="D463:H463"/>
    <mergeCell ref="I463:P463"/>
    <mergeCell ref="Q463:X463"/>
    <mergeCell ref="Y463:Z463"/>
    <mergeCell ref="AA463:AD463"/>
    <mergeCell ref="AE463:AG463"/>
    <mergeCell ref="AH463:AJ463"/>
    <mergeCell ref="AK463:AN463"/>
    <mergeCell ref="AO461:AV461"/>
    <mergeCell ref="AW461:AY461"/>
    <mergeCell ref="AZ461:BO461"/>
    <mergeCell ref="B462:C462"/>
    <mergeCell ref="D462:H462"/>
    <mergeCell ref="I462:P462"/>
    <mergeCell ref="Q462:X462"/>
    <mergeCell ref="Y462:Z462"/>
    <mergeCell ref="AA462:AD462"/>
    <mergeCell ref="AE462:AG462"/>
    <mergeCell ref="AH462:AJ462"/>
    <mergeCell ref="AK462:AN462"/>
    <mergeCell ref="AO462:AV462"/>
    <mergeCell ref="AW462:AY462"/>
    <mergeCell ref="AZ462:BO462"/>
    <mergeCell ref="B461:C461"/>
    <mergeCell ref="D461:H461"/>
    <mergeCell ref="I461:P461"/>
    <mergeCell ref="Q461:X461"/>
    <mergeCell ref="Y461:Z461"/>
    <mergeCell ref="AA461:AD461"/>
    <mergeCell ref="AE461:AG461"/>
    <mergeCell ref="AH461:AJ461"/>
    <mergeCell ref="AK461:AN461"/>
    <mergeCell ref="AO459:AV459"/>
    <mergeCell ref="AW459:AY459"/>
    <mergeCell ref="AZ459:BO459"/>
    <mergeCell ref="B460:C460"/>
    <mergeCell ref="D460:H460"/>
    <mergeCell ref="I460:P460"/>
    <mergeCell ref="Q460:X460"/>
    <mergeCell ref="Y460:Z460"/>
    <mergeCell ref="AA460:AD460"/>
    <mergeCell ref="AE460:AG460"/>
    <mergeCell ref="AH460:AJ460"/>
    <mergeCell ref="AK460:AN460"/>
    <mergeCell ref="AO460:AV460"/>
    <mergeCell ref="AW460:AY460"/>
    <mergeCell ref="AZ460:BO460"/>
    <mergeCell ref="B459:C459"/>
    <mergeCell ref="D459:H459"/>
    <mergeCell ref="I459:P459"/>
    <mergeCell ref="Q459:X459"/>
    <mergeCell ref="Y459:Z459"/>
    <mergeCell ref="AA459:AD459"/>
    <mergeCell ref="AE459:AG459"/>
    <mergeCell ref="AH459:AJ459"/>
    <mergeCell ref="AK459:AN459"/>
    <mergeCell ref="AO457:AV457"/>
    <mergeCell ref="AW457:AY457"/>
    <mergeCell ref="AZ457:BO457"/>
    <mergeCell ref="B458:C458"/>
    <mergeCell ref="D458:H458"/>
    <mergeCell ref="I458:P458"/>
    <mergeCell ref="Q458:X458"/>
    <mergeCell ref="Y458:Z458"/>
    <mergeCell ref="AA458:AD458"/>
    <mergeCell ref="AE458:AG458"/>
    <mergeCell ref="AH458:AJ458"/>
    <mergeCell ref="AK458:AN458"/>
    <mergeCell ref="AO458:AV458"/>
    <mergeCell ref="AW458:AY458"/>
    <mergeCell ref="AZ458:BO458"/>
    <mergeCell ref="B457:C457"/>
    <mergeCell ref="D457:H457"/>
    <mergeCell ref="I457:P457"/>
    <mergeCell ref="Q457:X457"/>
    <mergeCell ref="Y457:Z457"/>
    <mergeCell ref="AA457:AD457"/>
    <mergeCell ref="AE457:AG457"/>
    <mergeCell ref="AH457:AJ457"/>
    <mergeCell ref="AK457:AN457"/>
    <mergeCell ref="AO455:AV455"/>
    <mergeCell ref="AW455:AY455"/>
    <mergeCell ref="AZ455:BO455"/>
    <mergeCell ref="B456:C456"/>
    <mergeCell ref="D456:H456"/>
    <mergeCell ref="I456:P456"/>
    <mergeCell ref="Q456:X456"/>
    <mergeCell ref="Y456:Z456"/>
    <mergeCell ref="AA456:AD456"/>
    <mergeCell ref="AE456:AG456"/>
    <mergeCell ref="AH456:AJ456"/>
    <mergeCell ref="AK456:AN456"/>
    <mergeCell ref="AO456:AV456"/>
    <mergeCell ref="AW456:AY456"/>
    <mergeCell ref="AZ456:BO456"/>
    <mergeCell ref="B455:C455"/>
    <mergeCell ref="D455:H455"/>
    <mergeCell ref="I455:P455"/>
    <mergeCell ref="Q455:X455"/>
    <mergeCell ref="Y455:Z455"/>
    <mergeCell ref="AA455:AD455"/>
    <mergeCell ref="AE455:AG455"/>
    <mergeCell ref="AH455:AJ455"/>
    <mergeCell ref="AK455:AN455"/>
    <mergeCell ref="AO453:AV453"/>
    <mergeCell ref="AW453:AY453"/>
    <mergeCell ref="AZ453:BO453"/>
    <mergeCell ref="B454:C454"/>
    <mergeCell ref="D454:H454"/>
    <mergeCell ref="I454:P454"/>
    <mergeCell ref="Q454:X454"/>
    <mergeCell ref="Y454:Z454"/>
    <mergeCell ref="AA454:AD454"/>
    <mergeCell ref="AE454:AG454"/>
    <mergeCell ref="AH454:AJ454"/>
    <mergeCell ref="AK454:AN454"/>
    <mergeCell ref="AO454:AV454"/>
    <mergeCell ref="AW454:AY454"/>
    <mergeCell ref="AZ454:BO454"/>
    <mergeCell ref="B453:C453"/>
    <mergeCell ref="D453:H453"/>
    <mergeCell ref="I453:P453"/>
    <mergeCell ref="Q453:X453"/>
    <mergeCell ref="Y453:Z453"/>
    <mergeCell ref="AA453:AD453"/>
    <mergeCell ref="AE453:AG453"/>
    <mergeCell ref="AH453:AJ453"/>
    <mergeCell ref="AK453:AN453"/>
    <mergeCell ref="AO451:AV451"/>
    <mergeCell ref="AW451:AY451"/>
    <mergeCell ref="AZ451:BO451"/>
    <mergeCell ref="B452:C452"/>
    <mergeCell ref="D452:H452"/>
    <mergeCell ref="I452:P452"/>
    <mergeCell ref="Q452:X452"/>
    <mergeCell ref="Y452:Z452"/>
    <mergeCell ref="AA452:AD452"/>
    <mergeCell ref="AE452:AG452"/>
    <mergeCell ref="AH452:AJ452"/>
    <mergeCell ref="AK452:AN452"/>
    <mergeCell ref="AO452:AV452"/>
    <mergeCell ref="AW452:AY452"/>
    <mergeCell ref="AZ452:BO452"/>
    <mergeCell ref="B451:C451"/>
    <mergeCell ref="D451:H451"/>
    <mergeCell ref="I451:P451"/>
    <mergeCell ref="Q451:X451"/>
    <mergeCell ref="Y451:Z451"/>
    <mergeCell ref="AA451:AD451"/>
    <mergeCell ref="AE451:AG451"/>
    <mergeCell ref="AH451:AJ451"/>
    <mergeCell ref="AK451:AN451"/>
    <mergeCell ref="AO449:AV449"/>
    <mergeCell ref="AW449:AY449"/>
    <mergeCell ref="AZ449:BO449"/>
    <mergeCell ref="B450:C450"/>
    <mergeCell ref="D450:H450"/>
    <mergeCell ref="I450:P450"/>
    <mergeCell ref="Q450:X450"/>
    <mergeCell ref="Y450:Z450"/>
    <mergeCell ref="AA450:AD450"/>
    <mergeCell ref="AE450:AG450"/>
    <mergeCell ref="AH450:AJ450"/>
    <mergeCell ref="AK450:AN450"/>
    <mergeCell ref="AO450:AV450"/>
    <mergeCell ref="AW450:AY450"/>
    <mergeCell ref="AZ450:BO450"/>
    <mergeCell ref="B449:C449"/>
    <mergeCell ref="D449:H449"/>
    <mergeCell ref="I449:P449"/>
    <mergeCell ref="Q449:X449"/>
    <mergeCell ref="Y449:Z449"/>
    <mergeCell ref="AA449:AD449"/>
    <mergeCell ref="AE449:AG449"/>
    <mergeCell ref="AH449:AJ449"/>
    <mergeCell ref="AK449:AN449"/>
    <mergeCell ref="AO447:AV447"/>
    <mergeCell ref="AW447:AY447"/>
    <mergeCell ref="AZ447:BO447"/>
    <mergeCell ref="B448:C448"/>
    <mergeCell ref="D448:H448"/>
    <mergeCell ref="I448:P448"/>
    <mergeCell ref="Q448:X448"/>
    <mergeCell ref="Y448:Z448"/>
    <mergeCell ref="AA448:AD448"/>
    <mergeCell ref="AE448:AG448"/>
    <mergeCell ref="AH448:AJ448"/>
    <mergeCell ref="AK448:AN448"/>
    <mergeCell ref="AO448:AV448"/>
    <mergeCell ref="AW448:AY448"/>
    <mergeCell ref="AZ448:BO448"/>
    <mergeCell ref="B447:C447"/>
    <mergeCell ref="D447:H447"/>
    <mergeCell ref="I447:P447"/>
    <mergeCell ref="Q447:X447"/>
    <mergeCell ref="Y447:Z447"/>
    <mergeCell ref="AA447:AD447"/>
    <mergeCell ref="AE447:AG447"/>
    <mergeCell ref="AH447:AJ447"/>
    <mergeCell ref="AK447:AN447"/>
    <mergeCell ref="AO445:AV445"/>
    <mergeCell ref="AW445:AY445"/>
    <mergeCell ref="AZ445:BO445"/>
    <mergeCell ref="B446:C446"/>
    <mergeCell ref="D446:H446"/>
    <mergeCell ref="I446:P446"/>
    <mergeCell ref="Q446:X446"/>
    <mergeCell ref="Y446:Z446"/>
    <mergeCell ref="AA446:AD446"/>
    <mergeCell ref="AE446:AG446"/>
    <mergeCell ref="AH446:AJ446"/>
    <mergeCell ref="AK446:AN446"/>
    <mergeCell ref="AO446:AV446"/>
    <mergeCell ref="AW446:AY446"/>
    <mergeCell ref="AZ446:BO446"/>
    <mergeCell ref="B445:C445"/>
    <mergeCell ref="D445:H445"/>
    <mergeCell ref="I445:P445"/>
    <mergeCell ref="Q445:X445"/>
    <mergeCell ref="Y445:Z445"/>
    <mergeCell ref="AA445:AD445"/>
    <mergeCell ref="AE445:AG445"/>
    <mergeCell ref="AH445:AJ445"/>
    <mergeCell ref="AK445:AN445"/>
    <mergeCell ref="AO443:AV443"/>
    <mergeCell ref="AW443:AY443"/>
    <mergeCell ref="AZ443:BO443"/>
    <mergeCell ref="B444:C444"/>
    <mergeCell ref="D444:H444"/>
    <mergeCell ref="I444:P444"/>
    <mergeCell ref="Q444:X444"/>
    <mergeCell ref="Y444:Z444"/>
    <mergeCell ref="AA444:AD444"/>
    <mergeCell ref="AE444:AG444"/>
    <mergeCell ref="AH444:AJ444"/>
    <mergeCell ref="AK444:AN444"/>
    <mergeCell ref="AO444:AV444"/>
    <mergeCell ref="AW444:AY444"/>
    <mergeCell ref="AZ444:BO444"/>
    <mergeCell ref="B443:C443"/>
    <mergeCell ref="D443:H443"/>
    <mergeCell ref="I443:P443"/>
    <mergeCell ref="Q443:X443"/>
    <mergeCell ref="Y443:Z443"/>
    <mergeCell ref="AA443:AD443"/>
    <mergeCell ref="AE443:AG443"/>
    <mergeCell ref="AH443:AJ443"/>
    <mergeCell ref="AK443:AN443"/>
    <mergeCell ref="AO441:AV441"/>
    <mergeCell ref="AW441:AY441"/>
    <mergeCell ref="AZ441:BO441"/>
    <mergeCell ref="B442:C442"/>
    <mergeCell ref="D442:H442"/>
    <mergeCell ref="I442:P442"/>
    <mergeCell ref="Q442:X442"/>
    <mergeCell ref="Y442:Z442"/>
    <mergeCell ref="AA442:AD442"/>
    <mergeCell ref="AE442:AG442"/>
    <mergeCell ref="AH442:AJ442"/>
    <mergeCell ref="AK442:AN442"/>
    <mergeCell ref="AO442:AV442"/>
    <mergeCell ref="AW442:AY442"/>
    <mergeCell ref="AZ442:BO442"/>
    <mergeCell ref="B441:C441"/>
    <mergeCell ref="D441:H441"/>
    <mergeCell ref="I441:P441"/>
    <mergeCell ref="Q441:X441"/>
    <mergeCell ref="Y441:Z441"/>
    <mergeCell ref="AA441:AD441"/>
    <mergeCell ref="AE441:AG441"/>
    <mergeCell ref="AH441:AJ441"/>
    <mergeCell ref="AK441:AN441"/>
    <mergeCell ref="AO439:AV439"/>
    <mergeCell ref="AW439:AY439"/>
    <mergeCell ref="AZ439:BO439"/>
    <mergeCell ref="B440:C440"/>
    <mergeCell ref="D440:H440"/>
    <mergeCell ref="I440:P440"/>
    <mergeCell ref="Q440:X440"/>
    <mergeCell ref="Y440:Z440"/>
    <mergeCell ref="AA440:AD440"/>
    <mergeCell ref="AE440:AG440"/>
    <mergeCell ref="AH440:AJ440"/>
    <mergeCell ref="AK440:AN440"/>
    <mergeCell ref="AO440:AV440"/>
    <mergeCell ref="AW440:AY440"/>
    <mergeCell ref="AZ440:BO440"/>
    <mergeCell ref="B439:C439"/>
    <mergeCell ref="D439:H439"/>
    <mergeCell ref="I439:P439"/>
    <mergeCell ref="Q439:X439"/>
    <mergeCell ref="Y439:Z439"/>
    <mergeCell ref="AA439:AD439"/>
    <mergeCell ref="AE439:AG439"/>
    <mergeCell ref="AH439:AJ439"/>
    <mergeCell ref="AK439:AN439"/>
    <mergeCell ref="AO437:AV437"/>
    <mergeCell ref="AW437:AY437"/>
    <mergeCell ref="AZ437:BO437"/>
    <mergeCell ref="B438:C438"/>
    <mergeCell ref="D438:H438"/>
    <mergeCell ref="I438:P438"/>
    <mergeCell ref="Q438:X438"/>
    <mergeCell ref="Y438:Z438"/>
    <mergeCell ref="AA438:AD438"/>
    <mergeCell ref="AE438:AG438"/>
    <mergeCell ref="AH438:AJ438"/>
    <mergeCell ref="AK438:AN438"/>
    <mergeCell ref="AO438:AV438"/>
    <mergeCell ref="AW438:AY438"/>
    <mergeCell ref="AZ438:BO438"/>
    <mergeCell ref="B437:C437"/>
    <mergeCell ref="D437:H437"/>
    <mergeCell ref="I437:P437"/>
    <mergeCell ref="Q437:X437"/>
    <mergeCell ref="Y437:Z437"/>
    <mergeCell ref="AA437:AD437"/>
    <mergeCell ref="AE437:AG437"/>
    <mergeCell ref="AH437:AJ437"/>
    <mergeCell ref="AK437:AN437"/>
    <mergeCell ref="AO435:AV435"/>
    <mergeCell ref="AW435:AY435"/>
    <mergeCell ref="AZ435:BO435"/>
    <mergeCell ref="B436:C436"/>
    <mergeCell ref="D436:H436"/>
    <mergeCell ref="I436:P436"/>
    <mergeCell ref="Q436:X436"/>
    <mergeCell ref="Y436:Z436"/>
    <mergeCell ref="AA436:AD436"/>
    <mergeCell ref="AE436:AG436"/>
    <mergeCell ref="AH436:AJ436"/>
    <mergeCell ref="AK436:AN436"/>
    <mergeCell ref="AO436:AV436"/>
    <mergeCell ref="AW436:AY436"/>
    <mergeCell ref="AZ436:BO436"/>
    <mergeCell ref="B435:C435"/>
    <mergeCell ref="D435:H435"/>
    <mergeCell ref="I435:P435"/>
    <mergeCell ref="Q435:X435"/>
    <mergeCell ref="Y435:Z435"/>
    <mergeCell ref="AA435:AD435"/>
    <mergeCell ref="AE435:AG435"/>
    <mergeCell ref="AH435:AJ435"/>
    <mergeCell ref="AK435:AN435"/>
    <mergeCell ref="AO433:AV433"/>
    <mergeCell ref="AW433:AY433"/>
    <mergeCell ref="AZ433:BO433"/>
    <mergeCell ref="B434:C434"/>
    <mergeCell ref="D434:H434"/>
    <mergeCell ref="I434:P434"/>
    <mergeCell ref="Q434:X434"/>
    <mergeCell ref="Y434:Z434"/>
    <mergeCell ref="AA434:AD434"/>
    <mergeCell ref="AE434:AG434"/>
    <mergeCell ref="AH434:AJ434"/>
    <mergeCell ref="AK434:AN434"/>
    <mergeCell ref="AO434:AV434"/>
    <mergeCell ref="AW434:AY434"/>
    <mergeCell ref="AZ434:BO434"/>
    <mergeCell ref="B433:C433"/>
    <mergeCell ref="D433:H433"/>
    <mergeCell ref="I433:P433"/>
    <mergeCell ref="Q433:X433"/>
    <mergeCell ref="Y433:Z433"/>
    <mergeCell ref="AA433:AD433"/>
    <mergeCell ref="AE433:AG433"/>
    <mergeCell ref="AH433:AJ433"/>
    <mergeCell ref="AK433:AN433"/>
    <mergeCell ref="AO431:AV431"/>
    <mergeCell ref="AW431:AY431"/>
    <mergeCell ref="AZ431:BO431"/>
    <mergeCell ref="B432:C432"/>
    <mergeCell ref="D432:H432"/>
    <mergeCell ref="I432:P432"/>
    <mergeCell ref="Q432:X432"/>
    <mergeCell ref="Y432:Z432"/>
    <mergeCell ref="AA432:AD432"/>
    <mergeCell ref="AE432:AG432"/>
    <mergeCell ref="AH432:AJ432"/>
    <mergeCell ref="AK432:AN432"/>
    <mergeCell ref="AO432:AV432"/>
    <mergeCell ref="AW432:AY432"/>
    <mergeCell ref="AZ432:BO432"/>
    <mergeCell ref="B431:C431"/>
    <mergeCell ref="D431:H431"/>
    <mergeCell ref="I431:P431"/>
    <mergeCell ref="Q431:X431"/>
    <mergeCell ref="Y431:Z431"/>
    <mergeCell ref="AA431:AD431"/>
    <mergeCell ref="AE431:AG431"/>
    <mergeCell ref="AH431:AJ431"/>
    <mergeCell ref="AK431:AN431"/>
    <mergeCell ref="AO429:AV429"/>
    <mergeCell ref="AW429:AY429"/>
    <mergeCell ref="AZ429:BO429"/>
    <mergeCell ref="B430:C430"/>
    <mergeCell ref="D430:H430"/>
    <mergeCell ref="I430:P430"/>
    <mergeCell ref="Q430:X430"/>
    <mergeCell ref="Y430:Z430"/>
    <mergeCell ref="AA430:AD430"/>
    <mergeCell ref="AE430:AG430"/>
    <mergeCell ref="AH430:AJ430"/>
    <mergeCell ref="AK430:AN430"/>
    <mergeCell ref="AO430:AV430"/>
    <mergeCell ref="AW430:AY430"/>
    <mergeCell ref="AZ430:BO430"/>
    <mergeCell ref="B429:C429"/>
    <mergeCell ref="D429:H429"/>
    <mergeCell ref="I429:P429"/>
    <mergeCell ref="Q429:X429"/>
    <mergeCell ref="Y429:Z429"/>
    <mergeCell ref="AA429:AD429"/>
    <mergeCell ref="AE429:AG429"/>
    <mergeCell ref="AH429:AJ429"/>
    <mergeCell ref="AK429:AN429"/>
    <mergeCell ref="AO427:AV427"/>
    <mergeCell ref="AW427:AY427"/>
    <mergeCell ref="AZ427:BO427"/>
    <mergeCell ref="B428:C428"/>
    <mergeCell ref="D428:H428"/>
    <mergeCell ref="I428:P428"/>
    <mergeCell ref="Q428:X428"/>
    <mergeCell ref="Y428:Z428"/>
    <mergeCell ref="AA428:AD428"/>
    <mergeCell ref="AE428:AG428"/>
    <mergeCell ref="AH428:AJ428"/>
    <mergeCell ref="AK428:AN428"/>
    <mergeCell ref="AO428:AV428"/>
    <mergeCell ref="AW428:AY428"/>
    <mergeCell ref="AZ428:BO428"/>
    <mergeCell ref="B427:C427"/>
    <mergeCell ref="D427:H427"/>
    <mergeCell ref="I427:P427"/>
    <mergeCell ref="Q427:X427"/>
    <mergeCell ref="Y427:Z427"/>
    <mergeCell ref="AA427:AD427"/>
    <mergeCell ref="AE427:AG427"/>
    <mergeCell ref="AH427:AJ427"/>
    <mergeCell ref="AK427:AN427"/>
    <mergeCell ref="AO425:AV425"/>
    <mergeCell ref="AW425:AY425"/>
    <mergeCell ref="AZ425:BO425"/>
    <mergeCell ref="B426:C426"/>
    <mergeCell ref="D426:H426"/>
    <mergeCell ref="I426:P426"/>
    <mergeCell ref="Q426:X426"/>
    <mergeCell ref="Y426:Z426"/>
    <mergeCell ref="AA426:AD426"/>
    <mergeCell ref="AE426:AG426"/>
    <mergeCell ref="AH426:AJ426"/>
    <mergeCell ref="AK426:AN426"/>
    <mergeCell ref="AO426:AV426"/>
    <mergeCell ref="AW426:AY426"/>
    <mergeCell ref="AZ426:BO426"/>
    <mergeCell ref="B425:C425"/>
    <mergeCell ref="D425:H425"/>
    <mergeCell ref="I425:P425"/>
    <mergeCell ref="Q425:X425"/>
    <mergeCell ref="Y425:Z425"/>
    <mergeCell ref="AA425:AD425"/>
    <mergeCell ref="AE425:AG425"/>
    <mergeCell ref="AH425:AJ425"/>
    <mergeCell ref="AK425:AN425"/>
    <mergeCell ref="AO423:AV423"/>
    <mergeCell ref="AW423:AY423"/>
    <mergeCell ref="AZ423:BO423"/>
    <mergeCell ref="B424:C424"/>
    <mergeCell ref="D424:H424"/>
    <mergeCell ref="I424:P424"/>
    <mergeCell ref="Q424:X424"/>
    <mergeCell ref="Y424:Z424"/>
    <mergeCell ref="AA424:AD424"/>
    <mergeCell ref="AE424:AG424"/>
    <mergeCell ref="AH424:AJ424"/>
    <mergeCell ref="AK424:AN424"/>
    <mergeCell ref="AO424:AV424"/>
    <mergeCell ref="AW424:AY424"/>
    <mergeCell ref="AZ424:BO424"/>
    <mergeCell ref="B423:C423"/>
    <mergeCell ref="D423:H423"/>
    <mergeCell ref="I423:P423"/>
    <mergeCell ref="Q423:X423"/>
    <mergeCell ref="Y423:Z423"/>
    <mergeCell ref="AA423:AD423"/>
    <mergeCell ref="AE423:AG423"/>
    <mergeCell ref="AH423:AJ423"/>
    <mergeCell ref="AK423:AN423"/>
    <mergeCell ref="AO421:AV421"/>
    <mergeCell ref="AW421:AY421"/>
    <mergeCell ref="AZ421:BO421"/>
    <mergeCell ref="B422:C422"/>
    <mergeCell ref="D422:H422"/>
    <mergeCell ref="I422:P422"/>
    <mergeCell ref="Q422:X422"/>
    <mergeCell ref="Y422:Z422"/>
    <mergeCell ref="AA422:AD422"/>
    <mergeCell ref="AE422:AG422"/>
    <mergeCell ref="AH422:AJ422"/>
    <mergeCell ref="AK422:AN422"/>
    <mergeCell ref="AO422:AV422"/>
    <mergeCell ref="AW422:AY422"/>
    <mergeCell ref="AZ422:BO422"/>
    <mergeCell ref="B421:C421"/>
    <mergeCell ref="D421:H421"/>
    <mergeCell ref="I421:P421"/>
    <mergeCell ref="Q421:X421"/>
    <mergeCell ref="Y421:Z421"/>
    <mergeCell ref="AA421:AD421"/>
    <mergeCell ref="AE421:AG421"/>
    <mergeCell ref="AH421:AJ421"/>
    <mergeCell ref="AK421:AN421"/>
    <mergeCell ref="AO419:AV419"/>
    <mergeCell ref="AW419:AY419"/>
    <mergeCell ref="AZ419:BO419"/>
    <mergeCell ref="B420:C420"/>
    <mergeCell ref="D420:H420"/>
    <mergeCell ref="I420:P420"/>
    <mergeCell ref="Q420:X420"/>
    <mergeCell ref="Y420:Z420"/>
    <mergeCell ref="AA420:AD420"/>
    <mergeCell ref="AE420:AG420"/>
    <mergeCell ref="AH420:AJ420"/>
    <mergeCell ref="AK420:AN420"/>
    <mergeCell ref="AO420:AV420"/>
    <mergeCell ref="AW420:AY420"/>
    <mergeCell ref="AZ420:BO420"/>
    <mergeCell ref="B419:C419"/>
    <mergeCell ref="D419:H419"/>
    <mergeCell ref="I419:P419"/>
    <mergeCell ref="Q419:X419"/>
    <mergeCell ref="Y419:Z419"/>
    <mergeCell ref="AA419:AD419"/>
    <mergeCell ref="AE419:AG419"/>
    <mergeCell ref="AH419:AJ419"/>
    <mergeCell ref="AK419:AN419"/>
    <mergeCell ref="AO417:AV417"/>
    <mergeCell ref="AW417:AY417"/>
    <mergeCell ref="AZ417:BO417"/>
    <mergeCell ref="B418:C418"/>
    <mergeCell ref="D418:H418"/>
    <mergeCell ref="I418:P418"/>
    <mergeCell ref="Q418:X418"/>
    <mergeCell ref="Y418:Z418"/>
    <mergeCell ref="AA418:AD418"/>
    <mergeCell ref="AE418:AG418"/>
    <mergeCell ref="AH418:AJ418"/>
    <mergeCell ref="AK418:AN418"/>
    <mergeCell ref="AO418:AV418"/>
    <mergeCell ref="AW418:AY418"/>
    <mergeCell ref="AZ418:BO418"/>
    <mergeCell ref="B417:C417"/>
    <mergeCell ref="D417:H417"/>
    <mergeCell ref="I417:P417"/>
    <mergeCell ref="Q417:X417"/>
    <mergeCell ref="Y417:Z417"/>
    <mergeCell ref="AA417:AD417"/>
    <mergeCell ref="AE417:AG417"/>
    <mergeCell ref="AH417:AJ417"/>
    <mergeCell ref="AK417:AN417"/>
    <mergeCell ref="AO415:AV415"/>
    <mergeCell ref="AW415:AY415"/>
    <mergeCell ref="AZ415:BO415"/>
    <mergeCell ref="B416:C416"/>
    <mergeCell ref="D416:H416"/>
    <mergeCell ref="I416:P416"/>
    <mergeCell ref="Q416:X416"/>
    <mergeCell ref="Y416:Z416"/>
    <mergeCell ref="AA416:AD416"/>
    <mergeCell ref="AE416:AG416"/>
    <mergeCell ref="AH416:AJ416"/>
    <mergeCell ref="AK416:AN416"/>
    <mergeCell ref="AO416:AV416"/>
    <mergeCell ref="AW416:AY416"/>
    <mergeCell ref="AZ416:BO416"/>
    <mergeCell ref="B415:C415"/>
    <mergeCell ref="D415:H415"/>
    <mergeCell ref="I415:P415"/>
    <mergeCell ref="Q415:X415"/>
    <mergeCell ref="Y415:Z415"/>
    <mergeCell ref="AA415:AD415"/>
    <mergeCell ref="AE415:AG415"/>
    <mergeCell ref="AH415:AJ415"/>
    <mergeCell ref="AK415:AN415"/>
    <mergeCell ref="AO413:AV413"/>
    <mergeCell ref="AW413:AY413"/>
    <mergeCell ref="AZ413:BO413"/>
    <mergeCell ref="B414:C414"/>
    <mergeCell ref="D414:H414"/>
    <mergeCell ref="I414:P414"/>
    <mergeCell ref="Q414:X414"/>
    <mergeCell ref="Y414:Z414"/>
    <mergeCell ref="AA414:AD414"/>
    <mergeCell ref="AE414:AG414"/>
    <mergeCell ref="AH414:AJ414"/>
    <mergeCell ref="AK414:AN414"/>
    <mergeCell ref="AO414:AV414"/>
    <mergeCell ref="AW414:AY414"/>
    <mergeCell ref="AZ414:BO414"/>
    <mergeCell ref="B413:C413"/>
    <mergeCell ref="D413:H413"/>
    <mergeCell ref="I413:P413"/>
    <mergeCell ref="Q413:X413"/>
    <mergeCell ref="Y413:Z413"/>
    <mergeCell ref="AA413:AD413"/>
    <mergeCell ref="AE413:AG413"/>
    <mergeCell ref="AH413:AJ413"/>
    <mergeCell ref="AK413:AN413"/>
    <mergeCell ref="AO411:AV411"/>
    <mergeCell ref="AW411:AY411"/>
    <mergeCell ref="AZ411:BO411"/>
    <mergeCell ref="B412:C412"/>
    <mergeCell ref="D412:H412"/>
    <mergeCell ref="I412:P412"/>
    <mergeCell ref="Q412:X412"/>
    <mergeCell ref="Y412:Z412"/>
    <mergeCell ref="AA412:AD412"/>
    <mergeCell ref="AE412:AG412"/>
    <mergeCell ref="AH412:AJ412"/>
    <mergeCell ref="AK412:AN412"/>
    <mergeCell ref="AO412:AV412"/>
    <mergeCell ref="AW412:AY412"/>
    <mergeCell ref="AZ412:BO412"/>
    <mergeCell ref="B411:C411"/>
    <mergeCell ref="D411:H411"/>
    <mergeCell ref="I411:P411"/>
    <mergeCell ref="Q411:X411"/>
    <mergeCell ref="Y411:Z411"/>
    <mergeCell ref="AA411:AD411"/>
    <mergeCell ref="AE411:AG411"/>
    <mergeCell ref="AH411:AJ411"/>
    <mergeCell ref="AK411:AN411"/>
    <mergeCell ref="AO409:AV409"/>
    <mergeCell ref="AW409:AY409"/>
    <mergeCell ref="AZ409:BO409"/>
    <mergeCell ref="B410:C410"/>
    <mergeCell ref="D410:H410"/>
    <mergeCell ref="I410:P410"/>
    <mergeCell ref="Q410:X410"/>
    <mergeCell ref="Y410:Z410"/>
    <mergeCell ref="AA410:AD410"/>
    <mergeCell ref="AE410:AG410"/>
    <mergeCell ref="AH410:AJ410"/>
    <mergeCell ref="AK410:AN410"/>
    <mergeCell ref="AO410:AV410"/>
    <mergeCell ref="AW410:AY410"/>
    <mergeCell ref="AZ410:BO410"/>
    <mergeCell ref="B409:C409"/>
    <mergeCell ref="D409:H409"/>
    <mergeCell ref="I409:P409"/>
    <mergeCell ref="Q409:X409"/>
    <mergeCell ref="Y409:Z409"/>
    <mergeCell ref="AA409:AD409"/>
    <mergeCell ref="AE409:AG409"/>
    <mergeCell ref="AH409:AJ409"/>
    <mergeCell ref="AK409:AN409"/>
    <mergeCell ref="AO407:AV407"/>
    <mergeCell ref="AW407:AY407"/>
    <mergeCell ref="AZ407:BO407"/>
    <mergeCell ref="B408:C408"/>
    <mergeCell ref="D408:H408"/>
    <mergeCell ref="I408:P408"/>
    <mergeCell ref="Q408:X408"/>
    <mergeCell ref="Y408:Z408"/>
    <mergeCell ref="AA408:AD408"/>
    <mergeCell ref="AE408:AG408"/>
    <mergeCell ref="AH408:AJ408"/>
    <mergeCell ref="AK408:AN408"/>
    <mergeCell ref="AO408:AV408"/>
    <mergeCell ref="AW408:AY408"/>
    <mergeCell ref="AZ408:BO408"/>
    <mergeCell ref="B407:C407"/>
    <mergeCell ref="D407:H407"/>
    <mergeCell ref="I407:P407"/>
    <mergeCell ref="Q407:X407"/>
    <mergeCell ref="Y407:Z407"/>
    <mergeCell ref="AA407:AD407"/>
    <mergeCell ref="AE407:AG407"/>
    <mergeCell ref="AH407:AJ407"/>
    <mergeCell ref="AK407:AN407"/>
    <mergeCell ref="AO405:AV405"/>
    <mergeCell ref="AW405:AY405"/>
    <mergeCell ref="AZ405:BO405"/>
    <mergeCell ref="B406:C406"/>
    <mergeCell ref="D406:H406"/>
    <mergeCell ref="I406:P406"/>
    <mergeCell ref="Q406:X406"/>
    <mergeCell ref="Y406:Z406"/>
    <mergeCell ref="AA406:AD406"/>
    <mergeCell ref="AE406:AG406"/>
    <mergeCell ref="AH406:AJ406"/>
    <mergeCell ref="AK406:AN406"/>
    <mergeCell ref="AO406:AV406"/>
    <mergeCell ref="AW406:AY406"/>
    <mergeCell ref="AZ406:BO406"/>
    <mergeCell ref="B405:C405"/>
    <mergeCell ref="D405:H405"/>
    <mergeCell ref="I405:P405"/>
    <mergeCell ref="Q405:X405"/>
    <mergeCell ref="Y405:Z405"/>
    <mergeCell ref="AA405:AD405"/>
    <mergeCell ref="AE405:AG405"/>
    <mergeCell ref="AH405:AJ405"/>
    <mergeCell ref="AK405:AN405"/>
    <mergeCell ref="AO403:AV403"/>
    <mergeCell ref="AW403:AY403"/>
    <mergeCell ref="AZ403:BO403"/>
    <mergeCell ref="B404:C404"/>
    <mergeCell ref="D404:H404"/>
    <mergeCell ref="I404:P404"/>
    <mergeCell ref="Q404:X404"/>
    <mergeCell ref="Y404:Z404"/>
    <mergeCell ref="AA404:AD404"/>
    <mergeCell ref="AE404:AG404"/>
    <mergeCell ref="AH404:AJ404"/>
    <mergeCell ref="AK404:AN404"/>
    <mergeCell ref="AO404:AV404"/>
    <mergeCell ref="AW404:AY404"/>
    <mergeCell ref="AZ404:BO404"/>
    <mergeCell ref="B403:C403"/>
    <mergeCell ref="D403:H403"/>
    <mergeCell ref="I403:P403"/>
    <mergeCell ref="Q403:X403"/>
    <mergeCell ref="Y403:Z403"/>
    <mergeCell ref="AA403:AD403"/>
    <mergeCell ref="AE403:AG403"/>
    <mergeCell ref="AH403:AJ403"/>
    <mergeCell ref="AK403:AN403"/>
    <mergeCell ref="AO401:AV401"/>
    <mergeCell ref="AW401:AY401"/>
    <mergeCell ref="AZ401:BO401"/>
    <mergeCell ref="B402:C402"/>
    <mergeCell ref="D402:H402"/>
    <mergeCell ref="I402:P402"/>
    <mergeCell ref="Q402:X402"/>
    <mergeCell ref="Y402:Z402"/>
    <mergeCell ref="AA402:AD402"/>
    <mergeCell ref="AE402:AG402"/>
    <mergeCell ref="AH402:AJ402"/>
    <mergeCell ref="AK402:AN402"/>
    <mergeCell ref="AO402:AV402"/>
    <mergeCell ref="AW402:AY402"/>
    <mergeCell ref="AZ402:BO402"/>
    <mergeCell ref="B401:C401"/>
    <mergeCell ref="D401:H401"/>
    <mergeCell ref="I401:P401"/>
    <mergeCell ref="Q401:X401"/>
    <mergeCell ref="Y401:Z401"/>
    <mergeCell ref="AA401:AD401"/>
    <mergeCell ref="AE401:AG401"/>
    <mergeCell ref="AH401:AJ401"/>
    <mergeCell ref="AK401:AN401"/>
    <mergeCell ref="AO399:AV399"/>
    <mergeCell ref="AW399:AY399"/>
    <mergeCell ref="AZ399:BO399"/>
    <mergeCell ref="B400:C400"/>
    <mergeCell ref="D400:H400"/>
    <mergeCell ref="I400:P400"/>
    <mergeCell ref="Q400:X400"/>
    <mergeCell ref="Y400:Z400"/>
    <mergeCell ref="AA400:AD400"/>
    <mergeCell ref="AE400:AG400"/>
    <mergeCell ref="AH400:AJ400"/>
    <mergeCell ref="AK400:AN400"/>
    <mergeCell ref="AO400:AV400"/>
    <mergeCell ref="AW400:AY400"/>
    <mergeCell ref="AZ400:BO400"/>
    <mergeCell ref="B399:C399"/>
    <mergeCell ref="D399:H399"/>
    <mergeCell ref="I399:P399"/>
    <mergeCell ref="Q399:X399"/>
    <mergeCell ref="Y399:Z399"/>
    <mergeCell ref="AA399:AD399"/>
    <mergeCell ref="AE399:AG399"/>
    <mergeCell ref="AH399:AJ399"/>
    <mergeCell ref="AK399:AN399"/>
    <mergeCell ref="AO397:AV397"/>
    <mergeCell ref="AW397:AY397"/>
    <mergeCell ref="AZ397:BO397"/>
    <mergeCell ref="B398:C398"/>
    <mergeCell ref="D398:H398"/>
    <mergeCell ref="I398:P398"/>
    <mergeCell ref="Q398:X398"/>
    <mergeCell ref="Y398:Z398"/>
    <mergeCell ref="AA398:AD398"/>
    <mergeCell ref="AE398:AG398"/>
    <mergeCell ref="AH398:AJ398"/>
    <mergeCell ref="AK398:AN398"/>
    <mergeCell ref="AO398:AV398"/>
    <mergeCell ref="AW398:AY398"/>
    <mergeCell ref="AZ398:BO398"/>
    <mergeCell ref="B397:C397"/>
    <mergeCell ref="D397:H397"/>
    <mergeCell ref="I397:P397"/>
    <mergeCell ref="Q397:X397"/>
    <mergeCell ref="Y397:Z397"/>
    <mergeCell ref="AA397:AD397"/>
    <mergeCell ref="AE397:AG397"/>
    <mergeCell ref="AH397:AJ397"/>
    <mergeCell ref="AK397:AN397"/>
    <mergeCell ref="AO395:AV395"/>
    <mergeCell ref="AW395:AY395"/>
    <mergeCell ref="AZ395:BO395"/>
    <mergeCell ref="B396:C396"/>
    <mergeCell ref="D396:H396"/>
    <mergeCell ref="I396:P396"/>
    <mergeCell ref="Q396:X396"/>
    <mergeCell ref="Y396:Z396"/>
    <mergeCell ref="AA396:AD396"/>
    <mergeCell ref="AE396:AG396"/>
    <mergeCell ref="AH396:AJ396"/>
    <mergeCell ref="AK396:AN396"/>
    <mergeCell ref="AO396:AV396"/>
    <mergeCell ref="AW396:AY396"/>
    <mergeCell ref="AZ396:BO396"/>
    <mergeCell ref="B395:C395"/>
    <mergeCell ref="D395:H395"/>
    <mergeCell ref="I395:P395"/>
    <mergeCell ref="Q395:X395"/>
    <mergeCell ref="Y395:Z395"/>
    <mergeCell ref="AA395:AD395"/>
    <mergeCell ref="AE395:AG395"/>
    <mergeCell ref="AH395:AJ395"/>
    <mergeCell ref="AK395:AN395"/>
    <mergeCell ref="AO393:AV393"/>
    <mergeCell ref="AW393:AY393"/>
    <mergeCell ref="AZ393:BO393"/>
    <mergeCell ref="B394:C394"/>
    <mergeCell ref="D394:H394"/>
    <mergeCell ref="I394:P394"/>
    <mergeCell ref="Q394:X394"/>
    <mergeCell ref="Y394:Z394"/>
    <mergeCell ref="AA394:AD394"/>
    <mergeCell ref="AE394:AG394"/>
    <mergeCell ref="AH394:AJ394"/>
    <mergeCell ref="AK394:AN394"/>
    <mergeCell ref="AO394:AV394"/>
    <mergeCell ref="AW394:AY394"/>
    <mergeCell ref="AZ394:BO394"/>
    <mergeCell ref="B393:C393"/>
    <mergeCell ref="D393:H393"/>
    <mergeCell ref="I393:P393"/>
    <mergeCell ref="Q393:X393"/>
    <mergeCell ref="Y393:Z393"/>
    <mergeCell ref="AA393:AD393"/>
    <mergeCell ref="AE393:AG393"/>
    <mergeCell ref="AH393:AJ393"/>
    <mergeCell ref="AK393:AN393"/>
    <mergeCell ref="AO391:AV391"/>
    <mergeCell ref="AW391:AY391"/>
    <mergeCell ref="AZ391:BO391"/>
    <mergeCell ref="B392:C392"/>
    <mergeCell ref="D392:H392"/>
    <mergeCell ref="I392:P392"/>
    <mergeCell ref="Q392:X392"/>
    <mergeCell ref="Y392:Z392"/>
    <mergeCell ref="AA392:AD392"/>
    <mergeCell ref="AE392:AG392"/>
    <mergeCell ref="AH392:AJ392"/>
    <mergeCell ref="AK392:AN392"/>
    <mergeCell ref="AO392:AV392"/>
    <mergeCell ref="AW392:AY392"/>
    <mergeCell ref="AZ392:BO392"/>
    <mergeCell ref="B391:C391"/>
    <mergeCell ref="D391:H391"/>
    <mergeCell ref="I391:P391"/>
    <mergeCell ref="Q391:X391"/>
    <mergeCell ref="Y391:Z391"/>
    <mergeCell ref="AA391:AD391"/>
    <mergeCell ref="AE391:AG391"/>
    <mergeCell ref="AH391:AJ391"/>
    <mergeCell ref="AK391:AN391"/>
    <mergeCell ref="AO389:AV389"/>
    <mergeCell ref="AW389:AY389"/>
    <mergeCell ref="AZ389:BO389"/>
    <mergeCell ref="B390:C390"/>
    <mergeCell ref="D390:H390"/>
    <mergeCell ref="I390:P390"/>
    <mergeCell ref="Q390:X390"/>
    <mergeCell ref="Y390:Z390"/>
    <mergeCell ref="AA390:AD390"/>
    <mergeCell ref="AE390:AG390"/>
    <mergeCell ref="AH390:AJ390"/>
    <mergeCell ref="AK390:AN390"/>
    <mergeCell ref="AO390:AV390"/>
    <mergeCell ref="AW390:AY390"/>
    <mergeCell ref="AZ390:BO390"/>
    <mergeCell ref="B389:C389"/>
    <mergeCell ref="D389:H389"/>
    <mergeCell ref="I389:P389"/>
    <mergeCell ref="Q389:X389"/>
    <mergeCell ref="Y389:Z389"/>
    <mergeCell ref="AA389:AD389"/>
    <mergeCell ref="AE389:AG389"/>
    <mergeCell ref="AH389:AJ389"/>
    <mergeCell ref="AK389:AN389"/>
    <mergeCell ref="AO387:AV387"/>
    <mergeCell ref="AW387:AY387"/>
    <mergeCell ref="AZ387:BO387"/>
    <mergeCell ref="B388:C388"/>
    <mergeCell ref="D388:H388"/>
    <mergeCell ref="I388:P388"/>
    <mergeCell ref="Q388:X388"/>
    <mergeCell ref="Y388:Z388"/>
    <mergeCell ref="AA388:AD388"/>
    <mergeCell ref="AE388:AG388"/>
    <mergeCell ref="AH388:AJ388"/>
    <mergeCell ref="AK388:AN388"/>
    <mergeCell ref="AO388:AV388"/>
    <mergeCell ref="AW388:AY388"/>
    <mergeCell ref="AZ388:BO388"/>
    <mergeCell ref="B387:C387"/>
    <mergeCell ref="D387:H387"/>
    <mergeCell ref="I387:P387"/>
    <mergeCell ref="Q387:X387"/>
    <mergeCell ref="Y387:Z387"/>
    <mergeCell ref="AA387:AD387"/>
    <mergeCell ref="AE387:AG387"/>
    <mergeCell ref="AH387:AJ387"/>
    <mergeCell ref="AK387:AN387"/>
    <mergeCell ref="AO385:AV385"/>
    <mergeCell ref="AW385:AY385"/>
    <mergeCell ref="AZ385:BO385"/>
    <mergeCell ref="B386:C386"/>
    <mergeCell ref="D386:H386"/>
    <mergeCell ref="I386:P386"/>
    <mergeCell ref="Q386:X386"/>
    <mergeCell ref="Y386:Z386"/>
    <mergeCell ref="AA386:AD386"/>
    <mergeCell ref="AE386:AG386"/>
    <mergeCell ref="AH386:AJ386"/>
    <mergeCell ref="AK386:AN386"/>
    <mergeCell ref="AO386:AV386"/>
    <mergeCell ref="AW386:AY386"/>
    <mergeCell ref="AZ386:BO386"/>
    <mergeCell ref="B385:C385"/>
    <mergeCell ref="D385:H385"/>
    <mergeCell ref="I385:P385"/>
    <mergeCell ref="Q385:X385"/>
    <mergeCell ref="Y385:Z385"/>
    <mergeCell ref="AA385:AD385"/>
    <mergeCell ref="AE385:AG385"/>
    <mergeCell ref="AH385:AJ385"/>
    <mergeCell ref="AK385:AN385"/>
    <mergeCell ref="AO383:AV383"/>
    <mergeCell ref="AW383:AY383"/>
    <mergeCell ref="AZ383:BO383"/>
    <mergeCell ref="B384:C384"/>
    <mergeCell ref="D384:H384"/>
    <mergeCell ref="I384:P384"/>
    <mergeCell ref="Q384:X384"/>
    <mergeCell ref="Y384:Z384"/>
    <mergeCell ref="AA384:AD384"/>
    <mergeCell ref="AE384:AG384"/>
    <mergeCell ref="AH384:AJ384"/>
    <mergeCell ref="AK384:AN384"/>
    <mergeCell ref="AO384:AV384"/>
    <mergeCell ref="AW384:AY384"/>
    <mergeCell ref="AZ384:BO384"/>
    <mergeCell ref="B383:C383"/>
    <mergeCell ref="D383:H383"/>
    <mergeCell ref="I383:P383"/>
    <mergeCell ref="Q383:X383"/>
    <mergeCell ref="Y383:Z383"/>
    <mergeCell ref="AA383:AD383"/>
    <mergeCell ref="AE383:AG383"/>
    <mergeCell ref="AH383:AJ383"/>
    <mergeCell ref="AK383:AN383"/>
    <mergeCell ref="AO381:AV381"/>
    <mergeCell ref="AW381:AY381"/>
    <mergeCell ref="AZ381:BO381"/>
    <mergeCell ref="B382:C382"/>
    <mergeCell ref="D382:H382"/>
    <mergeCell ref="I382:P382"/>
    <mergeCell ref="Q382:X382"/>
    <mergeCell ref="Y382:Z382"/>
    <mergeCell ref="AA382:AD382"/>
    <mergeCell ref="AE382:AG382"/>
    <mergeCell ref="AH382:AJ382"/>
    <mergeCell ref="AK382:AN382"/>
    <mergeCell ref="AO382:AV382"/>
    <mergeCell ref="AW382:AY382"/>
    <mergeCell ref="AZ382:BO382"/>
    <mergeCell ref="B381:C381"/>
    <mergeCell ref="D381:H381"/>
    <mergeCell ref="I381:P381"/>
    <mergeCell ref="Q381:X381"/>
    <mergeCell ref="Y381:Z381"/>
    <mergeCell ref="AA381:AD381"/>
    <mergeCell ref="AE381:AG381"/>
    <mergeCell ref="AH381:AJ381"/>
    <mergeCell ref="AK381:AN381"/>
    <mergeCell ref="AO379:AV379"/>
    <mergeCell ref="AW379:AY379"/>
    <mergeCell ref="AZ379:BO379"/>
    <mergeCell ref="B380:C380"/>
    <mergeCell ref="D380:H380"/>
    <mergeCell ref="I380:P380"/>
    <mergeCell ref="Q380:X380"/>
    <mergeCell ref="Y380:Z380"/>
    <mergeCell ref="AA380:AD380"/>
    <mergeCell ref="AE380:AG380"/>
    <mergeCell ref="AH380:AJ380"/>
    <mergeCell ref="AK380:AN380"/>
    <mergeCell ref="AO380:AV380"/>
    <mergeCell ref="AW380:AY380"/>
    <mergeCell ref="AZ380:BO380"/>
    <mergeCell ref="B379:C379"/>
    <mergeCell ref="D379:H379"/>
    <mergeCell ref="I379:P379"/>
    <mergeCell ref="Q379:X379"/>
    <mergeCell ref="Y379:Z379"/>
    <mergeCell ref="AA379:AD379"/>
    <mergeCell ref="AE379:AG379"/>
    <mergeCell ref="AH379:AJ379"/>
    <mergeCell ref="AK379:AN379"/>
    <mergeCell ref="AO377:AV377"/>
    <mergeCell ref="AW377:AY377"/>
    <mergeCell ref="AZ377:BO377"/>
    <mergeCell ref="B378:C378"/>
    <mergeCell ref="D378:H378"/>
    <mergeCell ref="I378:P378"/>
    <mergeCell ref="Q378:X378"/>
    <mergeCell ref="Y378:Z378"/>
    <mergeCell ref="AA378:AD378"/>
    <mergeCell ref="AE378:AG378"/>
    <mergeCell ref="AH378:AJ378"/>
    <mergeCell ref="AK378:AN378"/>
    <mergeCell ref="AO378:AV378"/>
    <mergeCell ref="AW378:AY378"/>
    <mergeCell ref="AZ378:BO378"/>
    <mergeCell ref="B377:C377"/>
    <mergeCell ref="D377:H377"/>
    <mergeCell ref="I377:P377"/>
    <mergeCell ref="Q377:X377"/>
    <mergeCell ref="Y377:Z377"/>
    <mergeCell ref="AA377:AD377"/>
    <mergeCell ref="AE377:AG377"/>
    <mergeCell ref="AH377:AJ377"/>
    <mergeCell ref="AK377:AN377"/>
    <mergeCell ref="AO375:AV375"/>
    <mergeCell ref="AW375:AY375"/>
    <mergeCell ref="AZ375:BO375"/>
    <mergeCell ref="B376:C376"/>
    <mergeCell ref="D376:H376"/>
    <mergeCell ref="I376:P376"/>
    <mergeCell ref="Q376:X376"/>
    <mergeCell ref="Y376:Z376"/>
    <mergeCell ref="AA376:AD376"/>
    <mergeCell ref="AE376:AG376"/>
    <mergeCell ref="AH376:AJ376"/>
    <mergeCell ref="AK376:AN376"/>
    <mergeCell ref="AO376:AV376"/>
    <mergeCell ref="AW376:AY376"/>
    <mergeCell ref="AZ376:BO376"/>
    <mergeCell ref="B375:C375"/>
    <mergeCell ref="D375:H375"/>
    <mergeCell ref="I375:P375"/>
    <mergeCell ref="Q375:X375"/>
    <mergeCell ref="Y375:Z375"/>
    <mergeCell ref="AA375:AD375"/>
    <mergeCell ref="AE375:AG375"/>
    <mergeCell ref="AH375:AJ375"/>
    <mergeCell ref="AK375:AN375"/>
    <mergeCell ref="AO373:AV373"/>
    <mergeCell ref="AW373:AY373"/>
    <mergeCell ref="AZ373:BO373"/>
    <mergeCell ref="B374:C374"/>
    <mergeCell ref="D374:H374"/>
    <mergeCell ref="I374:P374"/>
    <mergeCell ref="Q374:X374"/>
    <mergeCell ref="Y374:Z374"/>
    <mergeCell ref="AA374:AD374"/>
    <mergeCell ref="AE374:AG374"/>
    <mergeCell ref="AH374:AJ374"/>
    <mergeCell ref="AK374:AN374"/>
    <mergeCell ref="AO374:AV374"/>
    <mergeCell ref="AW374:AY374"/>
    <mergeCell ref="AZ374:BO374"/>
    <mergeCell ref="B373:C373"/>
    <mergeCell ref="D373:H373"/>
    <mergeCell ref="I373:P373"/>
    <mergeCell ref="Q373:X373"/>
    <mergeCell ref="Y373:Z373"/>
    <mergeCell ref="AA373:AD373"/>
    <mergeCell ref="AE373:AG373"/>
    <mergeCell ref="AH373:AJ373"/>
    <mergeCell ref="AK373:AN373"/>
    <mergeCell ref="AO371:AV371"/>
    <mergeCell ref="AW371:AY371"/>
    <mergeCell ref="AZ371:BO371"/>
    <mergeCell ref="B372:C372"/>
    <mergeCell ref="D372:H372"/>
    <mergeCell ref="I372:P372"/>
    <mergeCell ref="Q372:X372"/>
    <mergeCell ref="Y372:Z372"/>
    <mergeCell ref="AA372:AD372"/>
    <mergeCell ref="AE372:AG372"/>
    <mergeCell ref="AH372:AJ372"/>
    <mergeCell ref="AK372:AN372"/>
    <mergeCell ref="AO372:AV372"/>
    <mergeCell ref="AW372:AY372"/>
    <mergeCell ref="AZ372:BO372"/>
    <mergeCell ref="B371:C371"/>
    <mergeCell ref="D371:H371"/>
    <mergeCell ref="I371:P371"/>
    <mergeCell ref="Q371:X371"/>
    <mergeCell ref="Y371:Z371"/>
    <mergeCell ref="AA371:AD371"/>
    <mergeCell ref="AE371:AG371"/>
    <mergeCell ref="AH371:AJ371"/>
    <mergeCell ref="AK371:AN371"/>
    <mergeCell ref="AO369:AV369"/>
    <mergeCell ref="AW369:AY369"/>
    <mergeCell ref="AZ369:BO369"/>
    <mergeCell ref="B370:C370"/>
    <mergeCell ref="D370:H370"/>
    <mergeCell ref="I370:P370"/>
    <mergeCell ref="Q370:X370"/>
    <mergeCell ref="Y370:Z370"/>
    <mergeCell ref="AA370:AD370"/>
    <mergeCell ref="AE370:AG370"/>
    <mergeCell ref="AH370:AJ370"/>
    <mergeCell ref="AK370:AN370"/>
    <mergeCell ref="AO370:AV370"/>
    <mergeCell ref="AW370:AY370"/>
    <mergeCell ref="AZ370:BO370"/>
    <mergeCell ref="B369:C369"/>
    <mergeCell ref="D369:H369"/>
    <mergeCell ref="I369:P369"/>
    <mergeCell ref="Q369:X369"/>
    <mergeCell ref="Y369:Z369"/>
    <mergeCell ref="AA369:AD369"/>
    <mergeCell ref="AE369:AG369"/>
    <mergeCell ref="AH369:AJ369"/>
    <mergeCell ref="AK369:AN369"/>
    <mergeCell ref="AO367:AV367"/>
    <mergeCell ref="AW367:AY367"/>
    <mergeCell ref="AZ367:BO367"/>
    <mergeCell ref="B368:C368"/>
    <mergeCell ref="D368:H368"/>
    <mergeCell ref="I368:P368"/>
    <mergeCell ref="Q368:X368"/>
    <mergeCell ref="Y368:Z368"/>
    <mergeCell ref="AA368:AD368"/>
    <mergeCell ref="AE368:AG368"/>
    <mergeCell ref="AH368:AJ368"/>
    <mergeCell ref="AK368:AN368"/>
    <mergeCell ref="AO368:AV368"/>
    <mergeCell ref="AW368:AY368"/>
    <mergeCell ref="AZ368:BO368"/>
    <mergeCell ref="B367:C367"/>
    <mergeCell ref="D367:H367"/>
    <mergeCell ref="I367:P367"/>
    <mergeCell ref="Q367:X367"/>
    <mergeCell ref="Y367:Z367"/>
    <mergeCell ref="AA367:AD367"/>
    <mergeCell ref="AE367:AG367"/>
    <mergeCell ref="AH367:AJ367"/>
    <mergeCell ref="AK367:AN367"/>
    <mergeCell ref="AO365:AV365"/>
    <mergeCell ref="AW365:AY365"/>
    <mergeCell ref="AZ365:BO365"/>
    <mergeCell ref="B366:C366"/>
    <mergeCell ref="D366:H366"/>
    <mergeCell ref="I366:P366"/>
    <mergeCell ref="Q366:X366"/>
    <mergeCell ref="Y366:Z366"/>
    <mergeCell ref="AA366:AD366"/>
    <mergeCell ref="AE366:AG366"/>
    <mergeCell ref="AH366:AJ366"/>
    <mergeCell ref="AK366:AN366"/>
    <mergeCell ref="AO366:AV366"/>
    <mergeCell ref="AW366:AY366"/>
    <mergeCell ref="AZ366:BO366"/>
    <mergeCell ref="B365:C365"/>
    <mergeCell ref="D365:H365"/>
    <mergeCell ref="I365:P365"/>
    <mergeCell ref="Q365:X365"/>
    <mergeCell ref="Y365:Z365"/>
    <mergeCell ref="AA365:AD365"/>
    <mergeCell ref="AE365:AG365"/>
    <mergeCell ref="AH365:AJ365"/>
    <mergeCell ref="AK365:AN365"/>
    <mergeCell ref="AO363:AV363"/>
    <mergeCell ref="AW363:AY363"/>
    <mergeCell ref="AZ363:BO363"/>
    <mergeCell ref="B364:C364"/>
    <mergeCell ref="D364:H364"/>
    <mergeCell ref="I364:P364"/>
    <mergeCell ref="Q364:X364"/>
    <mergeCell ref="Y364:Z364"/>
    <mergeCell ref="AA364:AD364"/>
    <mergeCell ref="AE364:AG364"/>
    <mergeCell ref="AH364:AJ364"/>
    <mergeCell ref="AK364:AN364"/>
    <mergeCell ref="AO364:AV364"/>
    <mergeCell ref="AW364:AY364"/>
    <mergeCell ref="AZ364:BO364"/>
    <mergeCell ref="B363:C363"/>
    <mergeCell ref="D363:H363"/>
    <mergeCell ref="I363:P363"/>
    <mergeCell ref="Q363:X363"/>
    <mergeCell ref="Y363:Z363"/>
    <mergeCell ref="AA363:AD363"/>
    <mergeCell ref="AE363:AG363"/>
    <mergeCell ref="AH363:AJ363"/>
    <mergeCell ref="AK363:AN363"/>
    <mergeCell ref="AO361:AV361"/>
    <mergeCell ref="AW361:AY361"/>
    <mergeCell ref="AZ361:BO361"/>
    <mergeCell ref="B362:C362"/>
    <mergeCell ref="D362:H362"/>
    <mergeCell ref="I362:P362"/>
    <mergeCell ref="Q362:X362"/>
    <mergeCell ref="Y362:Z362"/>
    <mergeCell ref="AA362:AD362"/>
    <mergeCell ref="AE362:AG362"/>
    <mergeCell ref="AH362:AJ362"/>
    <mergeCell ref="AK362:AN362"/>
    <mergeCell ref="AO362:AV362"/>
    <mergeCell ref="AW362:AY362"/>
    <mergeCell ref="AZ362:BO362"/>
    <mergeCell ref="B361:C361"/>
    <mergeCell ref="D361:H361"/>
    <mergeCell ref="I361:P361"/>
    <mergeCell ref="Q361:X361"/>
    <mergeCell ref="Y361:Z361"/>
    <mergeCell ref="AA361:AD361"/>
    <mergeCell ref="AE361:AG361"/>
    <mergeCell ref="AH361:AJ361"/>
    <mergeCell ref="AK361:AN361"/>
    <mergeCell ref="AO359:AV359"/>
    <mergeCell ref="AW359:AY359"/>
    <mergeCell ref="AZ359:BO359"/>
    <mergeCell ref="B360:C360"/>
    <mergeCell ref="D360:H360"/>
    <mergeCell ref="I360:P360"/>
    <mergeCell ref="Q360:X360"/>
    <mergeCell ref="Y360:Z360"/>
    <mergeCell ref="AA360:AD360"/>
    <mergeCell ref="AE360:AG360"/>
    <mergeCell ref="AH360:AJ360"/>
    <mergeCell ref="AK360:AN360"/>
    <mergeCell ref="AO360:AV360"/>
    <mergeCell ref="AW360:AY360"/>
    <mergeCell ref="AZ360:BO360"/>
    <mergeCell ref="B359:C359"/>
    <mergeCell ref="D359:H359"/>
    <mergeCell ref="I359:P359"/>
    <mergeCell ref="Q359:X359"/>
    <mergeCell ref="Y359:Z359"/>
    <mergeCell ref="AA359:AD359"/>
    <mergeCell ref="AE359:AG359"/>
    <mergeCell ref="AH359:AJ359"/>
    <mergeCell ref="AK359:AN359"/>
    <mergeCell ref="AO357:AV357"/>
    <mergeCell ref="AW357:AY357"/>
    <mergeCell ref="AZ357:BO357"/>
    <mergeCell ref="B358:C358"/>
    <mergeCell ref="D358:H358"/>
    <mergeCell ref="I358:P358"/>
    <mergeCell ref="Q358:X358"/>
    <mergeCell ref="Y358:Z358"/>
    <mergeCell ref="AA358:AD358"/>
    <mergeCell ref="AE358:AG358"/>
    <mergeCell ref="AH358:AJ358"/>
    <mergeCell ref="AK358:AN358"/>
    <mergeCell ref="AO358:AV358"/>
    <mergeCell ref="AW358:AY358"/>
    <mergeCell ref="AZ358:BO358"/>
    <mergeCell ref="B357:C357"/>
    <mergeCell ref="D357:H357"/>
    <mergeCell ref="I357:P357"/>
    <mergeCell ref="Q357:X357"/>
    <mergeCell ref="Y357:Z357"/>
    <mergeCell ref="AA357:AD357"/>
    <mergeCell ref="AE357:AG357"/>
    <mergeCell ref="AH357:AJ357"/>
    <mergeCell ref="AK357:AN357"/>
    <mergeCell ref="AO355:AV355"/>
    <mergeCell ref="AW355:AY355"/>
    <mergeCell ref="AZ355:BO355"/>
    <mergeCell ref="B356:C356"/>
    <mergeCell ref="D356:H356"/>
    <mergeCell ref="I356:P356"/>
    <mergeCell ref="Q356:X356"/>
    <mergeCell ref="Y356:Z356"/>
    <mergeCell ref="AA356:AD356"/>
    <mergeCell ref="AE356:AG356"/>
    <mergeCell ref="AH356:AJ356"/>
    <mergeCell ref="AK356:AN356"/>
    <mergeCell ref="AO356:AV356"/>
    <mergeCell ref="AW356:AY356"/>
    <mergeCell ref="AZ356:BO356"/>
    <mergeCell ref="B355:C355"/>
    <mergeCell ref="D355:H355"/>
    <mergeCell ref="I355:P355"/>
    <mergeCell ref="Q355:X355"/>
    <mergeCell ref="Y355:Z355"/>
    <mergeCell ref="AA355:AD355"/>
    <mergeCell ref="AE355:AG355"/>
    <mergeCell ref="AH355:AJ355"/>
    <mergeCell ref="AK355:AN355"/>
    <mergeCell ref="AO353:AV353"/>
    <mergeCell ref="AW353:AY353"/>
    <mergeCell ref="AZ353:BO353"/>
    <mergeCell ref="B354:C354"/>
    <mergeCell ref="D354:H354"/>
    <mergeCell ref="I354:P354"/>
    <mergeCell ref="Q354:X354"/>
    <mergeCell ref="Y354:Z354"/>
    <mergeCell ref="AA354:AD354"/>
    <mergeCell ref="AE354:AG354"/>
    <mergeCell ref="AH354:AJ354"/>
    <mergeCell ref="AK354:AN354"/>
    <mergeCell ref="AO354:AV354"/>
    <mergeCell ref="AW354:AY354"/>
    <mergeCell ref="AZ354:BO354"/>
    <mergeCell ref="B353:C353"/>
    <mergeCell ref="D353:H353"/>
    <mergeCell ref="I353:P353"/>
    <mergeCell ref="Q353:X353"/>
    <mergeCell ref="Y353:Z353"/>
    <mergeCell ref="AA353:AD353"/>
    <mergeCell ref="AE353:AG353"/>
    <mergeCell ref="AH353:AJ353"/>
    <mergeCell ref="AK353:AN353"/>
    <mergeCell ref="AO351:AV351"/>
    <mergeCell ref="AW351:AY351"/>
    <mergeCell ref="AZ351:BO351"/>
    <mergeCell ref="B352:C352"/>
    <mergeCell ref="D352:H352"/>
    <mergeCell ref="I352:P352"/>
    <mergeCell ref="Q352:X352"/>
    <mergeCell ref="Y352:Z352"/>
    <mergeCell ref="AA352:AD352"/>
    <mergeCell ref="AE352:AG352"/>
    <mergeCell ref="AH352:AJ352"/>
    <mergeCell ref="AK352:AN352"/>
    <mergeCell ref="AO352:AV352"/>
    <mergeCell ref="AW352:AY352"/>
    <mergeCell ref="AZ352:BO352"/>
    <mergeCell ref="B351:C351"/>
    <mergeCell ref="D351:H351"/>
    <mergeCell ref="I351:P351"/>
    <mergeCell ref="Q351:X351"/>
    <mergeCell ref="Y351:Z351"/>
    <mergeCell ref="AA351:AD351"/>
    <mergeCell ref="AE351:AG351"/>
    <mergeCell ref="AH351:AJ351"/>
    <mergeCell ref="AK351:AN351"/>
    <mergeCell ref="AO349:AV349"/>
    <mergeCell ref="AW349:AY349"/>
    <mergeCell ref="AZ349:BO349"/>
    <mergeCell ref="B350:C350"/>
    <mergeCell ref="D350:H350"/>
    <mergeCell ref="I350:P350"/>
    <mergeCell ref="Q350:X350"/>
    <mergeCell ref="Y350:Z350"/>
    <mergeCell ref="AA350:AD350"/>
    <mergeCell ref="AE350:AG350"/>
    <mergeCell ref="AH350:AJ350"/>
    <mergeCell ref="AK350:AN350"/>
    <mergeCell ref="AO350:AV350"/>
    <mergeCell ref="AW350:AY350"/>
    <mergeCell ref="AZ350:BO350"/>
    <mergeCell ref="B349:C349"/>
    <mergeCell ref="D349:H349"/>
    <mergeCell ref="I349:P349"/>
    <mergeCell ref="Q349:X349"/>
    <mergeCell ref="Y349:Z349"/>
    <mergeCell ref="AA349:AD349"/>
    <mergeCell ref="AE349:AG349"/>
    <mergeCell ref="AH349:AJ349"/>
    <mergeCell ref="AK349:AN349"/>
    <mergeCell ref="AO347:AV347"/>
    <mergeCell ref="AW347:AY347"/>
    <mergeCell ref="AZ347:BO347"/>
    <mergeCell ref="B348:C348"/>
    <mergeCell ref="D348:H348"/>
    <mergeCell ref="I348:P348"/>
    <mergeCell ref="Q348:X348"/>
    <mergeCell ref="Y348:Z348"/>
    <mergeCell ref="AA348:AD348"/>
    <mergeCell ref="AE348:AG348"/>
    <mergeCell ref="AH348:AJ348"/>
    <mergeCell ref="AK348:AN348"/>
    <mergeCell ref="AO348:AV348"/>
    <mergeCell ref="AW348:AY348"/>
    <mergeCell ref="AZ348:BO348"/>
    <mergeCell ref="B347:C347"/>
    <mergeCell ref="D347:H347"/>
    <mergeCell ref="I347:P347"/>
    <mergeCell ref="Q347:X347"/>
    <mergeCell ref="Y347:Z347"/>
    <mergeCell ref="AA347:AD347"/>
    <mergeCell ref="AE347:AG347"/>
    <mergeCell ref="AH347:AJ347"/>
    <mergeCell ref="AK347:AN347"/>
    <mergeCell ref="AO345:AV345"/>
    <mergeCell ref="AW345:AY345"/>
    <mergeCell ref="AZ345:BO345"/>
    <mergeCell ref="B346:C346"/>
    <mergeCell ref="D346:H346"/>
    <mergeCell ref="I346:P346"/>
    <mergeCell ref="Q346:X346"/>
    <mergeCell ref="Y346:Z346"/>
    <mergeCell ref="AA346:AD346"/>
    <mergeCell ref="AE346:AG346"/>
    <mergeCell ref="AH346:AJ346"/>
    <mergeCell ref="AK346:AN346"/>
    <mergeCell ref="AO346:AV346"/>
    <mergeCell ref="AW346:AY346"/>
    <mergeCell ref="AZ346:BO346"/>
    <mergeCell ref="B345:C345"/>
    <mergeCell ref="D345:H345"/>
    <mergeCell ref="I345:P345"/>
    <mergeCell ref="Q345:X345"/>
    <mergeCell ref="Y345:Z345"/>
    <mergeCell ref="AA345:AD345"/>
    <mergeCell ref="AE345:AG345"/>
    <mergeCell ref="AH345:AJ345"/>
    <mergeCell ref="AK345:AN345"/>
    <mergeCell ref="AO343:AV343"/>
    <mergeCell ref="AW343:AY343"/>
    <mergeCell ref="AZ343:BO343"/>
    <mergeCell ref="B344:C344"/>
    <mergeCell ref="D344:H344"/>
    <mergeCell ref="I344:P344"/>
    <mergeCell ref="Q344:X344"/>
    <mergeCell ref="Y344:Z344"/>
    <mergeCell ref="AA344:AD344"/>
    <mergeCell ref="AE344:AG344"/>
    <mergeCell ref="AH344:AJ344"/>
    <mergeCell ref="AK344:AN344"/>
    <mergeCell ref="AO344:AV344"/>
    <mergeCell ref="AW344:AY344"/>
    <mergeCell ref="AZ344:BO344"/>
    <mergeCell ref="B343:C343"/>
    <mergeCell ref="D343:H343"/>
    <mergeCell ref="I343:P343"/>
    <mergeCell ref="Q343:X343"/>
    <mergeCell ref="Y343:Z343"/>
    <mergeCell ref="AA343:AD343"/>
    <mergeCell ref="AE343:AG343"/>
    <mergeCell ref="AH343:AJ343"/>
    <mergeCell ref="AK343:AN343"/>
    <mergeCell ref="AO341:AV341"/>
    <mergeCell ref="AW341:AY341"/>
    <mergeCell ref="AZ341:BO341"/>
    <mergeCell ref="B342:C342"/>
    <mergeCell ref="D342:H342"/>
    <mergeCell ref="I342:P342"/>
    <mergeCell ref="Q342:X342"/>
    <mergeCell ref="Y342:Z342"/>
    <mergeCell ref="AA342:AD342"/>
    <mergeCell ref="AE342:AG342"/>
    <mergeCell ref="AH342:AJ342"/>
    <mergeCell ref="AK342:AN342"/>
    <mergeCell ref="AO342:AV342"/>
    <mergeCell ref="AW342:AY342"/>
    <mergeCell ref="AZ342:BO342"/>
    <mergeCell ref="B341:C341"/>
    <mergeCell ref="D341:H341"/>
    <mergeCell ref="I341:P341"/>
    <mergeCell ref="Q341:X341"/>
    <mergeCell ref="Y341:Z341"/>
    <mergeCell ref="AA341:AD341"/>
    <mergeCell ref="AE341:AG341"/>
    <mergeCell ref="AH341:AJ341"/>
    <mergeCell ref="AK341:AN341"/>
    <mergeCell ref="AO339:AV339"/>
    <mergeCell ref="AW339:AY339"/>
    <mergeCell ref="AZ339:BO339"/>
    <mergeCell ref="B340:C340"/>
    <mergeCell ref="D340:H340"/>
    <mergeCell ref="I340:P340"/>
    <mergeCell ref="Q340:X340"/>
    <mergeCell ref="Y340:Z340"/>
    <mergeCell ref="AA340:AD340"/>
    <mergeCell ref="AE340:AG340"/>
    <mergeCell ref="AH340:AJ340"/>
    <mergeCell ref="AK340:AN340"/>
    <mergeCell ref="AO340:AV340"/>
    <mergeCell ref="AW340:AY340"/>
    <mergeCell ref="AZ340:BO340"/>
    <mergeCell ref="B339:C339"/>
    <mergeCell ref="D339:H339"/>
    <mergeCell ref="I339:P339"/>
    <mergeCell ref="Q339:X339"/>
    <mergeCell ref="Y339:Z339"/>
    <mergeCell ref="AA339:AD339"/>
    <mergeCell ref="AE339:AG339"/>
    <mergeCell ref="AH339:AJ339"/>
    <mergeCell ref="AK339:AN339"/>
    <mergeCell ref="AO337:AV337"/>
    <mergeCell ref="AW337:AY337"/>
    <mergeCell ref="AZ337:BO337"/>
    <mergeCell ref="B338:C338"/>
    <mergeCell ref="D338:H338"/>
    <mergeCell ref="I338:P338"/>
    <mergeCell ref="Q338:X338"/>
    <mergeCell ref="Y338:Z338"/>
    <mergeCell ref="AA338:AD338"/>
    <mergeCell ref="AE338:AG338"/>
    <mergeCell ref="AH338:AJ338"/>
    <mergeCell ref="AK338:AN338"/>
    <mergeCell ref="AO338:AV338"/>
    <mergeCell ref="AW338:AY338"/>
    <mergeCell ref="AZ338:BO338"/>
    <mergeCell ref="B337:C337"/>
    <mergeCell ref="D337:H337"/>
    <mergeCell ref="I337:P337"/>
    <mergeCell ref="Q337:X337"/>
    <mergeCell ref="Y337:Z337"/>
    <mergeCell ref="AA337:AD337"/>
    <mergeCell ref="AE337:AG337"/>
    <mergeCell ref="AH337:AJ337"/>
    <mergeCell ref="AK337:AN337"/>
    <mergeCell ref="AO335:AV335"/>
    <mergeCell ref="AW335:AY335"/>
    <mergeCell ref="AZ335:BO335"/>
    <mergeCell ref="B336:C336"/>
    <mergeCell ref="D336:H336"/>
    <mergeCell ref="I336:P336"/>
    <mergeCell ref="Q336:X336"/>
    <mergeCell ref="Y336:Z336"/>
    <mergeCell ref="AA336:AD336"/>
    <mergeCell ref="AE336:AG336"/>
    <mergeCell ref="AH336:AJ336"/>
    <mergeCell ref="AK336:AN336"/>
    <mergeCell ref="AO336:AV336"/>
    <mergeCell ref="AW336:AY336"/>
    <mergeCell ref="AZ336:BO336"/>
    <mergeCell ref="B335:C335"/>
    <mergeCell ref="D335:H335"/>
    <mergeCell ref="I335:P335"/>
    <mergeCell ref="Q335:X335"/>
    <mergeCell ref="Y335:Z335"/>
    <mergeCell ref="AA335:AD335"/>
    <mergeCell ref="AE335:AG335"/>
    <mergeCell ref="AH335:AJ335"/>
    <mergeCell ref="AK335:AN335"/>
    <mergeCell ref="AO333:AV333"/>
    <mergeCell ref="AW333:AY333"/>
    <mergeCell ref="AZ333:BO333"/>
    <mergeCell ref="B334:C334"/>
    <mergeCell ref="D334:H334"/>
    <mergeCell ref="I334:P334"/>
    <mergeCell ref="Q334:X334"/>
    <mergeCell ref="Y334:Z334"/>
    <mergeCell ref="AA334:AD334"/>
    <mergeCell ref="AE334:AG334"/>
    <mergeCell ref="AH334:AJ334"/>
    <mergeCell ref="AK334:AN334"/>
    <mergeCell ref="AO334:AV334"/>
    <mergeCell ref="AW334:AY334"/>
    <mergeCell ref="AZ334:BO334"/>
    <mergeCell ref="B333:C333"/>
    <mergeCell ref="D333:H333"/>
    <mergeCell ref="I333:P333"/>
    <mergeCell ref="Q333:X333"/>
    <mergeCell ref="Y333:Z333"/>
    <mergeCell ref="AA333:AD333"/>
    <mergeCell ref="AE333:AG333"/>
    <mergeCell ref="AH333:AJ333"/>
    <mergeCell ref="AK333:AN333"/>
    <mergeCell ref="AO331:AV331"/>
    <mergeCell ref="AW331:AY331"/>
    <mergeCell ref="AZ331:BO331"/>
    <mergeCell ref="B332:C332"/>
    <mergeCell ref="D332:H332"/>
    <mergeCell ref="I332:P332"/>
    <mergeCell ref="Q332:X332"/>
    <mergeCell ref="Y332:Z332"/>
    <mergeCell ref="AA332:AD332"/>
    <mergeCell ref="AE332:AG332"/>
    <mergeCell ref="AH332:AJ332"/>
    <mergeCell ref="AK332:AN332"/>
    <mergeCell ref="AO332:AV332"/>
    <mergeCell ref="AW332:AY332"/>
    <mergeCell ref="AZ332:BO332"/>
    <mergeCell ref="B331:C331"/>
    <mergeCell ref="D331:H331"/>
    <mergeCell ref="I331:P331"/>
    <mergeCell ref="Q331:X331"/>
    <mergeCell ref="Y331:Z331"/>
    <mergeCell ref="AA331:AD331"/>
    <mergeCell ref="AE331:AG331"/>
    <mergeCell ref="AH331:AJ331"/>
    <mergeCell ref="AK331:AN331"/>
    <mergeCell ref="AO329:AV329"/>
    <mergeCell ref="AW329:AY329"/>
    <mergeCell ref="AZ329:BO329"/>
    <mergeCell ref="B330:C330"/>
    <mergeCell ref="D330:H330"/>
    <mergeCell ref="I330:P330"/>
    <mergeCell ref="Q330:X330"/>
    <mergeCell ref="Y330:Z330"/>
    <mergeCell ref="AA330:AD330"/>
    <mergeCell ref="AE330:AG330"/>
    <mergeCell ref="AH330:AJ330"/>
    <mergeCell ref="AK330:AN330"/>
    <mergeCell ref="AO330:AV330"/>
    <mergeCell ref="AW330:AY330"/>
    <mergeCell ref="AZ330:BO330"/>
    <mergeCell ref="B329:C329"/>
    <mergeCell ref="D329:H329"/>
    <mergeCell ref="I329:P329"/>
    <mergeCell ref="Q329:X329"/>
    <mergeCell ref="Y329:Z329"/>
    <mergeCell ref="AA329:AD329"/>
    <mergeCell ref="AE329:AG329"/>
    <mergeCell ref="AH329:AJ329"/>
    <mergeCell ref="AK329:AN329"/>
    <mergeCell ref="AO327:AV327"/>
    <mergeCell ref="AW327:AY327"/>
    <mergeCell ref="AZ327:BO327"/>
    <mergeCell ref="B328:C328"/>
    <mergeCell ref="D328:H328"/>
    <mergeCell ref="I328:P328"/>
    <mergeCell ref="Q328:X328"/>
    <mergeCell ref="Y328:Z328"/>
    <mergeCell ref="AA328:AD328"/>
    <mergeCell ref="AE328:AG328"/>
    <mergeCell ref="AH328:AJ328"/>
    <mergeCell ref="AK328:AN328"/>
    <mergeCell ref="AO328:AV328"/>
    <mergeCell ref="AW328:AY328"/>
    <mergeCell ref="AZ328:BO328"/>
    <mergeCell ref="B327:C327"/>
    <mergeCell ref="D327:H327"/>
    <mergeCell ref="I327:P327"/>
    <mergeCell ref="Q327:X327"/>
    <mergeCell ref="Y327:Z327"/>
    <mergeCell ref="AA327:AD327"/>
    <mergeCell ref="AE327:AG327"/>
    <mergeCell ref="AH327:AJ327"/>
    <mergeCell ref="AK327:AN327"/>
    <mergeCell ref="AO325:AV325"/>
    <mergeCell ref="AW325:AY325"/>
    <mergeCell ref="AZ325:BO325"/>
    <mergeCell ref="B326:C326"/>
    <mergeCell ref="D326:H326"/>
    <mergeCell ref="I326:P326"/>
    <mergeCell ref="Q326:X326"/>
    <mergeCell ref="Y326:Z326"/>
    <mergeCell ref="AA326:AD326"/>
    <mergeCell ref="AE326:AG326"/>
    <mergeCell ref="AH326:AJ326"/>
    <mergeCell ref="AK326:AN326"/>
    <mergeCell ref="AO326:AV326"/>
    <mergeCell ref="AW326:AY326"/>
    <mergeCell ref="AZ326:BO326"/>
    <mergeCell ref="B325:C325"/>
    <mergeCell ref="D325:H325"/>
    <mergeCell ref="I325:P325"/>
    <mergeCell ref="Q325:X325"/>
    <mergeCell ref="Y325:Z325"/>
    <mergeCell ref="AA325:AD325"/>
    <mergeCell ref="AE325:AG325"/>
    <mergeCell ref="AH325:AJ325"/>
    <mergeCell ref="AK325:AN325"/>
    <mergeCell ref="AO323:AV323"/>
    <mergeCell ref="AW323:AY323"/>
    <mergeCell ref="AZ323:BO323"/>
    <mergeCell ref="B324:C324"/>
    <mergeCell ref="D324:H324"/>
    <mergeCell ref="I324:P324"/>
    <mergeCell ref="Q324:X324"/>
    <mergeCell ref="Y324:Z324"/>
    <mergeCell ref="AA324:AD324"/>
    <mergeCell ref="AE324:AG324"/>
    <mergeCell ref="AH324:AJ324"/>
    <mergeCell ref="AK324:AN324"/>
    <mergeCell ref="AO324:AV324"/>
    <mergeCell ref="AW324:AY324"/>
    <mergeCell ref="AZ324:BO324"/>
    <mergeCell ref="B323:C323"/>
    <mergeCell ref="D323:H323"/>
    <mergeCell ref="I323:P323"/>
    <mergeCell ref="Q323:X323"/>
    <mergeCell ref="Y323:Z323"/>
    <mergeCell ref="AA323:AD323"/>
    <mergeCell ref="AE323:AG323"/>
    <mergeCell ref="AH323:AJ323"/>
    <mergeCell ref="AK323:AN323"/>
    <mergeCell ref="AO321:AV321"/>
    <mergeCell ref="AW321:AY321"/>
    <mergeCell ref="AZ321:BO321"/>
    <mergeCell ref="B322:C322"/>
    <mergeCell ref="D322:H322"/>
    <mergeCell ref="I322:P322"/>
    <mergeCell ref="Q322:X322"/>
    <mergeCell ref="Y322:Z322"/>
    <mergeCell ref="AA322:AD322"/>
    <mergeCell ref="AE322:AG322"/>
    <mergeCell ref="AH322:AJ322"/>
    <mergeCell ref="AK322:AN322"/>
    <mergeCell ref="AO322:AV322"/>
    <mergeCell ref="AW322:AY322"/>
    <mergeCell ref="AZ322:BO322"/>
    <mergeCell ref="B321:C321"/>
    <mergeCell ref="D321:H321"/>
    <mergeCell ref="I321:P321"/>
    <mergeCell ref="Q321:X321"/>
    <mergeCell ref="Y321:Z321"/>
    <mergeCell ref="AA321:AD321"/>
    <mergeCell ref="AE321:AG321"/>
    <mergeCell ref="AH321:AJ321"/>
    <mergeCell ref="AK321:AN321"/>
    <mergeCell ref="AO319:AV319"/>
    <mergeCell ref="AW319:AY319"/>
    <mergeCell ref="AZ319:BO319"/>
    <mergeCell ref="B320:C320"/>
    <mergeCell ref="D320:H320"/>
    <mergeCell ref="I320:P320"/>
    <mergeCell ref="Q320:X320"/>
    <mergeCell ref="Y320:Z320"/>
    <mergeCell ref="AA320:AD320"/>
    <mergeCell ref="AE320:AG320"/>
    <mergeCell ref="AH320:AJ320"/>
    <mergeCell ref="AK320:AN320"/>
    <mergeCell ref="AO320:AV320"/>
    <mergeCell ref="AW320:AY320"/>
    <mergeCell ref="AZ320:BO320"/>
    <mergeCell ref="B319:C319"/>
    <mergeCell ref="D319:H319"/>
    <mergeCell ref="I319:P319"/>
    <mergeCell ref="Q319:X319"/>
    <mergeCell ref="Y319:Z319"/>
    <mergeCell ref="AA319:AD319"/>
    <mergeCell ref="AE319:AG319"/>
    <mergeCell ref="AH319:AJ319"/>
    <mergeCell ref="AK319:AN319"/>
    <mergeCell ref="AO317:AV317"/>
    <mergeCell ref="AW317:AY317"/>
    <mergeCell ref="AZ317:BO317"/>
    <mergeCell ref="B318:C318"/>
    <mergeCell ref="D318:H318"/>
    <mergeCell ref="I318:P318"/>
    <mergeCell ref="Q318:X318"/>
    <mergeCell ref="Y318:Z318"/>
    <mergeCell ref="AA318:AD318"/>
    <mergeCell ref="AE318:AG318"/>
    <mergeCell ref="AH318:AJ318"/>
    <mergeCell ref="AK318:AN318"/>
    <mergeCell ref="AO318:AV318"/>
    <mergeCell ref="AW318:AY318"/>
    <mergeCell ref="AZ318:BO318"/>
    <mergeCell ref="B317:C317"/>
    <mergeCell ref="D317:H317"/>
    <mergeCell ref="I317:P317"/>
    <mergeCell ref="Q317:X317"/>
    <mergeCell ref="Y317:Z317"/>
    <mergeCell ref="AA317:AD317"/>
    <mergeCell ref="AE317:AG317"/>
    <mergeCell ref="AH317:AJ317"/>
    <mergeCell ref="AK317:AN317"/>
    <mergeCell ref="AO315:AV315"/>
    <mergeCell ref="AW315:AY315"/>
    <mergeCell ref="AZ315:BO315"/>
    <mergeCell ref="B316:C316"/>
    <mergeCell ref="D316:H316"/>
    <mergeCell ref="I316:P316"/>
    <mergeCell ref="Q316:X316"/>
    <mergeCell ref="Y316:Z316"/>
    <mergeCell ref="AA316:AD316"/>
    <mergeCell ref="AE316:AG316"/>
    <mergeCell ref="AH316:AJ316"/>
    <mergeCell ref="AK316:AN316"/>
    <mergeCell ref="AO316:AV316"/>
    <mergeCell ref="AW316:AY316"/>
    <mergeCell ref="AZ316:BO316"/>
    <mergeCell ref="B315:C315"/>
    <mergeCell ref="D315:H315"/>
    <mergeCell ref="I315:P315"/>
    <mergeCell ref="Q315:X315"/>
    <mergeCell ref="Y315:Z315"/>
    <mergeCell ref="AA315:AD315"/>
    <mergeCell ref="AE315:AG315"/>
    <mergeCell ref="AH315:AJ315"/>
    <mergeCell ref="AK315:AN315"/>
    <mergeCell ref="AO313:AV313"/>
    <mergeCell ref="AW313:AY313"/>
    <mergeCell ref="AZ313:BO313"/>
    <mergeCell ref="B314:C314"/>
    <mergeCell ref="D314:H314"/>
    <mergeCell ref="I314:P314"/>
    <mergeCell ref="Q314:X314"/>
    <mergeCell ref="Y314:Z314"/>
    <mergeCell ref="AA314:AD314"/>
    <mergeCell ref="AE314:AG314"/>
    <mergeCell ref="AH314:AJ314"/>
    <mergeCell ref="AK314:AN314"/>
    <mergeCell ref="AO314:AV314"/>
    <mergeCell ref="AW314:AY314"/>
    <mergeCell ref="AZ314:BO314"/>
    <mergeCell ref="B313:C313"/>
    <mergeCell ref="D313:H313"/>
    <mergeCell ref="I313:P313"/>
    <mergeCell ref="Q313:X313"/>
    <mergeCell ref="Y313:Z313"/>
    <mergeCell ref="AA313:AD313"/>
    <mergeCell ref="AE313:AG313"/>
    <mergeCell ref="AH313:AJ313"/>
    <mergeCell ref="AK313:AN313"/>
    <mergeCell ref="AO311:AV311"/>
    <mergeCell ref="AW311:AY311"/>
    <mergeCell ref="AZ311:BO311"/>
    <mergeCell ref="B312:C312"/>
    <mergeCell ref="D312:H312"/>
    <mergeCell ref="I312:P312"/>
    <mergeCell ref="Q312:X312"/>
    <mergeCell ref="Y312:Z312"/>
    <mergeCell ref="AA312:AD312"/>
    <mergeCell ref="AE312:AG312"/>
    <mergeCell ref="AH312:AJ312"/>
    <mergeCell ref="AK312:AN312"/>
    <mergeCell ref="AO312:AV312"/>
    <mergeCell ref="AW312:AY312"/>
    <mergeCell ref="AZ312:BO312"/>
    <mergeCell ref="B311:C311"/>
    <mergeCell ref="D311:H311"/>
    <mergeCell ref="I311:P311"/>
    <mergeCell ref="Q311:X311"/>
    <mergeCell ref="Y311:Z311"/>
    <mergeCell ref="AA311:AD311"/>
    <mergeCell ref="AE311:AG311"/>
    <mergeCell ref="AH311:AJ311"/>
    <mergeCell ref="AK311:AN311"/>
    <mergeCell ref="AO309:AV309"/>
    <mergeCell ref="AW309:AY309"/>
    <mergeCell ref="AZ309:BO309"/>
    <mergeCell ref="B310:C310"/>
    <mergeCell ref="D310:H310"/>
    <mergeCell ref="I310:P310"/>
    <mergeCell ref="Q310:X310"/>
    <mergeCell ref="Y310:Z310"/>
    <mergeCell ref="AA310:AD310"/>
    <mergeCell ref="AE310:AG310"/>
    <mergeCell ref="AH310:AJ310"/>
    <mergeCell ref="AK310:AN310"/>
    <mergeCell ref="AO310:AV310"/>
    <mergeCell ref="AW310:AY310"/>
    <mergeCell ref="AZ310:BO310"/>
    <mergeCell ref="B309:C309"/>
    <mergeCell ref="D309:H309"/>
    <mergeCell ref="I309:P309"/>
    <mergeCell ref="Q309:X309"/>
    <mergeCell ref="Y309:Z309"/>
    <mergeCell ref="AA309:AD309"/>
    <mergeCell ref="AE309:AG309"/>
    <mergeCell ref="AH309:AJ309"/>
    <mergeCell ref="AK309:AN309"/>
    <mergeCell ref="AO307:AV307"/>
    <mergeCell ref="AW307:AY307"/>
    <mergeCell ref="AZ307:BO307"/>
    <mergeCell ref="B308:C308"/>
    <mergeCell ref="D308:H308"/>
    <mergeCell ref="I308:P308"/>
    <mergeCell ref="Q308:X308"/>
    <mergeCell ref="Y308:Z308"/>
    <mergeCell ref="AA308:AD308"/>
    <mergeCell ref="AE308:AG308"/>
    <mergeCell ref="AH308:AJ308"/>
    <mergeCell ref="AK308:AN308"/>
    <mergeCell ref="AO308:AV308"/>
    <mergeCell ref="AW308:AY308"/>
    <mergeCell ref="AZ308:BO308"/>
    <mergeCell ref="B307:C307"/>
    <mergeCell ref="D307:H307"/>
    <mergeCell ref="I307:P307"/>
    <mergeCell ref="Q307:X307"/>
    <mergeCell ref="Y307:Z307"/>
    <mergeCell ref="AA307:AD307"/>
    <mergeCell ref="AE307:AG307"/>
    <mergeCell ref="AH307:AJ307"/>
    <mergeCell ref="AK307:AN307"/>
    <mergeCell ref="AO305:AV305"/>
    <mergeCell ref="AW305:AY305"/>
    <mergeCell ref="AZ305:BO305"/>
    <mergeCell ref="B306:C306"/>
    <mergeCell ref="D306:H306"/>
    <mergeCell ref="I306:P306"/>
    <mergeCell ref="Q306:X306"/>
    <mergeCell ref="Y306:Z306"/>
    <mergeCell ref="AA306:AD306"/>
    <mergeCell ref="AE306:AG306"/>
    <mergeCell ref="AH306:AJ306"/>
    <mergeCell ref="AK306:AN306"/>
    <mergeCell ref="AO306:AV306"/>
    <mergeCell ref="AW306:AY306"/>
    <mergeCell ref="AZ306:BO306"/>
    <mergeCell ref="B305:C305"/>
    <mergeCell ref="D305:H305"/>
    <mergeCell ref="I305:P305"/>
    <mergeCell ref="Q305:X305"/>
    <mergeCell ref="Y305:Z305"/>
    <mergeCell ref="AA305:AD305"/>
    <mergeCell ref="AE305:AG305"/>
    <mergeCell ref="AH305:AJ305"/>
    <mergeCell ref="AK305:AN305"/>
    <mergeCell ref="AO303:AV303"/>
    <mergeCell ref="AW303:AY303"/>
    <mergeCell ref="AZ303:BO303"/>
    <mergeCell ref="B304:C304"/>
    <mergeCell ref="D304:H304"/>
    <mergeCell ref="I304:P304"/>
    <mergeCell ref="Q304:X304"/>
    <mergeCell ref="Y304:Z304"/>
    <mergeCell ref="AA304:AD304"/>
    <mergeCell ref="AE304:AG304"/>
    <mergeCell ref="AH304:AJ304"/>
    <mergeCell ref="AK304:AN304"/>
    <mergeCell ref="AO304:AV304"/>
    <mergeCell ref="AW304:AY304"/>
    <mergeCell ref="AZ304:BO304"/>
    <mergeCell ref="B303:C303"/>
    <mergeCell ref="D303:H303"/>
    <mergeCell ref="I303:P303"/>
    <mergeCell ref="Q303:X303"/>
    <mergeCell ref="Y303:Z303"/>
    <mergeCell ref="AA303:AD303"/>
    <mergeCell ref="AE303:AG303"/>
    <mergeCell ref="AH303:AJ303"/>
    <mergeCell ref="AK303:AN303"/>
    <mergeCell ref="AO301:AV301"/>
    <mergeCell ref="AW301:AY301"/>
    <mergeCell ref="AZ301:BO301"/>
    <mergeCell ref="B302:C302"/>
    <mergeCell ref="D302:H302"/>
    <mergeCell ref="I302:P302"/>
    <mergeCell ref="Q302:X302"/>
    <mergeCell ref="Y302:Z302"/>
    <mergeCell ref="AA302:AD302"/>
    <mergeCell ref="AE302:AG302"/>
    <mergeCell ref="AH302:AJ302"/>
    <mergeCell ref="AK302:AN302"/>
    <mergeCell ref="AO302:AV302"/>
    <mergeCell ref="AW302:AY302"/>
    <mergeCell ref="AZ302:BO302"/>
    <mergeCell ref="B301:C301"/>
    <mergeCell ref="D301:H301"/>
    <mergeCell ref="I301:P301"/>
    <mergeCell ref="Q301:X301"/>
    <mergeCell ref="Y301:Z301"/>
    <mergeCell ref="AA301:AD301"/>
    <mergeCell ref="AE301:AG301"/>
    <mergeCell ref="AH301:AJ301"/>
    <mergeCell ref="AK301:AN301"/>
    <mergeCell ref="AO299:AV299"/>
    <mergeCell ref="AW299:AY299"/>
    <mergeCell ref="AZ299:BO299"/>
    <mergeCell ref="B300:C300"/>
    <mergeCell ref="D300:H300"/>
    <mergeCell ref="I300:P300"/>
    <mergeCell ref="Q300:X300"/>
    <mergeCell ref="Y300:Z300"/>
    <mergeCell ref="AA300:AD300"/>
    <mergeCell ref="AE300:AG300"/>
    <mergeCell ref="AH300:AJ300"/>
    <mergeCell ref="AK300:AN300"/>
    <mergeCell ref="AO300:AV300"/>
    <mergeCell ref="AW300:AY300"/>
    <mergeCell ref="AZ300:BO300"/>
    <mergeCell ref="B299:C299"/>
    <mergeCell ref="D299:H299"/>
    <mergeCell ref="I299:P299"/>
    <mergeCell ref="Q299:X299"/>
    <mergeCell ref="Y299:Z299"/>
    <mergeCell ref="AA299:AD299"/>
    <mergeCell ref="AE299:AG299"/>
    <mergeCell ref="AH299:AJ299"/>
    <mergeCell ref="AK299:AN299"/>
    <mergeCell ref="AO297:AV297"/>
    <mergeCell ref="AW297:AY297"/>
    <mergeCell ref="AZ297:BO297"/>
    <mergeCell ref="B298:C298"/>
    <mergeCell ref="D298:H298"/>
    <mergeCell ref="I298:P298"/>
    <mergeCell ref="Q298:X298"/>
    <mergeCell ref="Y298:Z298"/>
    <mergeCell ref="AA298:AD298"/>
    <mergeCell ref="AE298:AG298"/>
    <mergeCell ref="AH298:AJ298"/>
    <mergeCell ref="AK298:AN298"/>
    <mergeCell ref="AO298:AV298"/>
    <mergeCell ref="AW298:AY298"/>
    <mergeCell ref="AZ298:BO298"/>
    <mergeCell ref="B297:C297"/>
    <mergeCell ref="D297:H297"/>
    <mergeCell ref="I297:P297"/>
    <mergeCell ref="Q297:X297"/>
    <mergeCell ref="Y297:Z297"/>
    <mergeCell ref="AA297:AD297"/>
    <mergeCell ref="AE297:AG297"/>
    <mergeCell ref="AH297:AJ297"/>
    <mergeCell ref="AK297:AN297"/>
    <mergeCell ref="AO295:AV295"/>
    <mergeCell ref="AW295:AY295"/>
    <mergeCell ref="AZ295:BO295"/>
    <mergeCell ref="B296:C296"/>
    <mergeCell ref="D296:H296"/>
    <mergeCell ref="I296:P296"/>
    <mergeCell ref="Q296:X296"/>
    <mergeCell ref="Y296:Z296"/>
    <mergeCell ref="AA296:AD296"/>
    <mergeCell ref="AE296:AG296"/>
    <mergeCell ref="AH296:AJ296"/>
    <mergeCell ref="AK296:AN296"/>
    <mergeCell ref="AO296:AV296"/>
    <mergeCell ref="AW296:AY296"/>
    <mergeCell ref="AZ296:BO296"/>
    <mergeCell ref="B295:C295"/>
    <mergeCell ref="D295:H295"/>
    <mergeCell ref="I295:P295"/>
    <mergeCell ref="Q295:X295"/>
    <mergeCell ref="Y295:Z295"/>
    <mergeCell ref="AA295:AD295"/>
    <mergeCell ref="AE295:AG295"/>
    <mergeCell ref="AH295:AJ295"/>
    <mergeCell ref="AK295:AN295"/>
    <mergeCell ref="AO293:AV293"/>
    <mergeCell ref="AW293:AY293"/>
    <mergeCell ref="AZ293:BO293"/>
    <mergeCell ref="B294:C294"/>
    <mergeCell ref="D294:H294"/>
    <mergeCell ref="I294:P294"/>
    <mergeCell ref="Q294:X294"/>
    <mergeCell ref="Y294:Z294"/>
    <mergeCell ref="AA294:AD294"/>
    <mergeCell ref="AE294:AG294"/>
    <mergeCell ref="AH294:AJ294"/>
    <mergeCell ref="AK294:AN294"/>
    <mergeCell ref="AO294:AV294"/>
    <mergeCell ref="AW294:AY294"/>
    <mergeCell ref="AZ294:BO294"/>
    <mergeCell ref="B293:C293"/>
    <mergeCell ref="D293:H293"/>
    <mergeCell ref="I293:P293"/>
    <mergeCell ref="Q293:X293"/>
    <mergeCell ref="Y293:Z293"/>
    <mergeCell ref="AA293:AD293"/>
    <mergeCell ref="AE293:AG293"/>
    <mergeCell ref="AH293:AJ293"/>
    <mergeCell ref="AK293:AN293"/>
    <mergeCell ref="AO291:AV291"/>
    <mergeCell ref="AW291:AY291"/>
    <mergeCell ref="AZ291:BO291"/>
    <mergeCell ref="B292:C292"/>
    <mergeCell ref="D292:H292"/>
    <mergeCell ref="I292:P292"/>
    <mergeCell ref="Q292:X292"/>
    <mergeCell ref="Y292:Z292"/>
    <mergeCell ref="AA292:AD292"/>
    <mergeCell ref="AE292:AG292"/>
    <mergeCell ref="AH292:AJ292"/>
    <mergeCell ref="AK292:AN292"/>
    <mergeCell ref="AO292:AV292"/>
    <mergeCell ref="AW292:AY292"/>
    <mergeCell ref="AZ292:BO292"/>
    <mergeCell ref="B291:C291"/>
    <mergeCell ref="D291:H291"/>
    <mergeCell ref="I291:P291"/>
    <mergeCell ref="Q291:X291"/>
    <mergeCell ref="Y291:Z291"/>
    <mergeCell ref="AA291:AD291"/>
    <mergeCell ref="AE291:AG291"/>
    <mergeCell ref="AH291:AJ291"/>
    <mergeCell ref="AK291:AN291"/>
    <mergeCell ref="AO289:AV289"/>
    <mergeCell ref="AW289:AY289"/>
    <mergeCell ref="AZ289:BO289"/>
    <mergeCell ref="B290:C290"/>
    <mergeCell ref="D290:H290"/>
    <mergeCell ref="I290:P290"/>
    <mergeCell ref="Q290:X290"/>
    <mergeCell ref="Y290:Z290"/>
    <mergeCell ref="AA290:AD290"/>
    <mergeCell ref="AE290:AG290"/>
    <mergeCell ref="AH290:AJ290"/>
    <mergeCell ref="AK290:AN290"/>
    <mergeCell ref="AO290:AV290"/>
    <mergeCell ref="AW290:AY290"/>
    <mergeCell ref="AZ290:BO290"/>
    <mergeCell ref="B289:C289"/>
    <mergeCell ref="D289:H289"/>
    <mergeCell ref="I289:P289"/>
    <mergeCell ref="Q289:X289"/>
    <mergeCell ref="Y289:Z289"/>
    <mergeCell ref="AA289:AD289"/>
    <mergeCell ref="AE289:AG289"/>
    <mergeCell ref="AH289:AJ289"/>
    <mergeCell ref="AK289:AN289"/>
    <mergeCell ref="AO287:AV287"/>
    <mergeCell ref="AW287:AY287"/>
    <mergeCell ref="AZ287:BO287"/>
    <mergeCell ref="B288:C288"/>
    <mergeCell ref="D288:H288"/>
    <mergeCell ref="I288:P288"/>
    <mergeCell ref="Q288:X288"/>
    <mergeCell ref="Y288:Z288"/>
    <mergeCell ref="AA288:AD288"/>
    <mergeCell ref="AE288:AG288"/>
    <mergeCell ref="AH288:AJ288"/>
    <mergeCell ref="AK288:AN288"/>
    <mergeCell ref="AO288:AV288"/>
    <mergeCell ref="AW288:AY288"/>
    <mergeCell ref="AZ288:BO288"/>
    <mergeCell ref="B287:C287"/>
    <mergeCell ref="D287:H287"/>
    <mergeCell ref="I287:P287"/>
    <mergeCell ref="Q287:X287"/>
    <mergeCell ref="Y287:Z287"/>
    <mergeCell ref="AA287:AD287"/>
    <mergeCell ref="AE287:AG287"/>
    <mergeCell ref="AH287:AJ287"/>
    <mergeCell ref="AK287:AN287"/>
    <mergeCell ref="AO285:AV285"/>
    <mergeCell ref="AW285:AY285"/>
    <mergeCell ref="AZ285:BO285"/>
    <mergeCell ref="B286:C286"/>
    <mergeCell ref="D286:H286"/>
    <mergeCell ref="I286:P286"/>
    <mergeCell ref="Q286:X286"/>
    <mergeCell ref="Y286:Z286"/>
    <mergeCell ref="AA286:AD286"/>
    <mergeCell ref="AE286:AG286"/>
    <mergeCell ref="AH286:AJ286"/>
    <mergeCell ref="AK286:AN286"/>
    <mergeCell ref="AO286:AV286"/>
    <mergeCell ref="AW286:AY286"/>
    <mergeCell ref="AZ286:BO286"/>
    <mergeCell ref="B285:C285"/>
    <mergeCell ref="D285:H285"/>
    <mergeCell ref="I285:P285"/>
    <mergeCell ref="Q285:X285"/>
    <mergeCell ref="Y285:Z285"/>
    <mergeCell ref="AA285:AD285"/>
    <mergeCell ref="AE285:AG285"/>
    <mergeCell ref="AH285:AJ285"/>
    <mergeCell ref="AK285:AN285"/>
    <mergeCell ref="AO283:AV283"/>
    <mergeCell ref="AW283:AY283"/>
    <mergeCell ref="AZ283:BO283"/>
    <mergeCell ref="B284:C284"/>
    <mergeCell ref="D284:H284"/>
    <mergeCell ref="I284:P284"/>
    <mergeCell ref="Q284:X284"/>
    <mergeCell ref="Y284:Z284"/>
    <mergeCell ref="AA284:AD284"/>
    <mergeCell ref="AE284:AG284"/>
    <mergeCell ref="AH284:AJ284"/>
    <mergeCell ref="AK284:AN284"/>
    <mergeCell ref="AO284:AV284"/>
    <mergeCell ref="AW284:AY284"/>
    <mergeCell ref="AZ284:BO284"/>
    <mergeCell ref="B283:C283"/>
    <mergeCell ref="D283:H283"/>
    <mergeCell ref="I283:P283"/>
    <mergeCell ref="Q283:X283"/>
    <mergeCell ref="Y283:Z283"/>
    <mergeCell ref="AA283:AD283"/>
    <mergeCell ref="AE283:AG283"/>
    <mergeCell ref="AH283:AJ283"/>
    <mergeCell ref="AK283:AN283"/>
    <mergeCell ref="AO281:AV281"/>
    <mergeCell ref="AW281:AY281"/>
    <mergeCell ref="AZ281:BO281"/>
    <mergeCell ref="B282:C282"/>
    <mergeCell ref="D282:H282"/>
    <mergeCell ref="I282:P282"/>
    <mergeCell ref="Q282:X282"/>
    <mergeCell ref="Y282:Z282"/>
    <mergeCell ref="AA282:AD282"/>
    <mergeCell ref="AE282:AG282"/>
    <mergeCell ref="AH282:AJ282"/>
    <mergeCell ref="AK282:AN282"/>
    <mergeCell ref="AO282:AV282"/>
    <mergeCell ref="AW282:AY282"/>
    <mergeCell ref="AZ282:BO282"/>
    <mergeCell ref="B281:C281"/>
    <mergeCell ref="D281:H281"/>
    <mergeCell ref="I281:P281"/>
    <mergeCell ref="Q281:X281"/>
    <mergeCell ref="Y281:Z281"/>
    <mergeCell ref="AA281:AD281"/>
    <mergeCell ref="AE281:AG281"/>
    <mergeCell ref="AH281:AJ281"/>
    <mergeCell ref="AK281:AN281"/>
    <mergeCell ref="AO279:AV279"/>
    <mergeCell ref="AW279:AY279"/>
    <mergeCell ref="AZ279:BO279"/>
    <mergeCell ref="B280:C280"/>
    <mergeCell ref="D280:H280"/>
    <mergeCell ref="I280:P280"/>
    <mergeCell ref="Q280:X280"/>
    <mergeCell ref="Y280:Z280"/>
    <mergeCell ref="AA280:AD280"/>
    <mergeCell ref="AE280:AG280"/>
    <mergeCell ref="AH280:AJ280"/>
    <mergeCell ref="AK280:AN280"/>
    <mergeCell ref="AO280:AV280"/>
    <mergeCell ref="AW280:AY280"/>
    <mergeCell ref="AZ280:BO280"/>
    <mergeCell ref="B279:C279"/>
    <mergeCell ref="D279:H279"/>
    <mergeCell ref="I279:P279"/>
    <mergeCell ref="Q279:X279"/>
    <mergeCell ref="Y279:Z279"/>
    <mergeCell ref="AA279:AD279"/>
    <mergeCell ref="AE279:AG279"/>
    <mergeCell ref="AH279:AJ279"/>
    <mergeCell ref="AK279:AN279"/>
    <mergeCell ref="AO277:AV277"/>
    <mergeCell ref="AW277:AY277"/>
    <mergeCell ref="AZ277:BO277"/>
    <mergeCell ref="B278:C278"/>
    <mergeCell ref="D278:H278"/>
    <mergeCell ref="I278:P278"/>
    <mergeCell ref="Q278:X278"/>
    <mergeCell ref="Y278:Z278"/>
    <mergeCell ref="AA278:AD278"/>
    <mergeCell ref="AE278:AG278"/>
    <mergeCell ref="AH278:AJ278"/>
    <mergeCell ref="AK278:AN278"/>
    <mergeCell ref="AO278:AV278"/>
    <mergeCell ref="AW278:AY278"/>
    <mergeCell ref="AZ278:BO278"/>
    <mergeCell ref="B277:C277"/>
    <mergeCell ref="D277:H277"/>
    <mergeCell ref="I277:P277"/>
    <mergeCell ref="Q277:X277"/>
    <mergeCell ref="Y277:Z277"/>
    <mergeCell ref="AA277:AD277"/>
    <mergeCell ref="AE277:AG277"/>
    <mergeCell ref="AH277:AJ277"/>
    <mergeCell ref="AK277:AN277"/>
    <mergeCell ref="AO275:AV275"/>
    <mergeCell ref="AW275:AY275"/>
    <mergeCell ref="AZ275:BO275"/>
    <mergeCell ref="B276:C276"/>
    <mergeCell ref="D276:H276"/>
    <mergeCell ref="I276:P276"/>
    <mergeCell ref="Q276:X276"/>
    <mergeCell ref="Y276:Z276"/>
    <mergeCell ref="AA276:AD276"/>
    <mergeCell ref="AE276:AG276"/>
    <mergeCell ref="AH276:AJ276"/>
    <mergeCell ref="AK276:AN276"/>
    <mergeCell ref="AO276:AV276"/>
    <mergeCell ref="AW276:AY276"/>
    <mergeCell ref="AZ276:BO276"/>
    <mergeCell ref="B275:C275"/>
    <mergeCell ref="D275:H275"/>
    <mergeCell ref="I275:P275"/>
    <mergeCell ref="Q275:X275"/>
    <mergeCell ref="Y275:Z275"/>
    <mergeCell ref="AA275:AD275"/>
    <mergeCell ref="AE275:AG275"/>
    <mergeCell ref="AH275:AJ275"/>
    <mergeCell ref="AK275:AN275"/>
    <mergeCell ref="AO273:AV273"/>
    <mergeCell ref="AW273:AY273"/>
    <mergeCell ref="AZ273:BO273"/>
    <mergeCell ref="B274:C274"/>
    <mergeCell ref="D274:H274"/>
    <mergeCell ref="I274:P274"/>
    <mergeCell ref="Q274:X274"/>
    <mergeCell ref="Y274:Z274"/>
    <mergeCell ref="AA274:AD274"/>
    <mergeCell ref="AE274:AG274"/>
    <mergeCell ref="AH274:AJ274"/>
    <mergeCell ref="AK274:AN274"/>
    <mergeCell ref="AO274:AV274"/>
    <mergeCell ref="AW274:AY274"/>
    <mergeCell ref="AZ274:BO274"/>
    <mergeCell ref="B273:C273"/>
    <mergeCell ref="D273:H273"/>
    <mergeCell ref="I273:P273"/>
    <mergeCell ref="Q273:X273"/>
    <mergeCell ref="Y273:Z273"/>
    <mergeCell ref="AA273:AD273"/>
    <mergeCell ref="AE273:AG273"/>
    <mergeCell ref="AH273:AJ273"/>
    <mergeCell ref="AK273:AN273"/>
    <mergeCell ref="AO271:AV271"/>
    <mergeCell ref="AW271:AY271"/>
    <mergeCell ref="AZ271:BO271"/>
    <mergeCell ref="B272:C272"/>
    <mergeCell ref="D272:H272"/>
    <mergeCell ref="I272:P272"/>
    <mergeCell ref="Q272:X272"/>
    <mergeCell ref="Y272:Z272"/>
    <mergeCell ref="AA272:AD272"/>
    <mergeCell ref="AE272:AG272"/>
    <mergeCell ref="AH272:AJ272"/>
    <mergeCell ref="AK272:AN272"/>
    <mergeCell ref="AO272:AV272"/>
    <mergeCell ref="AW272:AY272"/>
    <mergeCell ref="AZ272:BO272"/>
    <mergeCell ref="B271:C271"/>
    <mergeCell ref="D271:H271"/>
    <mergeCell ref="I271:P271"/>
    <mergeCell ref="Q271:X271"/>
    <mergeCell ref="Y271:Z271"/>
    <mergeCell ref="AA271:AD271"/>
    <mergeCell ref="AE271:AG271"/>
    <mergeCell ref="AH271:AJ271"/>
    <mergeCell ref="AK271:AN271"/>
    <mergeCell ref="AO269:AV269"/>
    <mergeCell ref="AW269:AY269"/>
    <mergeCell ref="AZ269:BO269"/>
    <mergeCell ref="B270:C270"/>
    <mergeCell ref="D270:H270"/>
    <mergeCell ref="I270:P270"/>
    <mergeCell ref="Q270:X270"/>
    <mergeCell ref="Y270:Z270"/>
    <mergeCell ref="AA270:AD270"/>
    <mergeCell ref="AE270:AG270"/>
    <mergeCell ref="AH270:AJ270"/>
    <mergeCell ref="AK270:AN270"/>
    <mergeCell ref="AO270:AV270"/>
    <mergeCell ref="AW270:AY270"/>
    <mergeCell ref="AZ270:BO270"/>
    <mergeCell ref="B269:C269"/>
    <mergeCell ref="D269:H269"/>
    <mergeCell ref="I269:P269"/>
    <mergeCell ref="Q269:X269"/>
    <mergeCell ref="Y269:Z269"/>
    <mergeCell ref="AA269:AD269"/>
    <mergeCell ref="AE269:AG269"/>
    <mergeCell ref="AH269:AJ269"/>
    <mergeCell ref="AK269:AN269"/>
    <mergeCell ref="AO267:AV267"/>
    <mergeCell ref="AW267:AY267"/>
    <mergeCell ref="AZ267:BO267"/>
    <mergeCell ref="B268:C268"/>
    <mergeCell ref="D268:H268"/>
    <mergeCell ref="I268:P268"/>
    <mergeCell ref="Q268:X268"/>
    <mergeCell ref="Y268:Z268"/>
    <mergeCell ref="AA268:AD268"/>
    <mergeCell ref="AE268:AG268"/>
    <mergeCell ref="AH268:AJ268"/>
    <mergeCell ref="AK268:AN268"/>
    <mergeCell ref="AO268:AV268"/>
    <mergeCell ref="AW268:AY268"/>
    <mergeCell ref="AZ268:BO268"/>
    <mergeCell ref="B267:C267"/>
    <mergeCell ref="D267:H267"/>
    <mergeCell ref="I267:P267"/>
    <mergeCell ref="Q267:X267"/>
    <mergeCell ref="Y267:Z267"/>
    <mergeCell ref="AA267:AD267"/>
    <mergeCell ref="AE267:AG267"/>
    <mergeCell ref="AH267:AJ267"/>
    <mergeCell ref="AK267:AN267"/>
    <mergeCell ref="AO265:AV265"/>
    <mergeCell ref="AW265:AY265"/>
    <mergeCell ref="AZ265:BO265"/>
    <mergeCell ref="B266:C266"/>
    <mergeCell ref="D266:H266"/>
    <mergeCell ref="I266:P266"/>
    <mergeCell ref="Q266:X266"/>
    <mergeCell ref="Y266:Z266"/>
    <mergeCell ref="AA266:AD266"/>
    <mergeCell ref="AE266:AG266"/>
    <mergeCell ref="AH266:AJ266"/>
    <mergeCell ref="AK266:AN266"/>
    <mergeCell ref="AO266:AV266"/>
    <mergeCell ref="AW266:AY266"/>
    <mergeCell ref="AZ266:BO266"/>
    <mergeCell ref="B265:C265"/>
    <mergeCell ref="D265:H265"/>
    <mergeCell ref="I265:P265"/>
    <mergeCell ref="Q265:X265"/>
    <mergeCell ref="Y265:Z265"/>
    <mergeCell ref="AA265:AD265"/>
    <mergeCell ref="AE265:AG265"/>
    <mergeCell ref="AH265:AJ265"/>
    <mergeCell ref="AK265:AN265"/>
    <mergeCell ref="AO263:AV263"/>
    <mergeCell ref="AW263:AY263"/>
    <mergeCell ref="AZ263:BO263"/>
    <mergeCell ref="B264:C264"/>
    <mergeCell ref="D264:H264"/>
    <mergeCell ref="I264:P264"/>
    <mergeCell ref="Q264:X264"/>
    <mergeCell ref="Y264:Z264"/>
    <mergeCell ref="AA264:AD264"/>
    <mergeCell ref="AE264:AG264"/>
    <mergeCell ref="AH264:AJ264"/>
    <mergeCell ref="AK264:AN264"/>
    <mergeCell ref="AO264:AV264"/>
    <mergeCell ref="AW264:AY264"/>
    <mergeCell ref="AZ264:BO264"/>
    <mergeCell ref="B263:C263"/>
    <mergeCell ref="D263:H263"/>
    <mergeCell ref="I263:P263"/>
    <mergeCell ref="Q263:X263"/>
    <mergeCell ref="Y263:Z263"/>
    <mergeCell ref="AA263:AD263"/>
    <mergeCell ref="AE263:AG263"/>
    <mergeCell ref="AH263:AJ263"/>
    <mergeCell ref="AK263:AN263"/>
    <mergeCell ref="AO261:AV261"/>
    <mergeCell ref="AW261:AY261"/>
    <mergeCell ref="AZ261:BO261"/>
    <mergeCell ref="B262:C262"/>
    <mergeCell ref="D262:H262"/>
    <mergeCell ref="I262:P262"/>
    <mergeCell ref="Q262:X262"/>
    <mergeCell ref="Y262:Z262"/>
    <mergeCell ref="AA262:AD262"/>
    <mergeCell ref="AE262:AG262"/>
    <mergeCell ref="AH262:AJ262"/>
    <mergeCell ref="AK262:AN262"/>
    <mergeCell ref="AO262:AV262"/>
    <mergeCell ref="AW262:AY262"/>
    <mergeCell ref="AZ262:BO262"/>
    <mergeCell ref="B261:C261"/>
    <mergeCell ref="D261:H261"/>
    <mergeCell ref="I261:P261"/>
    <mergeCell ref="Q261:X261"/>
    <mergeCell ref="Y261:Z261"/>
    <mergeCell ref="AA261:AD261"/>
    <mergeCell ref="AE261:AG261"/>
    <mergeCell ref="AH261:AJ261"/>
    <mergeCell ref="AK261:AN261"/>
    <mergeCell ref="AO259:AV259"/>
    <mergeCell ref="AW259:AY259"/>
    <mergeCell ref="AZ259:BO259"/>
    <mergeCell ref="B260:C260"/>
    <mergeCell ref="D260:H260"/>
    <mergeCell ref="I260:P260"/>
    <mergeCell ref="Q260:X260"/>
    <mergeCell ref="Y260:Z260"/>
    <mergeCell ref="AA260:AD260"/>
    <mergeCell ref="AE260:AG260"/>
    <mergeCell ref="AH260:AJ260"/>
    <mergeCell ref="AK260:AN260"/>
    <mergeCell ref="AO260:AV260"/>
    <mergeCell ref="AW260:AY260"/>
    <mergeCell ref="AZ260:BO260"/>
    <mergeCell ref="B259:C259"/>
    <mergeCell ref="D259:H259"/>
    <mergeCell ref="I259:P259"/>
    <mergeCell ref="Q259:X259"/>
    <mergeCell ref="Y259:Z259"/>
    <mergeCell ref="AA259:AD259"/>
    <mergeCell ref="AE259:AG259"/>
    <mergeCell ref="AH259:AJ259"/>
    <mergeCell ref="AK259:AN259"/>
    <mergeCell ref="AO257:AV257"/>
    <mergeCell ref="AW257:AY257"/>
    <mergeCell ref="AZ257:BO257"/>
    <mergeCell ref="B258:C258"/>
    <mergeCell ref="D258:H258"/>
    <mergeCell ref="I258:P258"/>
    <mergeCell ref="Q258:X258"/>
    <mergeCell ref="Y258:Z258"/>
    <mergeCell ref="AA258:AD258"/>
    <mergeCell ref="AE258:AG258"/>
    <mergeCell ref="AH258:AJ258"/>
    <mergeCell ref="AK258:AN258"/>
    <mergeCell ref="AO258:AV258"/>
    <mergeCell ref="AW258:AY258"/>
    <mergeCell ref="AZ258:BO258"/>
    <mergeCell ref="B257:C257"/>
    <mergeCell ref="D257:H257"/>
    <mergeCell ref="I257:P257"/>
    <mergeCell ref="Q257:X257"/>
    <mergeCell ref="Y257:Z257"/>
    <mergeCell ref="AA257:AD257"/>
    <mergeCell ref="AE257:AG257"/>
    <mergeCell ref="AH257:AJ257"/>
    <mergeCell ref="AK257:AN257"/>
    <mergeCell ref="AO255:AV255"/>
    <mergeCell ref="AW255:AY255"/>
    <mergeCell ref="AZ255:BO255"/>
    <mergeCell ref="B256:C256"/>
    <mergeCell ref="D256:H256"/>
    <mergeCell ref="I256:P256"/>
    <mergeCell ref="Q256:X256"/>
    <mergeCell ref="Y256:Z256"/>
    <mergeCell ref="AA256:AD256"/>
    <mergeCell ref="AE256:AG256"/>
    <mergeCell ref="AH256:AJ256"/>
    <mergeCell ref="AK256:AN256"/>
    <mergeCell ref="AO256:AV256"/>
    <mergeCell ref="AW256:AY256"/>
    <mergeCell ref="AZ256:BO256"/>
    <mergeCell ref="B255:C255"/>
    <mergeCell ref="D255:H255"/>
    <mergeCell ref="I255:P255"/>
    <mergeCell ref="Q255:X255"/>
    <mergeCell ref="Y255:Z255"/>
    <mergeCell ref="AA255:AD255"/>
    <mergeCell ref="AE255:AG255"/>
    <mergeCell ref="AH255:AJ255"/>
    <mergeCell ref="AK255:AN255"/>
    <mergeCell ref="AO253:AV253"/>
    <mergeCell ref="AW253:AY253"/>
    <mergeCell ref="AZ253:BO253"/>
    <mergeCell ref="B254:C254"/>
    <mergeCell ref="D254:H254"/>
    <mergeCell ref="I254:P254"/>
    <mergeCell ref="Q254:X254"/>
    <mergeCell ref="Y254:Z254"/>
    <mergeCell ref="AA254:AD254"/>
    <mergeCell ref="AE254:AG254"/>
    <mergeCell ref="AH254:AJ254"/>
    <mergeCell ref="AK254:AN254"/>
    <mergeCell ref="AO254:AV254"/>
    <mergeCell ref="AW254:AY254"/>
    <mergeCell ref="AZ254:BO254"/>
    <mergeCell ref="B253:C253"/>
    <mergeCell ref="D253:H253"/>
    <mergeCell ref="I253:P253"/>
    <mergeCell ref="Q253:X253"/>
    <mergeCell ref="Y253:Z253"/>
    <mergeCell ref="AA253:AD253"/>
    <mergeCell ref="AE253:AG253"/>
    <mergeCell ref="AH253:AJ253"/>
    <mergeCell ref="AK253:AN253"/>
    <mergeCell ref="AO251:AV251"/>
    <mergeCell ref="AW251:AY251"/>
    <mergeCell ref="AZ251:BO251"/>
    <mergeCell ref="B252:C252"/>
    <mergeCell ref="D252:H252"/>
    <mergeCell ref="I252:P252"/>
    <mergeCell ref="Q252:X252"/>
    <mergeCell ref="Y252:Z252"/>
    <mergeCell ref="AA252:AD252"/>
    <mergeCell ref="AE252:AG252"/>
    <mergeCell ref="AH252:AJ252"/>
    <mergeCell ref="AK252:AN252"/>
    <mergeCell ref="AO252:AV252"/>
    <mergeCell ref="AW252:AY252"/>
    <mergeCell ref="AZ252:BO252"/>
    <mergeCell ref="B251:C251"/>
    <mergeCell ref="D251:H251"/>
    <mergeCell ref="I251:P251"/>
    <mergeCell ref="Q251:X251"/>
    <mergeCell ref="Y251:Z251"/>
    <mergeCell ref="AA251:AD251"/>
    <mergeCell ref="AE251:AG251"/>
    <mergeCell ref="AH251:AJ251"/>
    <mergeCell ref="AK251:AN251"/>
    <mergeCell ref="AO249:AV249"/>
    <mergeCell ref="AW249:AY249"/>
    <mergeCell ref="AZ249:BO249"/>
    <mergeCell ref="B250:C250"/>
    <mergeCell ref="D250:H250"/>
    <mergeCell ref="I250:P250"/>
    <mergeCell ref="Q250:X250"/>
    <mergeCell ref="Y250:Z250"/>
    <mergeCell ref="AA250:AD250"/>
    <mergeCell ref="AE250:AG250"/>
    <mergeCell ref="AH250:AJ250"/>
    <mergeCell ref="AK250:AN250"/>
    <mergeCell ref="AO250:AV250"/>
    <mergeCell ref="AW250:AY250"/>
    <mergeCell ref="AZ250:BO250"/>
    <mergeCell ref="B249:C249"/>
    <mergeCell ref="D249:H249"/>
    <mergeCell ref="I249:P249"/>
    <mergeCell ref="Q249:X249"/>
    <mergeCell ref="Y249:Z249"/>
    <mergeCell ref="AA249:AD249"/>
    <mergeCell ref="AE249:AG249"/>
    <mergeCell ref="AH249:AJ249"/>
    <mergeCell ref="AK249:AN249"/>
    <mergeCell ref="AO247:AV247"/>
    <mergeCell ref="AW247:AY247"/>
    <mergeCell ref="AZ247:BO247"/>
    <mergeCell ref="B248:C248"/>
    <mergeCell ref="D248:H248"/>
    <mergeCell ref="I248:P248"/>
    <mergeCell ref="Q248:X248"/>
    <mergeCell ref="Y248:Z248"/>
    <mergeCell ref="AA248:AD248"/>
    <mergeCell ref="AE248:AG248"/>
    <mergeCell ref="AH248:AJ248"/>
    <mergeCell ref="AK248:AN248"/>
    <mergeCell ref="AO248:AV248"/>
    <mergeCell ref="AW248:AY248"/>
    <mergeCell ref="AZ248:BO248"/>
    <mergeCell ref="B247:C247"/>
    <mergeCell ref="D247:H247"/>
    <mergeCell ref="I247:P247"/>
    <mergeCell ref="Q247:X247"/>
    <mergeCell ref="Y247:Z247"/>
    <mergeCell ref="AA247:AD247"/>
    <mergeCell ref="AE247:AG247"/>
    <mergeCell ref="AH247:AJ247"/>
    <mergeCell ref="AK247:AN247"/>
    <mergeCell ref="AO245:AV245"/>
    <mergeCell ref="AW245:AY245"/>
    <mergeCell ref="AZ245:BO245"/>
    <mergeCell ref="B246:C246"/>
    <mergeCell ref="D246:H246"/>
    <mergeCell ref="I246:P246"/>
    <mergeCell ref="Q246:X246"/>
    <mergeCell ref="Y246:Z246"/>
    <mergeCell ref="AA246:AD246"/>
    <mergeCell ref="AE246:AG246"/>
    <mergeCell ref="AH246:AJ246"/>
    <mergeCell ref="AK246:AN246"/>
    <mergeCell ref="AO246:AV246"/>
    <mergeCell ref="AW246:AY246"/>
    <mergeCell ref="AZ246:BO246"/>
    <mergeCell ref="B245:C245"/>
    <mergeCell ref="D245:H245"/>
    <mergeCell ref="I245:P245"/>
    <mergeCell ref="Q245:X245"/>
    <mergeCell ref="Y245:Z245"/>
    <mergeCell ref="AA245:AD245"/>
    <mergeCell ref="AE245:AG245"/>
    <mergeCell ref="AH245:AJ245"/>
    <mergeCell ref="AK245:AN245"/>
    <mergeCell ref="AO243:AV243"/>
    <mergeCell ref="AW243:AY243"/>
    <mergeCell ref="AZ243:BO243"/>
    <mergeCell ref="B244:C244"/>
    <mergeCell ref="D244:H244"/>
    <mergeCell ref="I244:P244"/>
    <mergeCell ref="Q244:X244"/>
    <mergeCell ref="Y244:Z244"/>
    <mergeCell ref="AA244:AD244"/>
    <mergeCell ref="AE244:AG244"/>
    <mergeCell ref="AH244:AJ244"/>
    <mergeCell ref="AK244:AN244"/>
    <mergeCell ref="AO244:AV244"/>
    <mergeCell ref="AW244:AY244"/>
    <mergeCell ref="AZ244:BO244"/>
    <mergeCell ref="B243:C243"/>
    <mergeCell ref="D243:H243"/>
    <mergeCell ref="I243:P243"/>
    <mergeCell ref="Q243:X243"/>
    <mergeCell ref="Y243:Z243"/>
    <mergeCell ref="AA243:AD243"/>
    <mergeCell ref="AE243:AG243"/>
    <mergeCell ref="AH243:AJ243"/>
    <mergeCell ref="AK243:AN243"/>
    <mergeCell ref="AO241:AV241"/>
    <mergeCell ref="AW241:AY241"/>
    <mergeCell ref="AZ241:BO241"/>
    <mergeCell ref="B242:C242"/>
    <mergeCell ref="D242:H242"/>
    <mergeCell ref="I242:P242"/>
    <mergeCell ref="Q242:X242"/>
    <mergeCell ref="Y242:Z242"/>
    <mergeCell ref="AA242:AD242"/>
    <mergeCell ref="AE242:AG242"/>
    <mergeCell ref="AH242:AJ242"/>
    <mergeCell ref="AK242:AN242"/>
    <mergeCell ref="AO242:AV242"/>
    <mergeCell ref="AW242:AY242"/>
    <mergeCell ref="AZ242:BO242"/>
    <mergeCell ref="B241:C241"/>
    <mergeCell ref="D241:H241"/>
    <mergeCell ref="I241:P241"/>
    <mergeCell ref="Q241:X241"/>
    <mergeCell ref="Y241:Z241"/>
    <mergeCell ref="AA241:AD241"/>
    <mergeCell ref="AE241:AG241"/>
    <mergeCell ref="AH241:AJ241"/>
    <mergeCell ref="AK241:AN241"/>
    <mergeCell ref="AO239:AV239"/>
    <mergeCell ref="AW239:AY239"/>
    <mergeCell ref="AZ239:BO239"/>
    <mergeCell ref="B240:C240"/>
    <mergeCell ref="D240:H240"/>
    <mergeCell ref="I240:P240"/>
    <mergeCell ref="Q240:X240"/>
    <mergeCell ref="Y240:Z240"/>
    <mergeCell ref="AA240:AD240"/>
    <mergeCell ref="AE240:AG240"/>
    <mergeCell ref="AH240:AJ240"/>
    <mergeCell ref="AK240:AN240"/>
    <mergeCell ref="AO240:AV240"/>
    <mergeCell ref="AW240:AY240"/>
    <mergeCell ref="AZ240:BO240"/>
    <mergeCell ref="B239:C239"/>
    <mergeCell ref="D239:H239"/>
    <mergeCell ref="I239:P239"/>
    <mergeCell ref="Q239:X239"/>
    <mergeCell ref="Y239:Z239"/>
    <mergeCell ref="AA239:AD239"/>
    <mergeCell ref="AE239:AG239"/>
    <mergeCell ref="AH239:AJ239"/>
    <mergeCell ref="AK239:AN239"/>
    <mergeCell ref="AO237:AV237"/>
    <mergeCell ref="AW237:AY237"/>
    <mergeCell ref="AZ237:BO237"/>
    <mergeCell ref="B238:C238"/>
    <mergeCell ref="D238:H238"/>
    <mergeCell ref="I238:P238"/>
    <mergeCell ref="Q238:X238"/>
    <mergeCell ref="Y238:Z238"/>
    <mergeCell ref="AA238:AD238"/>
    <mergeCell ref="AE238:AG238"/>
    <mergeCell ref="AH238:AJ238"/>
    <mergeCell ref="AK238:AN238"/>
    <mergeCell ref="AO238:AV238"/>
    <mergeCell ref="AW238:AY238"/>
    <mergeCell ref="AZ238:BO238"/>
    <mergeCell ref="B237:C237"/>
    <mergeCell ref="D237:H237"/>
    <mergeCell ref="I237:P237"/>
    <mergeCell ref="Q237:X237"/>
    <mergeCell ref="Y237:Z237"/>
    <mergeCell ref="AA237:AD237"/>
    <mergeCell ref="AE237:AG237"/>
    <mergeCell ref="AH237:AJ237"/>
    <mergeCell ref="AK237:AN237"/>
    <mergeCell ref="AO235:AV235"/>
    <mergeCell ref="AW235:AY235"/>
    <mergeCell ref="AZ235:BO235"/>
    <mergeCell ref="B236:C236"/>
    <mergeCell ref="D236:H236"/>
    <mergeCell ref="I236:P236"/>
    <mergeCell ref="Q236:X236"/>
    <mergeCell ref="Y236:Z236"/>
    <mergeCell ref="AA236:AD236"/>
    <mergeCell ref="AE236:AG236"/>
    <mergeCell ref="AH236:AJ236"/>
    <mergeCell ref="AK236:AN236"/>
    <mergeCell ref="AO236:AV236"/>
    <mergeCell ref="AW236:AY236"/>
    <mergeCell ref="AZ236:BO236"/>
    <mergeCell ref="B235:C235"/>
    <mergeCell ref="D235:H235"/>
    <mergeCell ref="I235:P235"/>
    <mergeCell ref="Q235:X235"/>
    <mergeCell ref="Y235:Z235"/>
    <mergeCell ref="AA235:AD235"/>
    <mergeCell ref="AE235:AG235"/>
    <mergeCell ref="AH235:AJ235"/>
    <mergeCell ref="AK235:AN235"/>
    <mergeCell ref="AO233:AV233"/>
    <mergeCell ref="AW233:AY233"/>
    <mergeCell ref="AZ233:BO233"/>
    <mergeCell ref="B234:C234"/>
    <mergeCell ref="D234:H234"/>
    <mergeCell ref="I234:P234"/>
    <mergeCell ref="Q234:X234"/>
    <mergeCell ref="Y234:Z234"/>
    <mergeCell ref="AA234:AD234"/>
    <mergeCell ref="AE234:AG234"/>
    <mergeCell ref="AH234:AJ234"/>
    <mergeCell ref="AK234:AN234"/>
    <mergeCell ref="AO234:AV234"/>
    <mergeCell ref="AW234:AY234"/>
    <mergeCell ref="AZ234:BO234"/>
    <mergeCell ref="B233:C233"/>
    <mergeCell ref="D233:H233"/>
    <mergeCell ref="I233:P233"/>
    <mergeCell ref="Q233:X233"/>
    <mergeCell ref="Y233:Z233"/>
    <mergeCell ref="AA233:AD233"/>
    <mergeCell ref="AE233:AG233"/>
    <mergeCell ref="AH233:AJ233"/>
    <mergeCell ref="AK233:AN233"/>
    <mergeCell ref="AO231:AV231"/>
    <mergeCell ref="AW231:AY231"/>
    <mergeCell ref="AZ231:BO231"/>
    <mergeCell ref="B232:C232"/>
    <mergeCell ref="D232:H232"/>
    <mergeCell ref="I232:P232"/>
    <mergeCell ref="Q232:X232"/>
    <mergeCell ref="Y232:Z232"/>
    <mergeCell ref="AA232:AD232"/>
    <mergeCell ref="AE232:AG232"/>
    <mergeCell ref="AH232:AJ232"/>
    <mergeCell ref="AK232:AN232"/>
    <mergeCell ref="AO232:AV232"/>
    <mergeCell ref="AW232:AY232"/>
    <mergeCell ref="AZ232:BO232"/>
    <mergeCell ref="B231:C231"/>
    <mergeCell ref="D231:H231"/>
    <mergeCell ref="I231:P231"/>
    <mergeCell ref="Q231:X231"/>
    <mergeCell ref="Y231:Z231"/>
    <mergeCell ref="AA231:AD231"/>
    <mergeCell ref="AE231:AG231"/>
    <mergeCell ref="AH231:AJ231"/>
    <mergeCell ref="AK231:AN231"/>
    <mergeCell ref="AO229:AV229"/>
    <mergeCell ref="AW229:AY229"/>
    <mergeCell ref="AZ229:BO229"/>
    <mergeCell ref="B230:C230"/>
    <mergeCell ref="D230:H230"/>
    <mergeCell ref="I230:P230"/>
    <mergeCell ref="Q230:X230"/>
    <mergeCell ref="Y230:Z230"/>
    <mergeCell ref="AA230:AD230"/>
    <mergeCell ref="AE230:AG230"/>
    <mergeCell ref="AH230:AJ230"/>
    <mergeCell ref="AK230:AN230"/>
    <mergeCell ref="AO230:AV230"/>
    <mergeCell ref="AW230:AY230"/>
    <mergeCell ref="AZ230:BO230"/>
    <mergeCell ref="B229:C229"/>
    <mergeCell ref="D229:H229"/>
    <mergeCell ref="I229:P229"/>
    <mergeCell ref="Q229:X229"/>
    <mergeCell ref="Y229:Z229"/>
    <mergeCell ref="AA229:AD229"/>
    <mergeCell ref="AE229:AG229"/>
    <mergeCell ref="AH229:AJ229"/>
    <mergeCell ref="AK229:AN229"/>
    <mergeCell ref="AO227:AV227"/>
    <mergeCell ref="AW227:AY227"/>
    <mergeCell ref="AZ227:BO227"/>
    <mergeCell ref="B228:C228"/>
    <mergeCell ref="D228:H228"/>
    <mergeCell ref="I228:P228"/>
    <mergeCell ref="Q228:X228"/>
    <mergeCell ref="Y228:Z228"/>
    <mergeCell ref="AA228:AD228"/>
    <mergeCell ref="AE228:AG228"/>
    <mergeCell ref="AH228:AJ228"/>
    <mergeCell ref="AK228:AN228"/>
    <mergeCell ref="AO228:AV228"/>
    <mergeCell ref="AW228:AY228"/>
    <mergeCell ref="AZ228:BO228"/>
    <mergeCell ref="B227:C227"/>
    <mergeCell ref="D227:H227"/>
    <mergeCell ref="I227:P227"/>
    <mergeCell ref="Q227:X227"/>
    <mergeCell ref="Y227:Z227"/>
    <mergeCell ref="AA227:AD227"/>
    <mergeCell ref="AE227:AG227"/>
    <mergeCell ref="AH227:AJ227"/>
    <mergeCell ref="AK227:AN227"/>
    <mergeCell ref="AO225:AV225"/>
    <mergeCell ref="AW225:AY225"/>
    <mergeCell ref="AZ225:BO225"/>
    <mergeCell ref="B226:C226"/>
    <mergeCell ref="D226:H226"/>
    <mergeCell ref="I226:P226"/>
    <mergeCell ref="Q226:X226"/>
    <mergeCell ref="Y226:Z226"/>
    <mergeCell ref="AA226:AD226"/>
    <mergeCell ref="AE226:AG226"/>
    <mergeCell ref="AH226:AJ226"/>
    <mergeCell ref="AK226:AN226"/>
    <mergeCell ref="AO226:AV226"/>
    <mergeCell ref="AW226:AY226"/>
    <mergeCell ref="AZ226:BO226"/>
    <mergeCell ref="B225:C225"/>
    <mergeCell ref="D225:H225"/>
    <mergeCell ref="I225:P225"/>
    <mergeCell ref="Q225:X225"/>
    <mergeCell ref="Y225:Z225"/>
    <mergeCell ref="AA225:AD225"/>
    <mergeCell ref="AE225:AG225"/>
    <mergeCell ref="AH225:AJ225"/>
    <mergeCell ref="AK225:AN225"/>
    <mergeCell ref="AO223:AV223"/>
    <mergeCell ref="AW223:AY223"/>
    <mergeCell ref="AZ223:BO223"/>
    <mergeCell ref="B224:C224"/>
    <mergeCell ref="D224:H224"/>
    <mergeCell ref="I224:P224"/>
    <mergeCell ref="Q224:X224"/>
    <mergeCell ref="Y224:Z224"/>
    <mergeCell ref="AA224:AD224"/>
    <mergeCell ref="AE224:AG224"/>
    <mergeCell ref="AH224:AJ224"/>
    <mergeCell ref="AK224:AN224"/>
    <mergeCell ref="AO224:AV224"/>
    <mergeCell ref="AW224:AY224"/>
    <mergeCell ref="AZ224:BO224"/>
    <mergeCell ref="B223:C223"/>
    <mergeCell ref="D223:H223"/>
    <mergeCell ref="I223:P223"/>
    <mergeCell ref="Q223:X223"/>
    <mergeCell ref="Y223:Z223"/>
    <mergeCell ref="AA223:AD223"/>
    <mergeCell ref="AE223:AG223"/>
    <mergeCell ref="AH223:AJ223"/>
    <mergeCell ref="AK223:AN223"/>
    <mergeCell ref="AO221:AV221"/>
    <mergeCell ref="AW221:AY221"/>
    <mergeCell ref="AZ221:BO221"/>
    <mergeCell ref="B222:C222"/>
    <mergeCell ref="D222:H222"/>
    <mergeCell ref="I222:P222"/>
    <mergeCell ref="Q222:X222"/>
    <mergeCell ref="Y222:Z222"/>
    <mergeCell ref="AA222:AD222"/>
    <mergeCell ref="AE222:AG222"/>
    <mergeCell ref="AH222:AJ222"/>
    <mergeCell ref="AK222:AN222"/>
    <mergeCell ref="AO222:AV222"/>
    <mergeCell ref="AW222:AY222"/>
    <mergeCell ref="AZ222:BO222"/>
    <mergeCell ref="B221:C221"/>
    <mergeCell ref="D221:H221"/>
    <mergeCell ref="I221:P221"/>
    <mergeCell ref="Q221:X221"/>
    <mergeCell ref="Y221:Z221"/>
    <mergeCell ref="AA221:AD221"/>
    <mergeCell ref="AE221:AG221"/>
    <mergeCell ref="AH221:AJ221"/>
    <mergeCell ref="AK221:AN221"/>
    <mergeCell ref="AO219:AV219"/>
    <mergeCell ref="AW219:AY219"/>
    <mergeCell ref="AZ219:BO219"/>
    <mergeCell ref="B220:C220"/>
    <mergeCell ref="D220:H220"/>
    <mergeCell ref="I220:P220"/>
    <mergeCell ref="Q220:X220"/>
    <mergeCell ref="Y220:Z220"/>
    <mergeCell ref="AA220:AD220"/>
    <mergeCell ref="AE220:AG220"/>
    <mergeCell ref="AH220:AJ220"/>
    <mergeCell ref="AK220:AN220"/>
    <mergeCell ref="AO220:AV220"/>
    <mergeCell ref="AW220:AY220"/>
    <mergeCell ref="AZ220:BO220"/>
    <mergeCell ref="B219:C219"/>
    <mergeCell ref="D219:H219"/>
    <mergeCell ref="I219:P219"/>
    <mergeCell ref="Q219:X219"/>
    <mergeCell ref="Y219:Z219"/>
    <mergeCell ref="AA219:AD219"/>
    <mergeCell ref="AE219:AG219"/>
    <mergeCell ref="AH219:AJ219"/>
    <mergeCell ref="AK219:AN219"/>
    <mergeCell ref="AO217:AV217"/>
    <mergeCell ref="AW217:AY217"/>
    <mergeCell ref="AZ217:BO217"/>
    <mergeCell ref="B218:C218"/>
    <mergeCell ref="D218:H218"/>
    <mergeCell ref="I218:P218"/>
    <mergeCell ref="Q218:X218"/>
    <mergeCell ref="Y218:Z218"/>
    <mergeCell ref="AA218:AD218"/>
    <mergeCell ref="AE218:AG218"/>
    <mergeCell ref="AH218:AJ218"/>
    <mergeCell ref="AK218:AN218"/>
    <mergeCell ref="AO218:AV218"/>
    <mergeCell ref="AW218:AY218"/>
    <mergeCell ref="AZ218:BO218"/>
    <mergeCell ref="B217:C217"/>
    <mergeCell ref="D217:H217"/>
    <mergeCell ref="I217:P217"/>
    <mergeCell ref="Q217:X217"/>
    <mergeCell ref="Y217:Z217"/>
    <mergeCell ref="AA217:AD217"/>
    <mergeCell ref="AE217:AG217"/>
    <mergeCell ref="AH217:AJ217"/>
    <mergeCell ref="AK217:AN217"/>
    <mergeCell ref="AO215:AV215"/>
    <mergeCell ref="AW215:AY215"/>
    <mergeCell ref="AZ215:BO215"/>
    <mergeCell ref="B216:C216"/>
    <mergeCell ref="D216:H216"/>
    <mergeCell ref="I216:P216"/>
    <mergeCell ref="Q216:X216"/>
    <mergeCell ref="Y216:Z216"/>
    <mergeCell ref="AA216:AD216"/>
    <mergeCell ref="AE216:AG216"/>
    <mergeCell ref="AH216:AJ216"/>
    <mergeCell ref="AK216:AN216"/>
    <mergeCell ref="AO216:AV216"/>
    <mergeCell ref="AW216:AY216"/>
    <mergeCell ref="AZ216:BO216"/>
    <mergeCell ref="B215:C215"/>
    <mergeCell ref="D215:H215"/>
    <mergeCell ref="I215:P215"/>
    <mergeCell ref="Q215:X215"/>
    <mergeCell ref="Y215:Z215"/>
    <mergeCell ref="AA215:AD215"/>
    <mergeCell ref="AE215:AG215"/>
    <mergeCell ref="AH215:AJ215"/>
    <mergeCell ref="AK215:AN215"/>
    <mergeCell ref="AO213:AV213"/>
    <mergeCell ref="AW213:AY213"/>
    <mergeCell ref="AZ213:BO213"/>
    <mergeCell ref="B214:C214"/>
    <mergeCell ref="D214:H214"/>
    <mergeCell ref="I214:P214"/>
    <mergeCell ref="Q214:X214"/>
    <mergeCell ref="Y214:Z214"/>
    <mergeCell ref="AA214:AD214"/>
    <mergeCell ref="AE214:AG214"/>
    <mergeCell ref="AH214:AJ214"/>
    <mergeCell ref="AK214:AN214"/>
    <mergeCell ref="AO214:AV214"/>
    <mergeCell ref="AW214:AY214"/>
    <mergeCell ref="AZ214:BO214"/>
    <mergeCell ref="B213:C213"/>
    <mergeCell ref="D213:H213"/>
    <mergeCell ref="I213:P213"/>
    <mergeCell ref="Q213:X213"/>
    <mergeCell ref="Y213:Z213"/>
    <mergeCell ref="AA213:AD213"/>
    <mergeCell ref="AE213:AG213"/>
    <mergeCell ref="AH213:AJ213"/>
    <mergeCell ref="AK213:AN213"/>
    <mergeCell ref="AO211:AV211"/>
    <mergeCell ref="AW211:AY211"/>
    <mergeCell ref="AZ211:BO211"/>
    <mergeCell ref="B212:C212"/>
    <mergeCell ref="D212:H212"/>
    <mergeCell ref="I212:P212"/>
    <mergeCell ref="Q212:X212"/>
    <mergeCell ref="Y212:Z212"/>
    <mergeCell ref="AA212:AD212"/>
    <mergeCell ref="AE212:AG212"/>
    <mergeCell ref="AH212:AJ212"/>
    <mergeCell ref="AK212:AN212"/>
    <mergeCell ref="AO212:AV212"/>
    <mergeCell ref="AW212:AY212"/>
    <mergeCell ref="AZ212:BO212"/>
    <mergeCell ref="B211:C211"/>
    <mergeCell ref="D211:H211"/>
    <mergeCell ref="I211:P211"/>
    <mergeCell ref="Q211:X211"/>
    <mergeCell ref="Y211:Z211"/>
    <mergeCell ref="AA211:AD211"/>
    <mergeCell ref="AE211:AG211"/>
    <mergeCell ref="AH211:AJ211"/>
    <mergeCell ref="AK211:AN211"/>
    <mergeCell ref="AO209:AV209"/>
    <mergeCell ref="AW209:AY209"/>
    <mergeCell ref="AZ209:BO209"/>
    <mergeCell ref="B210:C210"/>
    <mergeCell ref="D210:H210"/>
    <mergeCell ref="I210:P210"/>
    <mergeCell ref="Q210:X210"/>
    <mergeCell ref="Y210:Z210"/>
    <mergeCell ref="AA210:AD210"/>
    <mergeCell ref="AE210:AG210"/>
    <mergeCell ref="AH210:AJ210"/>
    <mergeCell ref="AK210:AN210"/>
    <mergeCell ref="AO210:AV210"/>
    <mergeCell ref="AW210:AY210"/>
    <mergeCell ref="AZ210:BO210"/>
    <mergeCell ref="B209:C209"/>
    <mergeCell ref="D209:H209"/>
    <mergeCell ref="I209:P209"/>
    <mergeCell ref="Q209:X209"/>
    <mergeCell ref="Y209:Z209"/>
    <mergeCell ref="AA209:AD209"/>
    <mergeCell ref="AE209:AG209"/>
    <mergeCell ref="AH209:AJ209"/>
    <mergeCell ref="AK209:AN209"/>
    <mergeCell ref="AO207:AV207"/>
    <mergeCell ref="AW207:AY207"/>
    <mergeCell ref="AZ207:BO207"/>
    <mergeCell ref="B208:C208"/>
    <mergeCell ref="D208:H208"/>
    <mergeCell ref="I208:P208"/>
    <mergeCell ref="Q208:X208"/>
    <mergeCell ref="Y208:Z208"/>
    <mergeCell ref="AA208:AD208"/>
    <mergeCell ref="AE208:AG208"/>
    <mergeCell ref="AH208:AJ208"/>
    <mergeCell ref="AK208:AN208"/>
    <mergeCell ref="AO208:AV208"/>
    <mergeCell ref="AW208:AY208"/>
    <mergeCell ref="AZ208:BO208"/>
    <mergeCell ref="B207:C207"/>
    <mergeCell ref="D207:H207"/>
    <mergeCell ref="I207:P207"/>
    <mergeCell ref="Q207:X207"/>
    <mergeCell ref="Y207:Z207"/>
    <mergeCell ref="AA207:AD207"/>
    <mergeCell ref="AE207:AG207"/>
    <mergeCell ref="AH207:AJ207"/>
    <mergeCell ref="AK207:AN207"/>
    <mergeCell ref="AO205:AV205"/>
    <mergeCell ref="AW205:AY205"/>
    <mergeCell ref="AZ205:BO205"/>
    <mergeCell ref="B206:C206"/>
    <mergeCell ref="D206:H206"/>
    <mergeCell ref="I206:P206"/>
    <mergeCell ref="Q206:X206"/>
    <mergeCell ref="Y206:Z206"/>
    <mergeCell ref="AA206:AD206"/>
    <mergeCell ref="AE206:AG206"/>
    <mergeCell ref="AH206:AJ206"/>
    <mergeCell ref="AK206:AN206"/>
    <mergeCell ref="AO206:AV206"/>
    <mergeCell ref="AW206:AY206"/>
    <mergeCell ref="AZ206:BO206"/>
    <mergeCell ref="B205:C205"/>
    <mergeCell ref="D205:H205"/>
    <mergeCell ref="I205:P205"/>
    <mergeCell ref="Q205:X205"/>
    <mergeCell ref="Y205:Z205"/>
    <mergeCell ref="AA205:AD205"/>
    <mergeCell ref="AE205:AG205"/>
    <mergeCell ref="AH205:AJ205"/>
    <mergeCell ref="AK205:AN205"/>
    <mergeCell ref="AO203:AV203"/>
    <mergeCell ref="AW203:AY203"/>
    <mergeCell ref="AZ203:BO203"/>
    <mergeCell ref="B204:C204"/>
    <mergeCell ref="D204:H204"/>
    <mergeCell ref="I204:P204"/>
    <mergeCell ref="Q204:X204"/>
    <mergeCell ref="Y204:Z204"/>
    <mergeCell ref="AA204:AD204"/>
    <mergeCell ref="AE204:AG204"/>
    <mergeCell ref="AH204:AJ204"/>
    <mergeCell ref="AK204:AN204"/>
    <mergeCell ref="AO204:AV204"/>
    <mergeCell ref="AW204:AY204"/>
    <mergeCell ref="AZ204:BO204"/>
    <mergeCell ref="B203:C203"/>
    <mergeCell ref="D203:H203"/>
    <mergeCell ref="I203:P203"/>
    <mergeCell ref="Q203:X203"/>
    <mergeCell ref="Y203:Z203"/>
    <mergeCell ref="AA203:AD203"/>
    <mergeCell ref="AE203:AG203"/>
    <mergeCell ref="AH203:AJ203"/>
    <mergeCell ref="AK203:AN203"/>
    <mergeCell ref="AO201:AV201"/>
    <mergeCell ref="AW201:AY201"/>
    <mergeCell ref="AZ201:BO201"/>
    <mergeCell ref="B202:C202"/>
    <mergeCell ref="D202:H202"/>
    <mergeCell ref="I202:P202"/>
    <mergeCell ref="Q202:X202"/>
    <mergeCell ref="Y202:Z202"/>
    <mergeCell ref="AA202:AD202"/>
    <mergeCell ref="AE202:AG202"/>
    <mergeCell ref="AH202:AJ202"/>
    <mergeCell ref="AK202:AN202"/>
    <mergeCell ref="AO202:AV202"/>
    <mergeCell ref="AW202:AY202"/>
    <mergeCell ref="AZ202:BO202"/>
    <mergeCell ref="B201:C201"/>
    <mergeCell ref="D201:H201"/>
    <mergeCell ref="I201:P201"/>
    <mergeCell ref="Q201:X201"/>
    <mergeCell ref="Y201:Z201"/>
    <mergeCell ref="AA201:AD201"/>
    <mergeCell ref="AE201:AG201"/>
    <mergeCell ref="AH201:AJ201"/>
    <mergeCell ref="AK201:AN201"/>
    <mergeCell ref="AO199:AV199"/>
    <mergeCell ref="AW199:AY199"/>
    <mergeCell ref="AZ199:BO199"/>
    <mergeCell ref="B200:C200"/>
    <mergeCell ref="D200:H200"/>
    <mergeCell ref="I200:P200"/>
    <mergeCell ref="Q200:X200"/>
    <mergeCell ref="Y200:Z200"/>
    <mergeCell ref="AA200:AD200"/>
    <mergeCell ref="AE200:AG200"/>
    <mergeCell ref="AH200:AJ200"/>
    <mergeCell ref="AK200:AN200"/>
    <mergeCell ref="AO200:AV200"/>
    <mergeCell ref="AW200:AY200"/>
    <mergeCell ref="AZ200:BO200"/>
    <mergeCell ref="B199:C199"/>
    <mergeCell ref="D199:H199"/>
    <mergeCell ref="I199:P199"/>
    <mergeCell ref="Q199:X199"/>
    <mergeCell ref="Y199:Z199"/>
    <mergeCell ref="AA199:AD199"/>
    <mergeCell ref="AE199:AG199"/>
    <mergeCell ref="AH199:AJ199"/>
    <mergeCell ref="AK199:AN199"/>
    <mergeCell ref="AO197:AV197"/>
    <mergeCell ref="AW197:AY197"/>
    <mergeCell ref="AZ197:BO197"/>
    <mergeCell ref="B198:C198"/>
    <mergeCell ref="D198:H198"/>
    <mergeCell ref="I198:P198"/>
    <mergeCell ref="Q198:X198"/>
    <mergeCell ref="Y198:Z198"/>
    <mergeCell ref="AA198:AD198"/>
    <mergeCell ref="AE198:AG198"/>
    <mergeCell ref="AH198:AJ198"/>
    <mergeCell ref="AK198:AN198"/>
    <mergeCell ref="AO198:AV198"/>
    <mergeCell ref="AW198:AY198"/>
    <mergeCell ref="AZ198:BO198"/>
    <mergeCell ref="B197:C197"/>
    <mergeCell ref="D197:H197"/>
    <mergeCell ref="I197:P197"/>
    <mergeCell ref="Q197:X197"/>
    <mergeCell ref="Y197:Z197"/>
    <mergeCell ref="AA197:AD197"/>
    <mergeCell ref="AE197:AG197"/>
    <mergeCell ref="AH197:AJ197"/>
    <mergeCell ref="AK197:AN197"/>
    <mergeCell ref="AO195:AV195"/>
    <mergeCell ref="AW195:AY195"/>
    <mergeCell ref="AZ195:BO195"/>
    <mergeCell ref="B196:C196"/>
    <mergeCell ref="D196:H196"/>
    <mergeCell ref="I196:P196"/>
    <mergeCell ref="Q196:X196"/>
    <mergeCell ref="Y196:Z196"/>
    <mergeCell ref="AA196:AD196"/>
    <mergeCell ref="AE196:AG196"/>
    <mergeCell ref="AH196:AJ196"/>
    <mergeCell ref="AK196:AN196"/>
    <mergeCell ref="AO196:AV196"/>
    <mergeCell ref="AW196:AY196"/>
    <mergeCell ref="AZ196:BO196"/>
    <mergeCell ref="B195:C195"/>
    <mergeCell ref="D195:H195"/>
    <mergeCell ref="I195:P195"/>
    <mergeCell ref="Q195:X195"/>
    <mergeCell ref="Y195:Z195"/>
    <mergeCell ref="AA195:AD195"/>
    <mergeCell ref="AE195:AG195"/>
    <mergeCell ref="AH195:AJ195"/>
    <mergeCell ref="AK195:AN195"/>
    <mergeCell ref="AO193:AV193"/>
    <mergeCell ref="AW193:AY193"/>
    <mergeCell ref="AZ193:BO193"/>
    <mergeCell ref="B194:C194"/>
    <mergeCell ref="D194:H194"/>
    <mergeCell ref="I194:P194"/>
    <mergeCell ref="Q194:X194"/>
    <mergeCell ref="Y194:Z194"/>
    <mergeCell ref="AA194:AD194"/>
    <mergeCell ref="AE194:AG194"/>
    <mergeCell ref="AH194:AJ194"/>
    <mergeCell ref="AK194:AN194"/>
    <mergeCell ref="AO194:AV194"/>
    <mergeCell ref="AW194:AY194"/>
    <mergeCell ref="AZ194:BO194"/>
    <mergeCell ref="B193:C193"/>
    <mergeCell ref="D193:H193"/>
    <mergeCell ref="I193:P193"/>
    <mergeCell ref="Q193:X193"/>
    <mergeCell ref="Y193:Z193"/>
    <mergeCell ref="AA193:AD193"/>
    <mergeCell ref="AE193:AG193"/>
    <mergeCell ref="AH193:AJ193"/>
    <mergeCell ref="AK193:AN193"/>
    <mergeCell ref="AO191:AV191"/>
    <mergeCell ref="AW191:AY191"/>
    <mergeCell ref="AZ191:BO191"/>
    <mergeCell ref="B192:C192"/>
    <mergeCell ref="D192:H192"/>
    <mergeCell ref="I192:P192"/>
    <mergeCell ref="Q192:X192"/>
    <mergeCell ref="Y192:Z192"/>
    <mergeCell ref="AA192:AD192"/>
    <mergeCell ref="AE192:AG192"/>
    <mergeCell ref="AH192:AJ192"/>
    <mergeCell ref="AK192:AN192"/>
    <mergeCell ref="AO192:AV192"/>
    <mergeCell ref="AW192:AY192"/>
    <mergeCell ref="AZ192:BO192"/>
    <mergeCell ref="B191:C191"/>
    <mergeCell ref="D191:H191"/>
    <mergeCell ref="I191:P191"/>
    <mergeCell ref="Q191:X191"/>
    <mergeCell ref="Y191:Z191"/>
    <mergeCell ref="AA191:AD191"/>
    <mergeCell ref="AE191:AG191"/>
    <mergeCell ref="AH191:AJ191"/>
    <mergeCell ref="AK191:AN191"/>
    <mergeCell ref="AO189:AV189"/>
    <mergeCell ref="AW189:AY189"/>
    <mergeCell ref="AZ189:BO189"/>
    <mergeCell ref="B190:C190"/>
    <mergeCell ref="D190:H190"/>
    <mergeCell ref="I190:P190"/>
    <mergeCell ref="Q190:X190"/>
    <mergeCell ref="Y190:Z190"/>
    <mergeCell ref="AA190:AD190"/>
    <mergeCell ref="AE190:AG190"/>
    <mergeCell ref="AH190:AJ190"/>
    <mergeCell ref="AK190:AN190"/>
    <mergeCell ref="AO190:AV190"/>
    <mergeCell ref="AW190:AY190"/>
    <mergeCell ref="AZ190:BO190"/>
    <mergeCell ref="B189:C189"/>
    <mergeCell ref="D189:H189"/>
    <mergeCell ref="I189:P189"/>
    <mergeCell ref="Q189:X189"/>
    <mergeCell ref="Y189:Z189"/>
    <mergeCell ref="AA189:AD189"/>
    <mergeCell ref="AE189:AG189"/>
    <mergeCell ref="AH189:AJ189"/>
    <mergeCell ref="AK189:AN189"/>
    <mergeCell ref="AO187:AV187"/>
    <mergeCell ref="AW187:AY187"/>
    <mergeCell ref="AZ187:BO187"/>
    <mergeCell ref="B188:C188"/>
    <mergeCell ref="D188:H188"/>
    <mergeCell ref="I188:P188"/>
    <mergeCell ref="Q188:X188"/>
    <mergeCell ref="Y188:Z188"/>
    <mergeCell ref="AA188:AD188"/>
    <mergeCell ref="AE188:AG188"/>
    <mergeCell ref="AH188:AJ188"/>
    <mergeCell ref="AK188:AN188"/>
    <mergeCell ref="AO188:AV188"/>
    <mergeCell ref="AW188:AY188"/>
    <mergeCell ref="AZ188:BO188"/>
    <mergeCell ref="B187:C187"/>
    <mergeCell ref="D187:H187"/>
    <mergeCell ref="I187:P187"/>
    <mergeCell ref="Q187:X187"/>
    <mergeCell ref="Y187:Z187"/>
    <mergeCell ref="AA187:AD187"/>
    <mergeCell ref="AE187:AG187"/>
    <mergeCell ref="AH187:AJ187"/>
    <mergeCell ref="AK187:AN187"/>
    <mergeCell ref="AO185:AV185"/>
    <mergeCell ref="AW185:AY185"/>
    <mergeCell ref="AZ185:BO185"/>
    <mergeCell ref="B186:C186"/>
    <mergeCell ref="D186:H186"/>
    <mergeCell ref="I186:P186"/>
    <mergeCell ref="Q186:X186"/>
    <mergeCell ref="Y186:Z186"/>
    <mergeCell ref="AA186:AD186"/>
    <mergeCell ref="AE186:AG186"/>
    <mergeCell ref="AH186:AJ186"/>
    <mergeCell ref="AK186:AN186"/>
    <mergeCell ref="AO186:AV186"/>
    <mergeCell ref="AW186:AY186"/>
    <mergeCell ref="AZ186:BO186"/>
    <mergeCell ref="B185:C185"/>
    <mergeCell ref="D185:H185"/>
    <mergeCell ref="I185:P185"/>
    <mergeCell ref="Q185:X185"/>
    <mergeCell ref="Y185:Z185"/>
    <mergeCell ref="AA185:AD185"/>
    <mergeCell ref="AE185:AG185"/>
    <mergeCell ref="AH185:AJ185"/>
    <mergeCell ref="AK185:AN185"/>
    <mergeCell ref="AO183:AV183"/>
    <mergeCell ref="AW183:AY183"/>
    <mergeCell ref="AZ183:BO183"/>
    <mergeCell ref="B184:C184"/>
    <mergeCell ref="D184:H184"/>
    <mergeCell ref="I184:P184"/>
    <mergeCell ref="Q184:X184"/>
    <mergeCell ref="Y184:Z184"/>
    <mergeCell ref="AA184:AD184"/>
    <mergeCell ref="AE184:AG184"/>
    <mergeCell ref="AH184:AJ184"/>
    <mergeCell ref="AK184:AN184"/>
    <mergeCell ref="AO184:AV184"/>
    <mergeCell ref="AW184:AY184"/>
    <mergeCell ref="AZ184:BO184"/>
    <mergeCell ref="B183:C183"/>
    <mergeCell ref="D183:H183"/>
    <mergeCell ref="I183:P183"/>
    <mergeCell ref="Q183:X183"/>
    <mergeCell ref="Y183:Z183"/>
    <mergeCell ref="AA183:AD183"/>
    <mergeCell ref="AE183:AG183"/>
    <mergeCell ref="AH183:AJ183"/>
    <mergeCell ref="AK183:AN183"/>
    <mergeCell ref="AO181:AV181"/>
    <mergeCell ref="AW181:AY181"/>
    <mergeCell ref="AZ181:BO181"/>
    <mergeCell ref="B182:C182"/>
    <mergeCell ref="D182:H182"/>
    <mergeCell ref="I182:P182"/>
    <mergeCell ref="Q182:X182"/>
    <mergeCell ref="Y182:Z182"/>
    <mergeCell ref="AA182:AD182"/>
    <mergeCell ref="AE182:AG182"/>
    <mergeCell ref="AH182:AJ182"/>
    <mergeCell ref="AK182:AN182"/>
    <mergeCell ref="AO182:AV182"/>
    <mergeCell ref="AW182:AY182"/>
    <mergeCell ref="AZ182:BO182"/>
    <mergeCell ref="B181:C181"/>
    <mergeCell ref="D181:H181"/>
    <mergeCell ref="I181:P181"/>
    <mergeCell ref="Q181:X181"/>
    <mergeCell ref="Y181:Z181"/>
    <mergeCell ref="AA181:AD181"/>
    <mergeCell ref="AE181:AG181"/>
    <mergeCell ref="AH181:AJ181"/>
    <mergeCell ref="AK181:AN181"/>
    <mergeCell ref="AO179:AV179"/>
    <mergeCell ref="AW179:AY179"/>
    <mergeCell ref="AZ179:BO179"/>
    <mergeCell ref="B180:C180"/>
    <mergeCell ref="D180:H180"/>
    <mergeCell ref="I180:P180"/>
    <mergeCell ref="Q180:X180"/>
    <mergeCell ref="Y180:Z180"/>
    <mergeCell ref="AA180:AD180"/>
    <mergeCell ref="AE180:AG180"/>
    <mergeCell ref="AH180:AJ180"/>
    <mergeCell ref="AK180:AN180"/>
    <mergeCell ref="AO180:AV180"/>
    <mergeCell ref="AW180:AY180"/>
    <mergeCell ref="AZ180:BO180"/>
    <mergeCell ref="B179:C179"/>
    <mergeCell ref="D179:H179"/>
    <mergeCell ref="I179:P179"/>
    <mergeCell ref="Q179:X179"/>
    <mergeCell ref="Y179:Z179"/>
    <mergeCell ref="AA179:AD179"/>
    <mergeCell ref="AE179:AG179"/>
    <mergeCell ref="AH179:AJ179"/>
    <mergeCell ref="AK179:AN179"/>
    <mergeCell ref="AO177:AV177"/>
    <mergeCell ref="AW177:AY177"/>
    <mergeCell ref="AZ177:BO177"/>
    <mergeCell ref="B178:C178"/>
    <mergeCell ref="D178:H178"/>
    <mergeCell ref="I178:P178"/>
    <mergeCell ref="Q178:X178"/>
    <mergeCell ref="Y178:Z178"/>
    <mergeCell ref="AA178:AD178"/>
    <mergeCell ref="AE178:AG178"/>
    <mergeCell ref="AH178:AJ178"/>
    <mergeCell ref="AK178:AN178"/>
    <mergeCell ref="AO178:AV178"/>
    <mergeCell ref="AW178:AY178"/>
    <mergeCell ref="AZ178:BO178"/>
    <mergeCell ref="B177:C177"/>
    <mergeCell ref="D177:H177"/>
    <mergeCell ref="I177:P177"/>
    <mergeCell ref="Q177:X177"/>
    <mergeCell ref="Y177:Z177"/>
    <mergeCell ref="AA177:AD177"/>
    <mergeCell ref="AE177:AG177"/>
    <mergeCell ref="AH177:AJ177"/>
    <mergeCell ref="AK177:AN177"/>
    <mergeCell ref="AO175:AV175"/>
    <mergeCell ref="AW175:AY175"/>
    <mergeCell ref="AZ175:BO175"/>
    <mergeCell ref="B176:C176"/>
    <mergeCell ref="D176:H176"/>
    <mergeCell ref="I176:P176"/>
    <mergeCell ref="Q176:X176"/>
    <mergeCell ref="Y176:Z176"/>
    <mergeCell ref="AA176:AD176"/>
    <mergeCell ref="AE176:AG176"/>
    <mergeCell ref="AH176:AJ176"/>
    <mergeCell ref="AK176:AN176"/>
    <mergeCell ref="AO176:AV176"/>
    <mergeCell ref="AW176:AY176"/>
    <mergeCell ref="AZ176:BO176"/>
    <mergeCell ref="B175:C175"/>
    <mergeCell ref="D175:H175"/>
    <mergeCell ref="I175:P175"/>
    <mergeCell ref="Q175:X175"/>
    <mergeCell ref="Y175:Z175"/>
    <mergeCell ref="AA175:AD175"/>
    <mergeCell ref="AE175:AG175"/>
    <mergeCell ref="AH175:AJ175"/>
    <mergeCell ref="AK175:AN175"/>
    <mergeCell ref="AO173:AV173"/>
    <mergeCell ref="AW173:AY173"/>
    <mergeCell ref="AZ173:BO173"/>
    <mergeCell ref="B174:C174"/>
    <mergeCell ref="D174:H174"/>
    <mergeCell ref="I174:P174"/>
    <mergeCell ref="Q174:X174"/>
    <mergeCell ref="Y174:Z174"/>
    <mergeCell ref="AA174:AD174"/>
    <mergeCell ref="AE174:AG174"/>
    <mergeCell ref="AH174:AJ174"/>
    <mergeCell ref="AK174:AN174"/>
    <mergeCell ref="AO174:AV174"/>
    <mergeCell ref="AW174:AY174"/>
    <mergeCell ref="AZ174:BO174"/>
    <mergeCell ref="B173:C173"/>
    <mergeCell ref="D173:H173"/>
    <mergeCell ref="I173:P173"/>
    <mergeCell ref="Q173:X173"/>
    <mergeCell ref="Y173:Z173"/>
    <mergeCell ref="AA173:AD173"/>
    <mergeCell ref="AE173:AG173"/>
    <mergeCell ref="AH173:AJ173"/>
    <mergeCell ref="AK173:AN173"/>
    <mergeCell ref="AO171:AV171"/>
    <mergeCell ref="AW171:AY171"/>
    <mergeCell ref="AZ171:BO171"/>
    <mergeCell ref="B172:C172"/>
    <mergeCell ref="D172:H172"/>
    <mergeCell ref="I172:P172"/>
    <mergeCell ref="Q172:X172"/>
    <mergeCell ref="Y172:Z172"/>
    <mergeCell ref="AA172:AD172"/>
    <mergeCell ref="AE172:AG172"/>
    <mergeCell ref="AH172:AJ172"/>
    <mergeCell ref="AK172:AN172"/>
    <mergeCell ref="AO172:AV172"/>
    <mergeCell ref="AW172:AY172"/>
    <mergeCell ref="AZ172:BO172"/>
    <mergeCell ref="B171:C171"/>
    <mergeCell ref="D171:H171"/>
    <mergeCell ref="I171:P171"/>
    <mergeCell ref="Q171:X171"/>
    <mergeCell ref="Y171:Z171"/>
    <mergeCell ref="AA171:AD171"/>
    <mergeCell ref="AE171:AG171"/>
    <mergeCell ref="AH171:AJ171"/>
    <mergeCell ref="AK171:AN171"/>
    <mergeCell ref="AO169:AV169"/>
    <mergeCell ref="AW169:AY169"/>
    <mergeCell ref="AZ169:BO169"/>
    <mergeCell ref="B170:C170"/>
    <mergeCell ref="D170:H170"/>
    <mergeCell ref="I170:P170"/>
    <mergeCell ref="Q170:X170"/>
    <mergeCell ref="Y170:Z170"/>
    <mergeCell ref="AA170:AD170"/>
    <mergeCell ref="AE170:AG170"/>
    <mergeCell ref="AH170:AJ170"/>
    <mergeCell ref="AK170:AN170"/>
    <mergeCell ref="AO170:AV170"/>
    <mergeCell ref="AW170:AY170"/>
    <mergeCell ref="AZ170:BO170"/>
    <mergeCell ref="B169:C169"/>
    <mergeCell ref="D169:H169"/>
    <mergeCell ref="I169:P169"/>
    <mergeCell ref="Q169:X169"/>
    <mergeCell ref="Y169:Z169"/>
    <mergeCell ref="AA169:AD169"/>
    <mergeCell ref="AE169:AG169"/>
    <mergeCell ref="AH169:AJ169"/>
    <mergeCell ref="AK169:AN169"/>
    <mergeCell ref="AO167:AV167"/>
    <mergeCell ref="AW167:AY167"/>
    <mergeCell ref="AZ167:BO167"/>
    <mergeCell ref="B168:C168"/>
    <mergeCell ref="D168:H168"/>
    <mergeCell ref="I168:P168"/>
    <mergeCell ref="Q168:X168"/>
    <mergeCell ref="Y168:Z168"/>
    <mergeCell ref="AA168:AD168"/>
    <mergeCell ref="AE168:AG168"/>
    <mergeCell ref="AH168:AJ168"/>
    <mergeCell ref="AK168:AN168"/>
    <mergeCell ref="AO168:AV168"/>
    <mergeCell ref="AW168:AY168"/>
    <mergeCell ref="AZ168:BO168"/>
    <mergeCell ref="B167:C167"/>
    <mergeCell ref="D167:H167"/>
    <mergeCell ref="I167:P167"/>
    <mergeCell ref="Q167:X167"/>
    <mergeCell ref="Y167:Z167"/>
    <mergeCell ref="AA167:AD167"/>
    <mergeCell ref="AE167:AG167"/>
    <mergeCell ref="AH167:AJ167"/>
    <mergeCell ref="AK167:AN167"/>
    <mergeCell ref="AO165:AV165"/>
    <mergeCell ref="AW165:AY165"/>
    <mergeCell ref="AZ165:BO165"/>
    <mergeCell ref="B166:C166"/>
    <mergeCell ref="D166:H166"/>
    <mergeCell ref="I166:P166"/>
    <mergeCell ref="Q166:X166"/>
    <mergeCell ref="Y166:Z166"/>
    <mergeCell ref="AA166:AD166"/>
    <mergeCell ref="AE166:AG166"/>
    <mergeCell ref="AH166:AJ166"/>
    <mergeCell ref="AK166:AN166"/>
    <mergeCell ref="AO166:AV166"/>
    <mergeCell ref="AW166:AY166"/>
    <mergeCell ref="AZ166:BO166"/>
    <mergeCell ref="B165:C165"/>
    <mergeCell ref="D165:H165"/>
    <mergeCell ref="I165:P165"/>
    <mergeCell ref="Q165:X165"/>
    <mergeCell ref="Y165:Z165"/>
    <mergeCell ref="AA165:AD165"/>
    <mergeCell ref="AE165:AG165"/>
    <mergeCell ref="AH165:AJ165"/>
    <mergeCell ref="AK165:AN165"/>
    <mergeCell ref="AO163:AV163"/>
    <mergeCell ref="AW163:AY163"/>
    <mergeCell ref="AZ163:BO163"/>
    <mergeCell ref="B164:C164"/>
    <mergeCell ref="D164:H164"/>
    <mergeCell ref="I164:P164"/>
    <mergeCell ref="Q164:X164"/>
    <mergeCell ref="Y164:Z164"/>
    <mergeCell ref="AA164:AD164"/>
    <mergeCell ref="AE164:AG164"/>
    <mergeCell ref="AH164:AJ164"/>
    <mergeCell ref="AK164:AN164"/>
    <mergeCell ref="AO164:AV164"/>
    <mergeCell ref="AW164:AY164"/>
    <mergeCell ref="AZ164:BO164"/>
    <mergeCell ref="B163:C163"/>
    <mergeCell ref="D163:H163"/>
    <mergeCell ref="I163:P163"/>
    <mergeCell ref="Q163:X163"/>
    <mergeCell ref="Y163:Z163"/>
    <mergeCell ref="AA163:AD163"/>
    <mergeCell ref="AE163:AG163"/>
    <mergeCell ref="AH163:AJ163"/>
    <mergeCell ref="AK163:AN163"/>
    <mergeCell ref="AO161:AV161"/>
    <mergeCell ref="AW161:AY161"/>
    <mergeCell ref="AZ161:BO161"/>
    <mergeCell ref="B162:C162"/>
    <mergeCell ref="D162:H162"/>
    <mergeCell ref="I162:P162"/>
    <mergeCell ref="Q162:X162"/>
    <mergeCell ref="Y162:Z162"/>
    <mergeCell ref="AA162:AD162"/>
    <mergeCell ref="AE162:AG162"/>
    <mergeCell ref="AH162:AJ162"/>
    <mergeCell ref="AK162:AN162"/>
    <mergeCell ref="AO162:AV162"/>
    <mergeCell ref="AW162:AY162"/>
    <mergeCell ref="AZ162:BO162"/>
    <mergeCell ref="B161:C161"/>
    <mergeCell ref="D161:H161"/>
    <mergeCell ref="I161:P161"/>
    <mergeCell ref="Q161:X161"/>
    <mergeCell ref="Y161:Z161"/>
    <mergeCell ref="AA161:AD161"/>
    <mergeCell ref="AE161:AG161"/>
    <mergeCell ref="AH161:AJ161"/>
    <mergeCell ref="AK161:AN161"/>
    <mergeCell ref="AO159:AV159"/>
    <mergeCell ref="AW159:AY159"/>
    <mergeCell ref="AZ159:BO159"/>
    <mergeCell ref="B160:C160"/>
    <mergeCell ref="D160:H160"/>
    <mergeCell ref="I160:P160"/>
    <mergeCell ref="Q160:X160"/>
    <mergeCell ref="Y160:Z160"/>
    <mergeCell ref="AA160:AD160"/>
    <mergeCell ref="AE160:AG160"/>
    <mergeCell ref="AH160:AJ160"/>
    <mergeCell ref="AK160:AN160"/>
    <mergeCell ref="AO160:AV160"/>
    <mergeCell ref="AW160:AY160"/>
    <mergeCell ref="AZ160:BO160"/>
    <mergeCell ref="B159:C159"/>
    <mergeCell ref="D159:H159"/>
    <mergeCell ref="I159:P159"/>
    <mergeCell ref="Q159:X159"/>
    <mergeCell ref="Y159:Z159"/>
    <mergeCell ref="AA159:AD159"/>
    <mergeCell ref="AE159:AG159"/>
    <mergeCell ref="AH159:AJ159"/>
    <mergeCell ref="AK159:AN159"/>
    <mergeCell ref="AO157:AV157"/>
    <mergeCell ref="AW157:AY157"/>
    <mergeCell ref="AZ157:BO157"/>
    <mergeCell ref="B158:C158"/>
    <mergeCell ref="D158:H158"/>
    <mergeCell ref="I158:P158"/>
    <mergeCell ref="Q158:X158"/>
    <mergeCell ref="Y158:Z158"/>
    <mergeCell ref="AA158:AD158"/>
    <mergeCell ref="AE158:AG158"/>
    <mergeCell ref="AH158:AJ158"/>
    <mergeCell ref="AK158:AN158"/>
    <mergeCell ref="AO158:AV158"/>
    <mergeCell ref="AW158:AY158"/>
    <mergeCell ref="AZ158:BO158"/>
    <mergeCell ref="B157:C157"/>
    <mergeCell ref="D157:H157"/>
    <mergeCell ref="I157:P157"/>
    <mergeCell ref="Q157:X157"/>
    <mergeCell ref="Y157:Z157"/>
    <mergeCell ref="AA157:AD157"/>
    <mergeCell ref="AE157:AG157"/>
    <mergeCell ref="AH157:AJ157"/>
    <mergeCell ref="AK157:AN157"/>
    <mergeCell ref="AO155:AV155"/>
    <mergeCell ref="AW155:AY155"/>
    <mergeCell ref="AZ155:BO155"/>
    <mergeCell ref="B156:C156"/>
    <mergeCell ref="D156:H156"/>
    <mergeCell ref="I156:P156"/>
    <mergeCell ref="Q156:X156"/>
    <mergeCell ref="Y156:Z156"/>
    <mergeCell ref="AA156:AD156"/>
    <mergeCell ref="AE156:AG156"/>
    <mergeCell ref="AH156:AJ156"/>
    <mergeCell ref="AK156:AN156"/>
    <mergeCell ref="AO156:AV156"/>
    <mergeCell ref="AW156:AY156"/>
    <mergeCell ref="AZ156:BO156"/>
    <mergeCell ref="B155:C155"/>
    <mergeCell ref="D155:H155"/>
    <mergeCell ref="I155:P155"/>
    <mergeCell ref="Q155:X155"/>
    <mergeCell ref="Y155:Z155"/>
    <mergeCell ref="AA155:AD155"/>
    <mergeCell ref="AE155:AG155"/>
    <mergeCell ref="AH155:AJ155"/>
    <mergeCell ref="AK155:AN155"/>
    <mergeCell ref="AO153:AV153"/>
    <mergeCell ref="AW153:AY153"/>
    <mergeCell ref="AZ153:BO153"/>
    <mergeCell ref="B154:C154"/>
    <mergeCell ref="D154:H154"/>
    <mergeCell ref="I154:P154"/>
    <mergeCell ref="Q154:X154"/>
    <mergeCell ref="Y154:Z154"/>
    <mergeCell ref="AA154:AD154"/>
    <mergeCell ref="AE154:AG154"/>
    <mergeCell ref="AH154:AJ154"/>
    <mergeCell ref="AK154:AN154"/>
    <mergeCell ref="AO154:AV154"/>
    <mergeCell ref="AW154:AY154"/>
    <mergeCell ref="AZ154:BO154"/>
    <mergeCell ref="B153:C153"/>
    <mergeCell ref="D153:H153"/>
    <mergeCell ref="I153:P153"/>
    <mergeCell ref="Q153:X153"/>
    <mergeCell ref="Y153:Z153"/>
    <mergeCell ref="AA153:AD153"/>
    <mergeCell ref="AE153:AG153"/>
    <mergeCell ref="AH153:AJ153"/>
    <mergeCell ref="AK153:AN153"/>
    <mergeCell ref="AO151:AV151"/>
    <mergeCell ref="AW151:AY151"/>
    <mergeCell ref="AZ151:BO151"/>
    <mergeCell ref="B152:C152"/>
    <mergeCell ref="D152:H152"/>
    <mergeCell ref="I152:P152"/>
    <mergeCell ref="Q152:X152"/>
    <mergeCell ref="Y152:Z152"/>
    <mergeCell ref="AA152:AD152"/>
    <mergeCell ref="AE152:AG152"/>
    <mergeCell ref="AH152:AJ152"/>
    <mergeCell ref="AK152:AN152"/>
    <mergeCell ref="AO152:AV152"/>
    <mergeCell ref="AW152:AY152"/>
    <mergeCell ref="AZ152:BO152"/>
    <mergeCell ref="B151:C151"/>
    <mergeCell ref="D151:H151"/>
    <mergeCell ref="I151:P151"/>
    <mergeCell ref="Q151:X151"/>
    <mergeCell ref="Y151:Z151"/>
    <mergeCell ref="AA151:AD151"/>
    <mergeCell ref="AE151:AG151"/>
    <mergeCell ref="AH151:AJ151"/>
    <mergeCell ref="AK151:AN151"/>
    <mergeCell ref="AO149:AV149"/>
    <mergeCell ref="AW149:AY149"/>
    <mergeCell ref="AZ149:BO149"/>
    <mergeCell ref="B150:C150"/>
    <mergeCell ref="D150:H150"/>
    <mergeCell ref="I150:P150"/>
    <mergeCell ref="Q150:X150"/>
    <mergeCell ref="Y150:Z150"/>
    <mergeCell ref="AA150:AD150"/>
    <mergeCell ref="AE150:AG150"/>
    <mergeCell ref="AH150:AJ150"/>
    <mergeCell ref="AK150:AN150"/>
    <mergeCell ref="AO150:AV150"/>
    <mergeCell ref="AW150:AY150"/>
    <mergeCell ref="AZ150:BO150"/>
    <mergeCell ref="B149:C149"/>
    <mergeCell ref="D149:H149"/>
    <mergeCell ref="I149:P149"/>
    <mergeCell ref="Q149:X149"/>
    <mergeCell ref="Y149:Z149"/>
    <mergeCell ref="AA149:AD149"/>
    <mergeCell ref="AE149:AG149"/>
    <mergeCell ref="AH149:AJ149"/>
    <mergeCell ref="AK149:AN149"/>
    <mergeCell ref="AO147:AV147"/>
    <mergeCell ref="AW147:AY147"/>
    <mergeCell ref="AZ147:BO147"/>
    <mergeCell ref="B148:C148"/>
    <mergeCell ref="D148:H148"/>
    <mergeCell ref="I148:P148"/>
    <mergeCell ref="Q148:X148"/>
    <mergeCell ref="Y148:Z148"/>
    <mergeCell ref="AA148:AD148"/>
    <mergeCell ref="AE148:AG148"/>
    <mergeCell ref="AH148:AJ148"/>
    <mergeCell ref="AK148:AN148"/>
    <mergeCell ref="AO148:AV148"/>
    <mergeCell ref="AW148:AY148"/>
    <mergeCell ref="AZ148:BO148"/>
    <mergeCell ref="B147:C147"/>
    <mergeCell ref="D147:H147"/>
    <mergeCell ref="I147:P147"/>
    <mergeCell ref="Q147:X147"/>
    <mergeCell ref="Y147:Z147"/>
    <mergeCell ref="AA147:AD147"/>
    <mergeCell ref="AE147:AG147"/>
    <mergeCell ref="AH147:AJ147"/>
    <mergeCell ref="AK147:AN147"/>
    <mergeCell ref="AO145:AV145"/>
    <mergeCell ref="AW145:AY145"/>
    <mergeCell ref="AZ145:BO145"/>
    <mergeCell ref="B146:C146"/>
    <mergeCell ref="D146:H146"/>
    <mergeCell ref="I146:P146"/>
    <mergeCell ref="Q146:X146"/>
    <mergeCell ref="Y146:Z146"/>
    <mergeCell ref="AA146:AD146"/>
    <mergeCell ref="AE146:AG146"/>
    <mergeCell ref="AH146:AJ146"/>
    <mergeCell ref="AK146:AN146"/>
    <mergeCell ref="AO146:AV146"/>
    <mergeCell ref="AW146:AY146"/>
    <mergeCell ref="AZ146:BO146"/>
    <mergeCell ref="B145:C145"/>
    <mergeCell ref="D145:H145"/>
    <mergeCell ref="I145:P145"/>
    <mergeCell ref="Q145:X145"/>
    <mergeCell ref="Y145:Z145"/>
    <mergeCell ref="AA145:AD145"/>
    <mergeCell ref="AE145:AG145"/>
    <mergeCell ref="AH145:AJ145"/>
    <mergeCell ref="AK145:AN145"/>
    <mergeCell ref="AO143:AV143"/>
    <mergeCell ref="AW143:AY143"/>
    <mergeCell ref="AZ143:BO143"/>
    <mergeCell ref="B144:C144"/>
    <mergeCell ref="D144:H144"/>
    <mergeCell ref="I144:P144"/>
    <mergeCell ref="Q144:X144"/>
    <mergeCell ref="Y144:Z144"/>
    <mergeCell ref="AA144:AD144"/>
    <mergeCell ref="AE144:AG144"/>
    <mergeCell ref="AH144:AJ144"/>
    <mergeCell ref="AK144:AN144"/>
    <mergeCell ref="AO144:AV144"/>
    <mergeCell ref="AW144:AY144"/>
    <mergeCell ref="AZ144:BO144"/>
    <mergeCell ref="B143:C143"/>
    <mergeCell ref="D143:H143"/>
    <mergeCell ref="I143:P143"/>
    <mergeCell ref="Q143:X143"/>
    <mergeCell ref="Y143:Z143"/>
    <mergeCell ref="AA143:AD143"/>
    <mergeCell ref="AE143:AG143"/>
    <mergeCell ref="AH143:AJ143"/>
    <mergeCell ref="AK143:AN143"/>
    <mergeCell ref="AO141:AV141"/>
    <mergeCell ref="AW141:AY141"/>
    <mergeCell ref="AZ141:BO141"/>
    <mergeCell ref="B142:C142"/>
    <mergeCell ref="D142:H142"/>
    <mergeCell ref="I142:P142"/>
    <mergeCell ref="Q142:X142"/>
    <mergeCell ref="Y142:Z142"/>
    <mergeCell ref="AA142:AD142"/>
    <mergeCell ref="AE142:AG142"/>
    <mergeCell ref="AH142:AJ142"/>
    <mergeCell ref="AK142:AN142"/>
    <mergeCell ref="AO142:AV142"/>
    <mergeCell ref="AW142:AY142"/>
    <mergeCell ref="AZ142:BO142"/>
    <mergeCell ref="B141:C141"/>
    <mergeCell ref="D141:H141"/>
    <mergeCell ref="I141:P141"/>
    <mergeCell ref="Q141:X141"/>
    <mergeCell ref="Y141:Z141"/>
    <mergeCell ref="AA141:AD141"/>
    <mergeCell ref="AE141:AG141"/>
    <mergeCell ref="AH141:AJ141"/>
    <mergeCell ref="AK141:AN141"/>
    <mergeCell ref="AO139:AV139"/>
    <mergeCell ref="AW139:AY139"/>
    <mergeCell ref="AZ139:BO139"/>
    <mergeCell ref="B140:C140"/>
    <mergeCell ref="D140:H140"/>
    <mergeCell ref="I140:P140"/>
    <mergeCell ref="Q140:X140"/>
    <mergeCell ref="Y140:Z140"/>
    <mergeCell ref="AA140:AD140"/>
    <mergeCell ref="AE140:AG140"/>
    <mergeCell ref="AH140:AJ140"/>
    <mergeCell ref="AK140:AN140"/>
    <mergeCell ref="AO140:AV140"/>
    <mergeCell ref="AW140:AY140"/>
    <mergeCell ref="AZ140:BO140"/>
    <mergeCell ref="B139:C139"/>
    <mergeCell ref="D139:H139"/>
    <mergeCell ref="I139:P139"/>
    <mergeCell ref="Q139:X139"/>
    <mergeCell ref="Y139:Z139"/>
    <mergeCell ref="AA139:AD139"/>
    <mergeCell ref="AE139:AG139"/>
    <mergeCell ref="AH139:AJ139"/>
    <mergeCell ref="AK139:AN139"/>
    <mergeCell ref="AO137:AV137"/>
    <mergeCell ref="AW137:AY137"/>
    <mergeCell ref="AZ137:BO137"/>
    <mergeCell ref="B138:C138"/>
    <mergeCell ref="D138:H138"/>
    <mergeCell ref="I138:P138"/>
    <mergeCell ref="Q138:X138"/>
    <mergeCell ref="Y138:Z138"/>
    <mergeCell ref="AA138:AD138"/>
    <mergeCell ref="AE138:AG138"/>
    <mergeCell ref="AH138:AJ138"/>
    <mergeCell ref="AK138:AN138"/>
    <mergeCell ref="AO138:AV138"/>
    <mergeCell ref="AW138:AY138"/>
    <mergeCell ref="AZ138:BO138"/>
    <mergeCell ref="B137:C137"/>
    <mergeCell ref="D137:H137"/>
    <mergeCell ref="I137:P137"/>
    <mergeCell ref="Q137:X137"/>
    <mergeCell ref="Y137:Z137"/>
    <mergeCell ref="AA137:AD137"/>
    <mergeCell ref="AE137:AG137"/>
    <mergeCell ref="AH137:AJ137"/>
    <mergeCell ref="AK137:AN137"/>
    <mergeCell ref="AO135:AV135"/>
    <mergeCell ref="AW135:AY135"/>
    <mergeCell ref="AZ135:BO135"/>
    <mergeCell ref="B136:C136"/>
    <mergeCell ref="D136:H136"/>
    <mergeCell ref="I136:P136"/>
    <mergeCell ref="Q136:X136"/>
    <mergeCell ref="Y136:Z136"/>
    <mergeCell ref="AA136:AD136"/>
    <mergeCell ref="AE136:AG136"/>
    <mergeCell ref="AH136:AJ136"/>
    <mergeCell ref="AK136:AN136"/>
    <mergeCell ref="AO136:AV136"/>
    <mergeCell ref="AW136:AY136"/>
    <mergeCell ref="AZ136:BO136"/>
    <mergeCell ref="B135:C135"/>
    <mergeCell ref="D135:H135"/>
    <mergeCell ref="I135:P135"/>
    <mergeCell ref="Q135:X135"/>
    <mergeCell ref="Y135:Z135"/>
    <mergeCell ref="AA135:AD135"/>
    <mergeCell ref="AE135:AG135"/>
    <mergeCell ref="AH135:AJ135"/>
    <mergeCell ref="AK135:AN135"/>
    <mergeCell ref="AO133:AV133"/>
    <mergeCell ref="AW133:AY133"/>
    <mergeCell ref="AZ133:BO133"/>
    <mergeCell ref="B134:C134"/>
    <mergeCell ref="D134:H134"/>
    <mergeCell ref="I134:P134"/>
    <mergeCell ref="Q134:X134"/>
    <mergeCell ref="Y134:Z134"/>
    <mergeCell ref="AA134:AD134"/>
    <mergeCell ref="AE134:AG134"/>
    <mergeCell ref="AH134:AJ134"/>
    <mergeCell ref="AK134:AN134"/>
    <mergeCell ref="AO134:AV134"/>
    <mergeCell ref="AW134:AY134"/>
    <mergeCell ref="AZ134:BO134"/>
    <mergeCell ref="B133:C133"/>
    <mergeCell ref="D133:H133"/>
    <mergeCell ref="I133:P133"/>
    <mergeCell ref="Q133:X133"/>
    <mergeCell ref="Y133:Z133"/>
    <mergeCell ref="AA133:AD133"/>
    <mergeCell ref="AE133:AG133"/>
    <mergeCell ref="AH133:AJ133"/>
    <mergeCell ref="AK133:AN133"/>
    <mergeCell ref="AO131:AV131"/>
    <mergeCell ref="AW131:AY131"/>
    <mergeCell ref="AZ131:BO131"/>
    <mergeCell ref="B132:C132"/>
    <mergeCell ref="D132:H132"/>
    <mergeCell ref="I132:P132"/>
    <mergeCell ref="Q132:X132"/>
    <mergeCell ref="Y132:Z132"/>
    <mergeCell ref="AA132:AD132"/>
    <mergeCell ref="AE132:AG132"/>
    <mergeCell ref="AH132:AJ132"/>
    <mergeCell ref="AK132:AN132"/>
    <mergeCell ref="AO132:AV132"/>
    <mergeCell ref="AW132:AY132"/>
    <mergeCell ref="AZ132:BO132"/>
    <mergeCell ref="B131:C131"/>
    <mergeCell ref="D131:H131"/>
    <mergeCell ref="I131:P131"/>
    <mergeCell ref="Q131:X131"/>
    <mergeCell ref="Y131:Z131"/>
    <mergeCell ref="AA131:AD131"/>
    <mergeCell ref="AE131:AG131"/>
    <mergeCell ref="AH131:AJ131"/>
    <mergeCell ref="AK131:AN131"/>
    <mergeCell ref="AO129:AV129"/>
    <mergeCell ref="AW129:AY129"/>
    <mergeCell ref="AZ129:BO129"/>
    <mergeCell ref="B130:C130"/>
    <mergeCell ref="D130:H130"/>
    <mergeCell ref="I130:P130"/>
    <mergeCell ref="Q130:X130"/>
    <mergeCell ref="Y130:Z130"/>
    <mergeCell ref="AA130:AD130"/>
    <mergeCell ref="AE130:AG130"/>
    <mergeCell ref="AH130:AJ130"/>
    <mergeCell ref="AK130:AN130"/>
    <mergeCell ref="AO130:AV130"/>
    <mergeCell ref="AW130:AY130"/>
    <mergeCell ref="AZ130:BO130"/>
    <mergeCell ref="B129:C129"/>
    <mergeCell ref="D129:H129"/>
    <mergeCell ref="I129:P129"/>
    <mergeCell ref="Q129:X129"/>
    <mergeCell ref="Y129:Z129"/>
    <mergeCell ref="AA129:AD129"/>
    <mergeCell ref="AE129:AG129"/>
    <mergeCell ref="AH129:AJ129"/>
    <mergeCell ref="AK129:AN129"/>
    <mergeCell ref="AO127:AV127"/>
    <mergeCell ref="AW127:AY127"/>
    <mergeCell ref="AZ127:BO127"/>
    <mergeCell ref="B128:C128"/>
    <mergeCell ref="D128:H128"/>
    <mergeCell ref="I128:P128"/>
    <mergeCell ref="Q128:X128"/>
    <mergeCell ref="Y128:Z128"/>
    <mergeCell ref="AA128:AD128"/>
    <mergeCell ref="AE128:AG128"/>
    <mergeCell ref="AH128:AJ128"/>
    <mergeCell ref="AK128:AN128"/>
    <mergeCell ref="AO128:AV128"/>
    <mergeCell ref="AW128:AY128"/>
    <mergeCell ref="AZ128:BO128"/>
    <mergeCell ref="B127:C127"/>
    <mergeCell ref="D127:H127"/>
    <mergeCell ref="I127:P127"/>
    <mergeCell ref="Q127:X127"/>
    <mergeCell ref="Y127:Z127"/>
    <mergeCell ref="AA127:AD127"/>
    <mergeCell ref="AE127:AG127"/>
    <mergeCell ref="AH127:AJ127"/>
    <mergeCell ref="AK127:AN127"/>
    <mergeCell ref="AO125:AV125"/>
    <mergeCell ref="AW125:AY125"/>
    <mergeCell ref="AZ125:BO125"/>
    <mergeCell ref="B126:C126"/>
    <mergeCell ref="D126:H126"/>
    <mergeCell ref="I126:P126"/>
    <mergeCell ref="Q126:X126"/>
    <mergeCell ref="Y126:Z126"/>
    <mergeCell ref="AA126:AD126"/>
    <mergeCell ref="AE126:AG126"/>
    <mergeCell ref="AH126:AJ126"/>
    <mergeCell ref="AK126:AN126"/>
    <mergeCell ref="AO126:AV126"/>
    <mergeCell ref="AW126:AY126"/>
    <mergeCell ref="AZ126:BO126"/>
    <mergeCell ref="B125:C125"/>
    <mergeCell ref="D125:H125"/>
    <mergeCell ref="I125:P125"/>
    <mergeCell ref="Q125:X125"/>
    <mergeCell ref="Y125:Z125"/>
    <mergeCell ref="AA125:AD125"/>
    <mergeCell ref="AE125:AG125"/>
    <mergeCell ref="AH125:AJ125"/>
    <mergeCell ref="AK125:AN125"/>
    <mergeCell ref="AO123:AV123"/>
    <mergeCell ref="AW123:AY123"/>
    <mergeCell ref="AZ123:BO123"/>
    <mergeCell ref="B124:C124"/>
    <mergeCell ref="D124:H124"/>
    <mergeCell ref="I124:P124"/>
    <mergeCell ref="Q124:X124"/>
    <mergeCell ref="Y124:Z124"/>
    <mergeCell ref="AA124:AD124"/>
    <mergeCell ref="AE124:AG124"/>
    <mergeCell ref="AH124:AJ124"/>
    <mergeCell ref="AK124:AN124"/>
    <mergeCell ref="AO124:AV124"/>
    <mergeCell ref="AW124:AY124"/>
    <mergeCell ref="AZ124:BO124"/>
    <mergeCell ref="B123:C123"/>
    <mergeCell ref="D123:H123"/>
    <mergeCell ref="I123:P123"/>
    <mergeCell ref="Q123:X123"/>
    <mergeCell ref="Y123:Z123"/>
    <mergeCell ref="AA123:AD123"/>
    <mergeCell ref="AE123:AG123"/>
    <mergeCell ref="AH123:AJ123"/>
    <mergeCell ref="AK123:AN123"/>
    <mergeCell ref="AO121:AV121"/>
    <mergeCell ref="AW121:AY121"/>
    <mergeCell ref="AZ121:BO121"/>
    <mergeCell ref="B122:C122"/>
    <mergeCell ref="D122:H122"/>
    <mergeCell ref="I122:P122"/>
    <mergeCell ref="Q122:X122"/>
    <mergeCell ref="Y122:Z122"/>
    <mergeCell ref="AA122:AD122"/>
    <mergeCell ref="AE122:AG122"/>
    <mergeCell ref="AH122:AJ122"/>
    <mergeCell ref="AK122:AN122"/>
    <mergeCell ref="AO122:AV122"/>
    <mergeCell ref="AW122:AY122"/>
    <mergeCell ref="AZ122:BO122"/>
    <mergeCell ref="B121:C121"/>
    <mergeCell ref="D121:H121"/>
    <mergeCell ref="I121:P121"/>
    <mergeCell ref="Q121:X121"/>
    <mergeCell ref="Y121:Z121"/>
    <mergeCell ref="AA121:AD121"/>
    <mergeCell ref="AE121:AG121"/>
    <mergeCell ref="AH121:AJ121"/>
    <mergeCell ref="AK121:AN121"/>
    <mergeCell ref="AO119:AV119"/>
    <mergeCell ref="AW119:AY119"/>
    <mergeCell ref="AZ119:BO119"/>
    <mergeCell ref="B120:C120"/>
    <mergeCell ref="D120:H120"/>
    <mergeCell ref="I120:P120"/>
    <mergeCell ref="Q120:X120"/>
    <mergeCell ref="Y120:Z120"/>
    <mergeCell ref="AA120:AD120"/>
    <mergeCell ref="AE120:AG120"/>
    <mergeCell ref="AH120:AJ120"/>
    <mergeCell ref="AK120:AN120"/>
    <mergeCell ref="AO120:AV120"/>
    <mergeCell ref="AW120:AY120"/>
    <mergeCell ref="AZ120:BO120"/>
    <mergeCell ref="B119:C119"/>
    <mergeCell ref="D119:H119"/>
    <mergeCell ref="I119:P119"/>
    <mergeCell ref="Q119:X119"/>
    <mergeCell ref="Y119:Z119"/>
    <mergeCell ref="AA119:AD119"/>
    <mergeCell ref="AE119:AG119"/>
    <mergeCell ref="AH119:AJ119"/>
    <mergeCell ref="AK119:AN119"/>
    <mergeCell ref="AO117:AV117"/>
    <mergeCell ref="AW117:AY117"/>
    <mergeCell ref="AZ117:BO117"/>
    <mergeCell ref="B118:C118"/>
    <mergeCell ref="D118:H118"/>
    <mergeCell ref="I118:P118"/>
    <mergeCell ref="Q118:X118"/>
    <mergeCell ref="Y118:Z118"/>
    <mergeCell ref="AA118:AD118"/>
    <mergeCell ref="AE118:AG118"/>
    <mergeCell ref="AH118:AJ118"/>
    <mergeCell ref="AK118:AN118"/>
    <mergeCell ref="AO118:AV118"/>
    <mergeCell ref="AW118:AY118"/>
    <mergeCell ref="AZ118:BO118"/>
    <mergeCell ref="B117:C117"/>
    <mergeCell ref="D117:H117"/>
    <mergeCell ref="I117:P117"/>
    <mergeCell ref="Q117:X117"/>
    <mergeCell ref="Y117:Z117"/>
    <mergeCell ref="AA117:AD117"/>
    <mergeCell ref="AE117:AG117"/>
    <mergeCell ref="AH117:AJ117"/>
    <mergeCell ref="AK117:AN117"/>
    <mergeCell ref="AO115:AV115"/>
    <mergeCell ref="AW115:AY115"/>
    <mergeCell ref="AZ115:BO115"/>
    <mergeCell ref="B116:C116"/>
    <mergeCell ref="D116:H116"/>
    <mergeCell ref="I116:P116"/>
    <mergeCell ref="Q116:X116"/>
    <mergeCell ref="Y116:Z116"/>
    <mergeCell ref="AA116:AD116"/>
    <mergeCell ref="AE116:AG116"/>
    <mergeCell ref="AH116:AJ116"/>
    <mergeCell ref="AK116:AN116"/>
    <mergeCell ref="AO116:AV116"/>
    <mergeCell ref="AW116:AY116"/>
    <mergeCell ref="AZ116:BO116"/>
    <mergeCell ref="B115:C115"/>
    <mergeCell ref="D115:H115"/>
    <mergeCell ref="I115:P115"/>
    <mergeCell ref="Q115:X115"/>
    <mergeCell ref="Y115:Z115"/>
    <mergeCell ref="AA115:AD115"/>
    <mergeCell ref="AE115:AG115"/>
    <mergeCell ref="AH115:AJ115"/>
    <mergeCell ref="AK115:AN115"/>
    <mergeCell ref="AO113:AV113"/>
    <mergeCell ref="AW113:AY113"/>
    <mergeCell ref="AZ113:BO113"/>
    <mergeCell ref="B114:C114"/>
    <mergeCell ref="D114:H114"/>
    <mergeCell ref="I114:P114"/>
    <mergeCell ref="Q114:X114"/>
    <mergeCell ref="Y114:Z114"/>
    <mergeCell ref="AA114:AD114"/>
    <mergeCell ref="AE114:AG114"/>
    <mergeCell ref="AH114:AJ114"/>
    <mergeCell ref="AK114:AN114"/>
    <mergeCell ref="AO114:AV114"/>
    <mergeCell ref="AW114:AY114"/>
    <mergeCell ref="AZ114:BO114"/>
    <mergeCell ref="B113:C113"/>
    <mergeCell ref="D113:H113"/>
    <mergeCell ref="I113:P113"/>
    <mergeCell ref="Q113:X113"/>
    <mergeCell ref="Y113:Z113"/>
    <mergeCell ref="AA113:AD113"/>
    <mergeCell ref="AE113:AG113"/>
    <mergeCell ref="AH113:AJ113"/>
    <mergeCell ref="AK113:AN113"/>
    <mergeCell ref="AO111:AV111"/>
    <mergeCell ref="AW111:AY111"/>
    <mergeCell ref="AZ111:BO111"/>
    <mergeCell ref="B112:C112"/>
    <mergeCell ref="D112:H112"/>
    <mergeCell ref="I112:P112"/>
    <mergeCell ref="Q112:X112"/>
    <mergeCell ref="Y112:Z112"/>
    <mergeCell ref="AA112:AD112"/>
    <mergeCell ref="AE112:AG112"/>
    <mergeCell ref="AH112:AJ112"/>
    <mergeCell ref="AK112:AN112"/>
    <mergeCell ref="AO112:AV112"/>
    <mergeCell ref="AW112:AY112"/>
    <mergeCell ref="AZ112:BO112"/>
    <mergeCell ref="B111:C111"/>
    <mergeCell ref="D111:H111"/>
    <mergeCell ref="I111:P111"/>
    <mergeCell ref="Q111:X111"/>
    <mergeCell ref="Y111:Z111"/>
    <mergeCell ref="AA111:AD111"/>
    <mergeCell ref="AE111:AG111"/>
    <mergeCell ref="AH111:AJ111"/>
    <mergeCell ref="AK111:AN111"/>
    <mergeCell ref="AO109:AV109"/>
    <mergeCell ref="AW109:AY109"/>
    <mergeCell ref="AZ109:BO109"/>
    <mergeCell ref="B110:C110"/>
    <mergeCell ref="D110:H110"/>
    <mergeCell ref="I110:P110"/>
    <mergeCell ref="Q110:X110"/>
    <mergeCell ref="Y110:Z110"/>
    <mergeCell ref="AA110:AD110"/>
    <mergeCell ref="AE110:AG110"/>
    <mergeCell ref="AH110:AJ110"/>
    <mergeCell ref="AK110:AN110"/>
    <mergeCell ref="AO110:AV110"/>
    <mergeCell ref="AW110:AY110"/>
    <mergeCell ref="AZ110:BO110"/>
    <mergeCell ref="B109:C109"/>
    <mergeCell ref="D109:H109"/>
    <mergeCell ref="I109:P109"/>
    <mergeCell ref="Q109:X109"/>
    <mergeCell ref="Y109:Z109"/>
    <mergeCell ref="AA109:AD109"/>
    <mergeCell ref="AE109:AG109"/>
    <mergeCell ref="AH109:AJ109"/>
    <mergeCell ref="AK109:AN109"/>
    <mergeCell ref="AO107:AV107"/>
    <mergeCell ref="AW107:AY107"/>
    <mergeCell ref="AZ107:BO107"/>
    <mergeCell ref="B108:C108"/>
    <mergeCell ref="D108:H108"/>
    <mergeCell ref="I108:P108"/>
    <mergeCell ref="Q108:X108"/>
    <mergeCell ref="Y108:Z108"/>
    <mergeCell ref="AA108:AD108"/>
    <mergeCell ref="AE108:AG108"/>
    <mergeCell ref="AH108:AJ108"/>
    <mergeCell ref="AK108:AN108"/>
    <mergeCell ref="AO108:AV108"/>
    <mergeCell ref="AW108:AY108"/>
    <mergeCell ref="AZ108:BO108"/>
    <mergeCell ref="B107:C107"/>
    <mergeCell ref="D107:H107"/>
    <mergeCell ref="I107:P107"/>
    <mergeCell ref="Q107:X107"/>
    <mergeCell ref="Y107:Z107"/>
    <mergeCell ref="AA107:AD107"/>
    <mergeCell ref="AE107:AG107"/>
    <mergeCell ref="AH107:AJ107"/>
    <mergeCell ref="AK107:AN107"/>
    <mergeCell ref="AO105:AV105"/>
    <mergeCell ref="AW105:AY105"/>
    <mergeCell ref="AZ105:BO105"/>
    <mergeCell ref="B106:C106"/>
    <mergeCell ref="D106:H106"/>
    <mergeCell ref="I106:P106"/>
    <mergeCell ref="Q106:X106"/>
    <mergeCell ref="Y106:Z106"/>
    <mergeCell ref="AA106:AD106"/>
    <mergeCell ref="AE106:AG106"/>
    <mergeCell ref="AH106:AJ106"/>
    <mergeCell ref="AK106:AN106"/>
    <mergeCell ref="AO106:AV106"/>
    <mergeCell ref="AW106:AY106"/>
    <mergeCell ref="AZ106:BO106"/>
    <mergeCell ref="B105:C105"/>
    <mergeCell ref="D105:H105"/>
    <mergeCell ref="I105:P105"/>
    <mergeCell ref="Q105:X105"/>
    <mergeCell ref="Y105:Z105"/>
    <mergeCell ref="AA105:AD105"/>
    <mergeCell ref="AE105:AG105"/>
    <mergeCell ref="AH105:AJ105"/>
    <mergeCell ref="AK105:AN105"/>
    <mergeCell ref="AO103:AV103"/>
    <mergeCell ref="AW103:AY103"/>
    <mergeCell ref="AZ103:BO103"/>
    <mergeCell ref="B104:C104"/>
    <mergeCell ref="D104:H104"/>
    <mergeCell ref="I104:P104"/>
    <mergeCell ref="Q104:X104"/>
    <mergeCell ref="Y104:Z104"/>
    <mergeCell ref="AA104:AD104"/>
    <mergeCell ref="AE104:AG104"/>
    <mergeCell ref="AH104:AJ104"/>
    <mergeCell ref="AK104:AN104"/>
    <mergeCell ref="AO104:AV104"/>
    <mergeCell ref="AW104:AY104"/>
    <mergeCell ref="AZ104:BO104"/>
    <mergeCell ref="B103:C103"/>
    <mergeCell ref="D103:H103"/>
    <mergeCell ref="I103:P103"/>
    <mergeCell ref="Q103:X103"/>
    <mergeCell ref="Y103:Z103"/>
    <mergeCell ref="AA103:AD103"/>
    <mergeCell ref="AE103:AG103"/>
    <mergeCell ref="AH103:AJ103"/>
    <mergeCell ref="AK103:AN103"/>
    <mergeCell ref="AO101:AV101"/>
    <mergeCell ref="AW101:AY101"/>
    <mergeCell ref="AZ101:BO101"/>
    <mergeCell ref="B102:C102"/>
    <mergeCell ref="D102:H102"/>
    <mergeCell ref="I102:P102"/>
    <mergeCell ref="Q102:X102"/>
    <mergeCell ref="Y102:Z102"/>
    <mergeCell ref="AA102:AD102"/>
    <mergeCell ref="AE102:AG102"/>
    <mergeCell ref="AH102:AJ102"/>
    <mergeCell ref="AK102:AN102"/>
    <mergeCell ref="AO102:AV102"/>
    <mergeCell ref="AW102:AY102"/>
    <mergeCell ref="AZ102:BO102"/>
    <mergeCell ref="B101:C101"/>
    <mergeCell ref="D101:H101"/>
    <mergeCell ref="I101:P101"/>
    <mergeCell ref="Q101:X101"/>
    <mergeCell ref="Y101:Z101"/>
    <mergeCell ref="AA101:AD101"/>
    <mergeCell ref="AE101:AG101"/>
    <mergeCell ref="AH101:AJ101"/>
    <mergeCell ref="AK101:AN101"/>
    <mergeCell ref="AO99:AV99"/>
    <mergeCell ref="AW99:AY99"/>
    <mergeCell ref="AZ99:BO99"/>
    <mergeCell ref="B100:C100"/>
    <mergeCell ref="D100:H100"/>
    <mergeCell ref="I100:P100"/>
    <mergeCell ref="Q100:X100"/>
    <mergeCell ref="Y100:Z100"/>
    <mergeCell ref="AA100:AD100"/>
    <mergeCell ref="AE100:AG100"/>
    <mergeCell ref="AH100:AJ100"/>
    <mergeCell ref="AK100:AN100"/>
    <mergeCell ref="AO100:AV100"/>
    <mergeCell ref="AW100:AY100"/>
    <mergeCell ref="AZ100:BO100"/>
    <mergeCell ref="B99:C99"/>
    <mergeCell ref="D99:H99"/>
    <mergeCell ref="I99:P99"/>
    <mergeCell ref="Q99:X99"/>
    <mergeCell ref="Y99:Z99"/>
    <mergeCell ref="AA99:AD99"/>
    <mergeCell ref="AE99:AG99"/>
    <mergeCell ref="AH99:AJ99"/>
    <mergeCell ref="AK99:AN99"/>
    <mergeCell ref="AO97:AV97"/>
    <mergeCell ref="AW97:AY97"/>
    <mergeCell ref="AZ97:BO97"/>
    <mergeCell ref="B98:C98"/>
    <mergeCell ref="D98:H98"/>
    <mergeCell ref="I98:P98"/>
    <mergeCell ref="Q98:X98"/>
    <mergeCell ref="Y98:Z98"/>
    <mergeCell ref="AA98:AD98"/>
    <mergeCell ref="AE98:AG98"/>
    <mergeCell ref="AH98:AJ98"/>
    <mergeCell ref="AK98:AN98"/>
    <mergeCell ref="AO98:AV98"/>
    <mergeCell ref="AW98:AY98"/>
    <mergeCell ref="AZ98:BO98"/>
    <mergeCell ref="B97:C97"/>
    <mergeCell ref="D97:H97"/>
    <mergeCell ref="I97:P97"/>
    <mergeCell ref="Q97:X97"/>
    <mergeCell ref="Y97:Z97"/>
    <mergeCell ref="AA97:AD97"/>
    <mergeCell ref="AE97:AG97"/>
    <mergeCell ref="AH97:AJ97"/>
    <mergeCell ref="AK97:AN97"/>
    <mergeCell ref="AO95:AV95"/>
    <mergeCell ref="AW95:AY95"/>
    <mergeCell ref="AZ95:BO95"/>
    <mergeCell ref="B96:C96"/>
    <mergeCell ref="D96:H96"/>
    <mergeCell ref="I96:P96"/>
    <mergeCell ref="Q96:X96"/>
    <mergeCell ref="Y96:Z96"/>
    <mergeCell ref="AA96:AD96"/>
    <mergeCell ref="AE96:AG96"/>
    <mergeCell ref="AH96:AJ96"/>
    <mergeCell ref="AK96:AN96"/>
    <mergeCell ref="AO96:AV96"/>
    <mergeCell ref="AW96:AY96"/>
    <mergeCell ref="AZ96:BO96"/>
    <mergeCell ref="B95:C95"/>
    <mergeCell ref="D95:H95"/>
    <mergeCell ref="I95:P95"/>
    <mergeCell ref="Q95:X95"/>
    <mergeCell ref="Y95:Z95"/>
    <mergeCell ref="AA95:AD95"/>
    <mergeCell ref="AE95:AG95"/>
    <mergeCell ref="AH95:AJ95"/>
    <mergeCell ref="AK95:AN95"/>
    <mergeCell ref="AO93:AV93"/>
    <mergeCell ref="AW93:AY93"/>
    <mergeCell ref="AZ93:BO93"/>
    <mergeCell ref="B94:C94"/>
    <mergeCell ref="D94:H94"/>
    <mergeCell ref="I94:P94"/>
    <mergeCell ref="Q94:X94"/>
    <mergeCell ref="Y94:Z94"/>
    <mergeCell ref="AA94:AD94"/>
    <mergeCell ref="AE94:AG94"/>
    <mergeCell ref="AH94:AJ94"/>
    <mergeCell ref="AK94:AN94"/>
    <mergeCell ref="AO94:AV94"/>
    <mergeCell ref="AW94:AY94"/>
    <mergeCell ref="AZ94:BO94"/>
    <mergeCell ref="B93:C93"/>
    <mergeCell ref="D93:H93"/>
    <mergeCell ref="I93:P93"/>
    <mergeCell ref="Q93:X93"/>
    <mergeCell ref="Y93:Z93"/>
    <mergeCell ref="AA93:AD93"/>
    <mergeCell ref="AE93:AG93"/>
    <mergeCell ref="AH93:AJ93"/>
    <mergeCell ref="AK93:AN93"/>
    <mergeCell ref="AO91:AV91"/>
    <mergeCell ref="AW91:AY91"/>
    <mergeCell ref="AZ91:BO91"/>
    <mergeCell ref="B92:C92"/>
    <mergeCell ref="D92:H92"/>
    <mergeCell ref="I92:P92"/>
    <mergeCell ref="Q92:X92"/>
    <mergeCell ref="Y92:Z92"/>
    <mergeCell ref="AA92:AD92"/>
    <mergeCell ref="AE92:AG92"/>
    <mergeCell ref="AH92:AJ92"/>
    <mergeCell ref="AK92:AN92"/>
    <mergeCell ref="AO92:AV92"/>
    <mergeCell ref="AW92:AY92"/>
    <mergeCell ref="AZ92:BO92"/>
    <mergeCell ref="B91:C91"/>
    <mergeCell ref="D91:H91"/>
    <mergeCell ref="I91:P91"/>
    <mergeCell ref="Q91:X91"/>
    <mergeCell ref="Y91:Z91"/>
    <mergeCell ref="AA91:AD91"/>
    <mergeCell ref="AE91:AG91"/>
    <mergeCell ref="AH91:AJ91"/>
    <mergeCell ref="AK91:AN91"/>
    <mergeCell ref="AO89:AV89"/>
    <mergeCell ref="AW89:AY89"/>
    <mergeCell ref="AZ89:BO89"/>
    <mergeCell ref="B90:C90"/>
    <mergeCell ref="D90:H90"/>
    <mergeCell ref="I90:P90"/>
    <mergeCell ref="Q90:X90"/>
    <mergeCell ref="Y90:Z90"/>
    <mergeCell ref="AA90:AD90"/>
    <mergeCell ref="AE90:AG90"/>
    <mergeCell ref="AH90:AJ90"/>
    <mergeCell ref="AK90:AN90"/>
    <mergeCell ref="AO90:AV90"/>
    <mergeCell ref="AW90:AY90"/>
    <mergeCell ref="AZ90:BO90"/>
    <mergeCell ref="B89:C89"/>
    <mergeCell ref="D89:H89"/>
    <mergeCell ref="I89:P89"/>
    <mergeCell ref="Q89:X89"/>
    <mergeCell ref="Y89:Z89"/>
    <mergeCell ref="AA89:AD89"/>
    <mergeCell ref="AE89:AG89"/>
    <mergeCell ref="AH89:AJ89"/>
    <mergeCell ref="AK89:AN89"/>
    <mergeCell ref="AO87:AV87"/>
    <mergeCell ref="AW87:AY87"/>
    <mergeCell ref="AZ87:BO87"/>
    <mergeCell ref="B88:C88"/>
    <mergeCell ref="D88:H88"/>
    <mergeCell ref="I88:P88"/>
    <mergeCell ref="Q88:X88"/>
    <mergeCell ref="Y88:Z88"/>
    <mergeCell ref="AA88:AD88"/>
    <mergeCell ref="AE88:AG88"/>
    <mergeCell ref="AH88:AJ88"/>
    <mergeCell ref="AK88:AN88"/>
    <mergeCell ref="AO88:AV88"/>
    <mergeCell ref="AW88:AY88"/>
    <mergeCell ref="AZ88:BO88"/>
    <mergeCell ref="B87:C87"/>
    <mergeCell ref="D87:H87"/>
    <mergeCell ref="I87:P87"/>
    <mergeCell ref="Q87:X87"/>
    <mergeCell ref="Y87:Z87"/>
    <mergeCell ref="AA87:AD87"/>
    <mergeCell ref="AE87:AG87"/>
    <mergeCell ref="AH87:AJ87"/>
    <mergeCell ref="AK87:AN87"/>
    <mergeCell ref="AO85:AV85"/>
    <mergeCell ref="AW85:AY85"/>
    <mergeCell ref="AZ85:BO85"/>
    <mergeCell ref="B86:C86"/>
    <mergeCell ref="D86:H86"/>
    <mergeCell ref="I86:P86"/>
    <mergeCell ref="Q86:X86"/>
    <mergeCell ref="Y86:Z86"/>
    <mergeCell ref="AA86:AD86"/>
    <mergeCell ref="AE86:AG86"/>
    <mergeCell ref="AH86:AJ86"/>
    <mergeCell ref="AK86:AN86"/>
    <mergeCell ref="AO86:AV86"/>
    <mergeCell ref="AW86:AY86"/>
    <mergeCell ref="AZ86:BO86"/>
    <mergeCell ref="B85:C85"/>
    <mergeCell ref="D85:H85"/>
    <mergeCell ref="I85:P85"/>
    <mergeCell ref="Q85:X85"/>
    <mergeCell ref="Y85:Z85"/>
    <mergeCell ref="AA85:AD85"/>
    <mergeCell ref="AE85:AG85"/>
    <mergeCell ref="AH85:AJ85"/>
    <mergeCell ref="AK85:AN85"/>
    <mergeCell ref="AO83:AV83"/>
    <mergeCell ref="AW83:AY83"/>
    <mergeCell ref="AZ83:BO83"/>
    <mergeCell ref="B84:C84"/>
    <mergeCell ref="D84:H84"/>
    <mergeCell ref="I84:P84"/>
    <mergeCell ref="Q84:X84"/>
    <mergeCell ref="Y84:Z84"/>
    <mergeCell ref="AA84:AD84"/>
    <mergeCell ref="AE84:AG84"/>
    <mergeCell ref="AH84:AJ84"/>
    <mergeCell ref="AK84:AN84"/>
    <mergeCell ref="AO84:AV84"/>
    <mergeCell ref="AW84:AY84"/>
    <mergeCell ref="AZ84:BO84"/>
    <mergeCell ref="B83:C83"/>
    <mergeCell ref="D83:H83"/>
    <mergeCell ref="I83:P83"/>
    <mergeCell ref="Q83:X83"/>
    <mergeCell ref="Y83:Z83"/>
    <mergeCell ref="AA83:AD83"/>
    <mergeCell ref="AE83:AG83"/>
    <mergeCell ref="AH83:AJ83"/>
    <mergeCell ref="AK83:AN83"/>
    <mergeCell ref="AO81:AV81"/>
    <mergeCell ref="AW81:AY81"/>
    <mergeCell ref="AZ81:BO81"/>
    <mergeCell ref="B82:C82"/>
    <mergeCell ref="D82:H82"/>
    <mergeCell ref="I82:P82"/>
    <mergeCell ref="Q82:X82"/>
    <mergeCell ref="Y82:Z82"/>
    <mergeCell ref="AA82:AD82"/>
    <mergeCell ref="AE82:AG82"/>
    <mergeCell ref="AH82:AJ82"/>
    <mergeCell ref="AK82:AN82"/>
    <mergeCell ref="AO82:AV82"/>
    <mergeCell ref="AW82:AY82"/>
    <mergeCell ref="AZ82:BO82"/>
    <mergeCell ref="B81:C81"/>
    <mergeCell ref="D81:H81"/>
    <mergeCell ref="I81:P81"/>
    <mergeCell ref="Q81:X81"/>
    <mergeCell ref="Y81:Z81"/>
    <mergeCell ref="AA81:AD81"/>
    <mergeCell ref="AE81:AG81"/>
    <mergeCell ref="AH81:AJ81"/>
    <mergeCell ref="AK81:AN81"/>
    <mergeCell ref="AO79:AV79"/>
    <mergeCell ref="AW79:AY79"/>
    <mergeCell ref="AZ79:BO79"/>
    <mergeCell ref="B80:C80"/>
    <mergeCell ref="D80:H80"/>
    <mergeCell ref="I80:P80"/>
    <mergeCell ref="Q80:X80"/>
    <mergeCell ref="Y80:Z80"/>
    <mergeCell ref="AA80:AD80"/>
    <mergeCell ref="AE80:AG80"/>
    <mergeCell ref="AH80:AJ80"/>
    <mergeCell ref="AK80:AN80"/>
    <mergeCell ref="AO80:AV80"/>
    <mergeCell ref="AW80:AY80"/>
    <mergeCell ref="AZ80:BO80"/>
    <mergeCell ref="B79:C79"/>
    <mergeCell ref="D79:H79"/>
    <mergeCell ref="I79:P79"/>
    <mergeCell ref="Q79:X79"/>
    <mergeCell ref="Y79:Z79"/>
    <mergeCell ref="AA79:AD79"/>
    <mergeCell ref="AE79:AG79"/>
    <mergeCell ref="AH79:AJ79"/>
    <mergeCell ref="AK79:AN79"/>
    <mergeCell ref="AO77:AV77"/>
    <mergeCell ref="AW77:AY77"/>
    <mergeCell ref="AZ77:BO77"/>
    <mergeCell ref="B78:C78"/>
    <mergeCell ref="D78:H78"/>
    <mergeCell ref="I78:P78"/>
    <mergeCell ref="Q78:X78"/>
    <mergeCell ref="Y78:Z78"/>
    <mergeCell ref="AA78:AD78"/>
    <mergeCell ref="AE78:AG78"/>
    <mergeCell ref="AH78:AJ78"/>
    <mergeCell ref="AK78:AN78"/>
    <mergeCell ref="AO78:AV78"/>
    <mergeCell ref="AW78:AY78"/>
    <mergeCell ref="AZ78:BO78"/>
    <mergeCell ref="B77:C77"/>
    <mergeCell ref="D77:H77"/>
    <mergeCell ref="I77:P77"/>
    <mergeCell ref="Q77:X77"/>
    <mergeCell ref="Y77:Z77"/>
    <mergeCell ref="AA77:AD77"/>
    <mergeCell ref="AE77:AG77"/>
    <mergeCell ref="AH77:AJ77"/>
    <mergeCell ref="AK77:AN77"/>
    <mergeCell ref="AO75:AV75"/>
    <mergeCell ref="AW75:AY75"/>
    <mergeCell ref="AZ75:BO75"/>
    <mergeCell ref="B76:C76"/>
    <mergeCell ref="D76:H76"/>
    <mergeCell ref="I76:P76"/>
    <mergeCell ref="Q76:X76"/>
    <mergeCell ref="Y76:Z76"/>
    <mergeCell ref="AA76:AD76"/>
    <mergeCell ref="AE76:AG76"/>
    <mergeCell ref="AH76:AJ76"/>
    <mergeCell ref="AK76:AN76"/>
    <mergeCell ref="AO76:AV76"/>
    <mergeCell ref="AW76:AY76"/>
    <mergeCell ref="AZ76:BO76"/>
    <mergeCell ref="B75:C75"/>
    <mergeCell ref="D75:H75"/>
    <mergeCell ref="I75:P75"/>
    <mergeCell ref="Q75:X75"/>
    <mergeCell ref="Y75:Z75"/>
    <mergeCell ref="AA75:AD75"/>
    <mergeCell ref="AE75:AG75"/>
    <mergeCell ref="AH75:AJ75"/>
    <mergeCell ref="AK75:AN75"/>
    <mergeCell ref="AO73:AV73"/>
    <mergeCell ref="AW73:AY73"/>
    <mergeCell ref="AZ73:BO73"/>
    <mergeCell ref="B74:C74"/>
    <mergeCell ref="D74:H74"/>
    <mergeCell ref="I74:P74"/>
    <mergeCell ref="Q74:X74"/>
    <mergeCell ref="Y74:Z74"/>
    <mergeCell ref="AA74:AD74"/>
    <mergeCell ref="AE74:AG74"/>
    <mergeCell ref="AH74:AJ74"/>
    <mergeCell ref="AK74:AN74"/>
    <mergeCell ref="AO74:AV74"/>
    <mergeCell ref="AW74:AY74"/>
    <mergeCell ref="AZ74:BO74"/>
    <mergeCell ref="B73:C73"/>
    <mergeCell ref="D73:H73"/>
    <mergeCell ref="I73:P73"/>
    <mergeCell ref="Q73:X73"/>
    <mergeCell ref="Y73:Z73"/>
    <mergeCell ref="AA73:AD73"/>
    <mergeCell ref="AE73:AG73"/>
    <mergeCell ref="AH73:AJ73"/>
    <mergeCell ref="AK73:AN73"/>
    <mergeCell ref="AO71:AV71"/>
    <mergeCell ref="AW71:AY71"/>
    <mergeCell ref="AZ71:BO71"/>
    <mergeCell ref="B72:C72"/>
    <mergeCell ref="D72:H72"/>
    <mergeCell ref="I72:P72"/>
    <mergeCell ref="Q72:X72"/>
    <mergeCell ref="Y72:Z72"/>
    <mergeCell ref="AA72:AD72"/>
    <mergeCell ref="AE72:AG72"/>
    <mergeCell ref="AH72:AJ72"/>
    <mergeCell ref="AK72:AN72"/>
    <mergeCell ref="AO72:AV72"/>
    <mergeCell ref="AW72:AY72"/>
    <mergeCell ref="AZ72:BO72"/>
    <mergeCell ref="B71:C71"/>
    <mergeCell ref="D71:H71"/>
    <mergeCell ref="I71:P71"/>
    <mergeCell ref="Q71:X71"/>
    <mergeCell ref="Y71:Z71"/>
    <mergeCell ref="AA71:AD71"/>
    <mergeCell ref="AE71:AG71"/>
    <mergeCell ref="AH71:AJ71"/>
    <mergeCell ref="AK71:AN71"/>
    <mergeCell ref="AO69:AV69"/>
    <mergeCell ref="AW69:AY69"/>
    <mergeCell ref="AZ69:BO69"/>
    <mergeCell ref="B70:C70"/>
    <mergeCell ref="D70:H70"/>
    <mergeCell ref="I70:P70"/>
    <mergeCell ref="Q70:X70"/>
    <mergeCell ref="Y70:Z70"/>
    <mergeCell ref="AA70:AD70"/>
    <mergeCell ref="AE70:AG70"/>
    <mergeCell ref="AH70:AJ70"/>
    <mergeCell ref="AK70:AN70"/>
    <mergeCell ref="AO70:AV70"/>
    <mergeCell ref="AW70:AY70"/>
    <mergeCell ref="AZ70:BO70"/>
    <mergeCell ref="B69:C69"/>
    <mergeCell ref="D69:H69"/>
    <mergeCell ref="I69:P69"/>
    <mergeCell ref="Q69:X69"/>
    <mergeCell ref="Y69:Z69"/>
    <mergeCell ref="AA69:AD69"/>
    <mergeCell ref="AE69:AG69"/>
    <mergeCell ref="AH69:AJ69"/>
    <mergeCell ref="AK69:AN69"/>
    <mergeCell ref="AO67:AV67"/>
    <mergeCell ref="AW67:AY67"/>
    <mergeCell ref="AZ67:BO67"/>
    <mergeCell ref="B68:C68"/>
    <mergeCell ref="D68:H68"/>
    <mergeCell ref="I68:P68"/>
    <mergeCell ref="Q68:X68"/>
    <mergeCell ref="Y68:Z68"/>
    <mergeCell ref="AA68:AD68"/>
    <mergeCell ref="AE68:AG68"/>
    <mergeCell ref="AH68:AJ68"/>
    <mergeCell ref="AK68:AN68"/>
    <mergeCell ref="AO68:AV68"/>
    <mergeCell ref="AW68:AY68"/>
    <mergeCell ref="AZ68:BO68"/>
    <mergeCell ref="B67:C67"/>
    <mergeCell ref="D67:H67"/>
    <mergeCell ref="I67:P67"/>
    <mergeCell ref="Q67:X67"/>
    <mergeCell ref="Y67:Z67"/>
    <mergeCell ref="AA67:AD67"/>
    <mergeCell ref="AE67:AG67"/>
    <mergeCell ref="AH67:AJ67"/>
    <mergeCell ref="AK67:AN67"/>
    <mergeCell ref="AO65:AV65"/>
    <mergeCell ref="AW65:AY65"/>
    <mergeCell ref="AZ65:BO65"/>
    <mergeCell ref="B66:C66"/>
    <mergeCell ref="D66:H66"/>
    <mergeCell ref="I66:P66"/>
    <mergeCell ref="Q66:X66"/>
    <mergeCell ref="Y66:Z66"/>
    <mergeCell ref="AA66:AD66"/>
    <mergeCell ref="AE66:AG66"/>
    <mergeCell ref="AH66:AJ66"/>
    <mergeCell ref="AK66:AN66"/>
    <mergeCell ref="AO66:AV66"/>
    <mergeCell ref="AW66:AY66"/>
    <mergeCell ref="AZ66:BO66"/>
    <mergeCell ref="B65:C65"/>
    <mergeCell ref="D65:H65"/>
    <mergeCell ref="I65:P65"/>
    <mergeCell ref="Q65:X65"/>
    <mergeCell ref="Y65:Z65"/>
    <mergeCell ref="AA65:AD65"/>
    <mergeCell ref="AE65:AG65"/>
    <mergeCell ref="AH65:AJ65"/>
    <mergeCell ref="AK65:AN65"/>
    <mergeCell ref="AO63:AV63"/>
    <mergeCell ref="AW63:AY63"/>
    <mergeCell ref="AZ63:BO63"/>
    <mergeCell ref="B64:C64"/>
    <mergeCell ref="D64:H64"/>
    <mergeCell ref="I64:P64"/>
    <mergeCell ref="Q64:X64"/>
    <mergeCell ref="Y64:Z64"/>
    <mergeCell ref="AA64:AD64"/>
    <mergeCell ref="AE64:AG64"/>
    <mergeCell ref="AH64:AJ64"/>
    <mergeCell ref="AK64:AN64"/>
    <mergeCell ref="AO64:AV64"/>
    <mergeCell ref="AW64:AY64"/>
    <mergeCell ref="AZ64:BO64"/>
    <mergeCell ref="B63:C63"/>
    <mergeCell ref="D63:H63"/>
    <mergeCell ref="I63:P63"/>
    <mergeCell ref="Q63:X63"/>
    <mergeCell ref="Y63:Z63"/>
    <mergeCell ref="AA63:AD63"/>
    <mergeCell ref="AE63:AG63"/>
    <mergeCell ref="AH63:AJ63"/>
    <mergeCell ref="AK63:AN63"/>
    <mergeCell ref="AO61:AV61"/>
    <mergeCell ref="AW61:AY61"/>
    <mergeCell ref="AZ61:BO61"/>
    <mergeCell ref="B62:C62"/>
    <mergeCell ref="D62:H62"/>
    <mergeCell ref="I62:P62"/>
    <mergeCell ref="Q62:X62"/>
    <mergeCell ref="Y62:Z62"/>
    <mergeCell ref="AA62:AD62"/>
    <mergeCell ref="AE62:AG62"/>
    <mergeCell ref="AH62:AJ62"/>
    <mergeCell ref="AK62:AN62"/>
    <mergeCell ref="AO62:AV62"/>
    <mergeCell ref="AW62:AY62"/>
    <mergeCell ref="AZ62:BO62"/>
    <mergeCell ref="B61:C61"/>
    <mergeCell ref="D61:H61"/>
    <mergeCell ref="I61:P61"/>
    <mergeCell ref="Q61:X61"/>
    <mergeCell ref="Y61:Z61"/>
    <mergeCell ref="AA61:AD61"/>
    <mergeCell ref="AE61:AG61"/>
    <mergeCell ref="AH61:AJ61"/>
    <mergeCell ref="AK61:AN61"/>
    <mergeCell ref="AO59:AV59"/>
    <mergeCell ref="AW59:AY59"/>
    <mergeCell ref="AZ59:BO59"/>
    <mergeCell ref="B60:C60"/>
    <mergeCell ref="D60:H60"/>
    <mergeCell ref="I60:P60"/>
    <mergeCell ref="Q60:X60"/>
    <mergeCell ref="Y60:Z60"/>
    <mergeCell ref="AA60:AD60"/>
    <mergeCell ref="AE60:AG60"/>
    <mergeCell ref="AH60:AJ60"/>
    <mergeCell ref="AK60:AN60"/>
    <mergeCell ref="AO60:AV60"/>
    <mergeCell ref="AW60:AY60"/>
    <mergeCell ref="AZ60:BO60"/>
    <mergeCell ref="B59:C59"/>
    <mergeCell ref="D59:H59"/>
    <mergeCell ref="I59:P59"/>
    <mergeCell ref="Q59:X59"/>
    <mergeCell ref="Y59:Z59"/>
    <mergeCell ref="AA59:AD59"/>
    <mergeCell ref="AE59:AG59"/>
    <mergeCell ref="AH59:AJ59"/>
    <mergeCell ref="AK59:AN59"/>
    <mergeCell ref="AO57:AV57"/>
    <mergeCell ref="AW57:AY57"/>
    <mergeCell ref="AZ57:BO57"/>
    <mergeCell ref="B58:C58"/>
    <mergeCell ref="D58:H58"/>
    <mergeCell ref="I58:P58"/>
    <mergeCell ref="Q58:X58"/>
    <mergeCell ref="Y58:Z58"/>
    <mergeCell ref="AA58:AD58"/>
    <mergeCell ref="AE58:AG58"/>
    <mergeCell ref="AH58:AJ58"/>
    <mergeCell ref="AK58:AN58"/>
    <mergeCell ref="AO58:AV58"/>
    <mergeCell ref="AW58:AY58"/>
    <mergeCell ref="AZ58:BO58"/>
    <mergeCell ref="B57:C57"/>
    <mergeCell ref="D57:H57"/>
    <mergeCell ref="I57:P57"/>
    <mergeCell ref="Q57:X57"/>
    <mergeCell ref="Y57:Z57"/>
    <mergeCell ref="AA57:AD57"/>
    <mergeCell ref="AE57:AG57"/>
    <mergeCell ref="AH57:AJ57"/>
    <mergeCell ref="AK57:AN57"/>
    <mergeCell ref="AO55:AV55"/>
    <mergeCell ref="AW55:AY55"/>
    <mergeCell ref="AZ55:BO55"/>
    <mergeCell ref="B56:C56"/>
    <mergeCell ref="D56:H56"/>
    <mergeCell ref="I56:P56"/>
    <mergeCell ref="Q56:X56"/>
    <mergeCell ref="Y56:Z56"/>
    <mergeCell ref="AA56:AD56"/>
    <mergeCell ref="AE56:AG56"/>
    <mergeCell ref="AH56:AJ56"/>
    <mergeCell ref="AK56:AN56"/>
    <mergeCell ref="AO56:AV56"/>
    <mergeCell ref="AW56:AY56"/>
    <mergeCell ref="AZ56:BO56"/>
    <mergeCell ref="B55:C55"/>
    <mergeCell ref="D55:H55"/>
    <mergeCell ref="I55:P55"/>
    <mergeCell ref="Q55:X55"/>
    <mergeCell ref="Y55:Z55"/>
    <mergeCell ref="AA55:AD55"/>
    <mergeCell ref="AE55:AG55"/>
    <mergeCell ref="AH55:AJ55"/>
    <mergeCell ref="AK55:AN55"/>
    <mergeCell ref="AO53:AV53"/>
    <mergeCell ref="AW53:AY53"/>
    <mergeCell ref="AZ53:BO53"/>
    <mergeCell ref="B54:C54"/>
    <mergeCell ref="D54:H54"/>
    <mergeCell ref="I54:P54"/>
    <mergeCell ref="Q54:X54"/>
    <mergeCell ref="Y54:Z54"/>
    <mergeCell ref="AA54:AD54"/>
    <mergeCell ref="AE54:AG54"/>
    <mergeCell ref="AH54:AJ54"/>
    <mergeCell ref="AK54:AN54"/>
    <mergeCell ref="AO54:AV54"/>
    <mergeCell ref="AW54:AY54"/>
    <mergeCell ref="AZ54:BO54"/>
    <mergeCell ref="B53:C53"/>
    <mergeCell ref="D53:H53"/>
    <mergeCell ref="I53:P53"/>
    <mergeCell ref="Q53:X53"/>
    <mergeCell ref="Y53:Z53"/>
    <mergeCell ref="AA53:AD53"/>
    <mergeCell ref="AE53:AG53"/>
    <mergeCell ref="AH53:AJ53"/>
    <mergeCell ref="AK53:AN53"/>
    <mergeCell ref="AO51:AV51"/>
    <mergeCell ref="AW51:AY51"/>
    <mergeCell ref="AZ51:BO51"/>
    <mergeCell ref="B52:C52"/>
    <mergeCell ref="D52:H52"/>
    <mergeCell ref="I52:P52"/>
    <mergeCell ref="Q52:X52"/>
    <mergeCell ref="Y52:Z52"/>
    <mergeCell ref="AA52:AD52"/>
    <mergeCell ref="AE52:AG52"/>
    <mergeCell ref="AH52:AJ52"/>
    <mergeCell ref="AK52:AN52"/>
    <mergeCell ref="AO52:AV52"/>
    <mergeCell ref="AW52:AY52"/>
    <mergeCell ref="AZ52:BO52"/>
    <mergeCell ref="B51:C51"/>
    <mergeCell ref="D51:H51"/>
    <mergeCell ref="I51:P51"/>
    <mergeCell ref="Q51:X51"/>
    <mergeCell ref="Y51:Z51"/>
    <mergeCell ref="AA51:AD51"/>
    <mergeCell ref="AE51:AG51"/>
    <mergeCell ref="AH51:AJ51"/>
    <mergeCell ref="AK51:AN51"/>
    <mergeCell ref="AO49:AV49"/>
    <mergeCell ref="AW49:AY49"/>
    <mergeCell ref="AZ49:BO49"/>
    <mergeCell ref="B50:C50"/>
    <mergeCell ref="D50:H50"/>
    <mergeCell ref="I50:P50"/>
    <mergeCell ref="Q50:X50"/>
    <mergeCell ref="Y50:Z50"/>
    <mergeCell ref="AA50:AD50"/>
    <mergeCell ref="AE50:AG50"/>
    <mergeCell ref="AH50:AJ50"/>
    <mergeCell ref="AK50:AN50"/>
    <mergeCell ref="AO50:AV50"/>
    <mergeCell ref="AW50:AY50"/>
    <mergeCell ref="AZ50:BO50"/>
    <mergeCell ref="B49:C49"/>
    <mergeCell ref="D49:H49"/>
    <mergeCell ref="I49:P49"/>
    <mergeCell ref="Q49:X49"/>
    <mergeCell ref="Y49:Z49"/>
    <mergeCell ref="AA49:AD49"/>
    <mergeCell ref="AE49:AG49"/>
    <mergeCell ref="AH49:AJ49"/>
    <mergeCell ref="AK49:AN49"/>
    <mergeCell ref="AO47:AV47"/>
    <mergeCell ref="AW47:AY47"/>
    <mergeCell ref="AZ47:BO47"/>
    <mergeCell ref="B48:C48"/>
    <mergeCell ref="D48:H48"/>
    <mergeCell ref="I48:P48"/>
    <mergeCell ref="Q48:X48"/>
    <mergeCell ref="Y48:Z48"/>
    <mergeCell ref="AA48:AD48"/>
    <mergeCell ref="AE48:AG48"/>
    <mergeCell ref="AH48:AJ48"/>
    <mergeCell ref="AK48:AN48"/>
    <mergeCell ref="AO48:AV48"/>
    <mergeCell ref="AW48:AY48"/>
    <mergeCell ref="AZ48:BO48"/>
    <mergeCell ref="B47:C47"/>
    <mergeCell ref="D47:H47"/>
    <mergeCell ref="I47:P47"/>
    <mergeCell ref="Q47:X47"/>
    <mergeCell ref="Y47:Z47"/>
    <mergeCell ref="AA47:AD47"/>
    <mergeCell ref="AE47:AG47"/>
    <mergeCell ref="AH47:AJ47"/>
    <mergeCell ref="AK47:AN47"/>
    <mergeCell ref="AO45:AV45"/>
    <mergeCell ref="AW45:AY45"/>
    <mergeCell ref="AZ45:BO45"/>
    <mergeCell ref="B46:C46"/>
    <mergeCell ref="D46:H46"/>
    <mergeCell ref="I46:P46"/>
    <mergeCell ref="Q46:X46"/>
    <mergeCell ref="Y46:Z46"/>
    <mergeCell ref="AA46:AD46"/>
    <mergeCell ref="AE46:AG46"/>
    <mergeCell ref="AH46:AJ46"/>
    <mergeCell ref="AK46:AN46"/>
    <mergeCell ref="AO46:AV46"/>
    <mergeCell ref="AW46:AY46"/>
    <mergeCell ref="AZ46:BO46"/>
    <mergeCell ref="B45:C45"/>
    <mergeCell ref="D45:H45"/>
    <mergeCell ref="I45:P45"/>
    <mergeCell ref="Q45:X45"/>
    <mergeCell ref="Y45:Z45"/>
    <mergeCell ref="AA45:AD45"/>
    <mergeCell ref="AE45:AG45"/>
    <mergeCell ref="AH45:AJ45"/>
    <mergeCell ref="AK45:AN45"/>
    <mergeCell ref="AO43:AV43"/>
    <mergeCell ref="AW43:AY43"/>
    <mergeCell ref="AZ43:BO43"/>
    <mergeCell ref="B44:C44"/>
    <mergeCell ref="D44:H44"/>
    <mergeCell ref="I44:P44"/>
    <mergeCell ref="Q44:X44"/>
    <mergeCell ref="Y44:Z44"/>
    <mergeCell ref="AA44:AD44"/>
    <mergeCell ref="AE44:AG44"/>
    <mergeCell ref="AH44:AJ44"/>
    <mergeCell ref="AK44:AN44"/>
    <mergeCell ref="AO44:AV44"/>
    <mergeCell ref="AW44:AY44"/>
    <mergeCell ref="AZ44:BO44"/>
    <mergeCell ref="B43:C43"/>
    <mergeCell ref="D43:H43"/>
    <mergeCell ref="I43:P43"/>
    <mergeCell ref="Q43:X43"/>
    <mergeCell ref="Y43:Z43"/>
    <mergeCell ref="AA43:AD43"/>
    <mergeCell ref="AE43:AG43"/>
    <mergeCell ref="AH43:AJ43"/>
    <mergeCell ref="AK43:AN43"/>
    <mergeCell ref="AO41:AV41"/>
    <mergeCell ref="AW41:AY41"/>
    <mergeCell ref="AZ41:BO41"/>
    <mergeCell ref="B42:C42"/>
    <mergeCell ref="D42:H42"/>
    <mergeCell ref="I42:P42"/>
    <mergeCell ref="Q42:X42"/>
    <mergeCell ref="Y42:Z42"/>
    <mergeCell ref="AA42:AD42"/>
    <mergeCell ref="AE42:AG42"/>
    <mergeCell ref="AH42:AJ42"/>
    <mergeCell ref="AK42:AN42"/>
    <mergeCell ref="AO42:AV42"/>
    <mergeCell ref="AW42:AY42"/>
    <mergeCell ref="AZ42:BO42"/>
    <mergeCell ref="B41:C41"/>
    <mergeCell ref="D41:H41"/>
    <mergeCell ref="I41:P41"/>
    <mergeCell ref="Q41:X41"/>
    <mergeCell ref="Y41:Z41"/>
    <mergeCell ref="AA41:AD41"/>
    <mergeCell ref="AE41:AG41"/>
    <mergeCell ref="AH41:AJ41"/>
    <mergeCell ref="AK41:AN41"/>
    <mergeCell ref="AO39:AV39"/>
    <mergeCell ref="AW39:AY39"/>
    <mergeCell ref="AZ39:BO39"/>
    <mergeCell ref="B40:C40"/>
    <mergeCell ref="D40:H40"/>
    <mergeCell ref="I40:P40"/>
    <mergeCell ref="Q40:X40"/>
    <mergeCell ref="Y40:Z40"/>
    <mergeCell ref="AA40:AD40"/>
    <mergeCell ref="AE40:AG40"/>
    <mergeCell ref="AH40:AJ40"/>
    <mergeCell ref="AK40:AN40"/>
    <mergeCell ref="AO40:AV40"/>
    <mergeCell ref="AW40:AY40"/>
    <mergeCell ref="AZ40:BO40"/>
    <mergeCell ref="B39:C39"/>
    <mergeCell ref="D39:H39"/>
    <mergeCell ref="I39:P39"/>
    <mergeCell ref="Q39:X39"/>
    <mergeCell ref="Y39:Z39"/>
    <mergeCell ref="AA39:AD39"/>
    <mergeCell ref="AE39:AG39"/>
    <mergeCell ref="AH39:AJ39"/>
    <mergeCell ref="AK39:AN39"/>
    <mergeCell ref="AO37:AV37"/>
    <mergeCell ref="AW37:AY37"/>
    <mergeCell ref="AZ37:BO37"/>
    <mergeCell ref="B38:C38"/>
    <mergeCell ref="D38:H38"/>
    <mergeCell ref="I38:P38"/>
    <mergeCell ref="Q38:X38"/>
    <mergeCell ref="Y38:Z38"/>
    <mergeCell ref="AA38:AD38"/>
    <mergeCell ref="AE38:AG38"/>
    <mergeCell ref="AH38:AJ38"/>
    <mergeCell ref="AK38:AN38"/>
    <mergeCell ref="AO38:AV38"/>
    <mergeCell ref="AW38:AY38"/>
    <mergeCell ref="AZ38:BO38"/>
    <mergeCell ref="B37:C37"/>
    <mergeCell ref="D37:H37"/>
    <mergeCell ref="I37:P37"/>
    <mergeCell ref="Q37:X37"/>
    <mergeCell ref="Y37:Z37"/>
    <mergeCell ref="AA37:AD37"/>
    <mergeCell ref="AE37:AG37"/>
    <mergeCell ref="AH37:AJ37"/>
    <mergeCell ref="AK37:AN37"/>
    <mergeCell ref="AO35:AV35"/>
    <mergeCell ref="AW35:AY35"/>
    <mergeCell ref="AZ35:BO35"/>
    <mergeCell ref="B36:C36"/>
    <mergeCell ref="D36:H36"/>
    <mergeCell ref="I36:P36"/>
    <mergeCell ref="Q36:X36"/>
    <mergeCell ref="Y36:Z36"/>
    <mergeCell ref="AA36:AD36"/>
    <mergeCell ref="AE36:AG36"/>
    <mergeCell ref="AH36:AJ36"/>
    <mergeCell ref="AK36:AN36"/>
    <mergeCell ref="AO36:AV36"/>
    <mergeCell ref="AW36:AY36"/>
    <mergeCell ref="AZ36:BO36"/>
    <mergeCell ref="B35:C35"/>
    <mergeCell ref="D35:H35"/>
    <mergeCell ref="I35:P35"/>
    <mergeCell ref="Q35:X35"/>
    <mergeCell ref="Y35:Z35"/>
    <mergeCell ref="AA35:AD35"/>
    <mergeCell ref="AE35:AG35"/>
    <mergeCell ref="AH35:AJ35"/>
    <mergeCell ref="AK35:AN35"/>
    <mergeCell ref="AO33:AV33"/>
    <mergeCell ref="AW33:AY33"/>
    <mergeCell ref="AZ33:BO33"/>
    <mergeCell ref="B34:C34"/>
    <mergeCell ref="D34:H34"/>
    <mergeCell ref="I34:P34"/>
    <mergeCell ref="Q34:X34"/>
    <mergeCell ref="Y34:Z34"/>
    <mergeCell ref="AA34:AD34"/>
    <mergeCell ref="AE34:AG34"/>
    <mergeCell ref="AH34:AJ34"/>
    <mergeCell ref="AK34:AN34"/>
    <mergeCell ref="AO34:AV34"/>
    <mergeCell ref="AW34:AY34"/>
    <mergeCell ref="AZ34:BO34"/>
    <mergeCell ref="B33:C33"/>
    <mergeCell ref="D33:H33"/>
    <mergeCell ref="I33:P33"/>
    <mergeCell ref="Q33:X33"/>
    <mergeCell ref="Y33:Z33"/>
    <mergeCell ref="AA33:AD33"/>
    <mergeCell ref="AE33:AG33"/>
    <mergeCell ref="AH33:AJ33"/>
    <mergeCell ref="AK33:AN33"/>
    <mergeCell ref="AO31:AV31"/>
    <mergeCell ref="AW31:AY31"/>
    <mergeCell ref="AZ31:BO31"/>
    <mergeCell ref="B32:C32"/>
    <mergeCell ref="D32:H32"/>
    <mergeCell ref="I32:P32"/>
    <mergeCell ref="Q32:X32"/>
    <mergeCell ref="Y32:Z32"/>
    <mergeCell ref="AA32:AD32"/>
    <mergeCell ref="AE32:AG32"/>
    <mergeCell ref="AH32:AJ32"/>
    <mergeCell ref="AK32:AN32"/>
    <mergeCell ref="AO32:AV32"/>
    <mergeCell ref="AW32:AY32"/>
    <mergeCell ref="AZ32:BO32"/>
    <mergeCell ref="B31:C31"/>
    <mergeCell ref="D31:H31"/>
    <mergeCell ref="I31:P31"/>
    <mergeCell ref="Q31:X31"/>
    <mergeCell ref="Y31:Z31"/>
    <mergeCell ref="AA31:AD31"/>
    <mergeCell ref="AE31:AG31"/>
    <mergeCell ref="AH31:AJ31"/>
    <mergeCell ref="AK31:AN31"/>
    <mergeCell ref="AO29:AV29"/>
    <mergeCell ref="AW29:AY29"/>
    <mergeCell ref="AZ29:BO29"/>
    <mergeCell ref="B30:C30"/>
    <mergeCell ref="D30:H30"/>
    <mergeCell ref="I30:P30"/>
    <mergeCell ref="Q30:X30"/>
    <mergeCell ref="Y30:Z30"/>
    <mergeCell ref="AA30:AD30"/>
    <mergeCell ref="AE30:AG30"/>
    <mergeCell ref="AH30:AJ30"/>
    <mergeCell ref="AK30:AN30"/>
    <mergeCell ref="AO30:AV30"/>
    <mergeCell ref="AW30:AY30"/>
    <mergeCell ref="AZ30:BO30"/>
    <mergeCell ref="B29:C29"/>
    <mergeCell ref="D29:H29"/>
    <mergeCell ref="I29:P29"/>
    <mergeCell ref="Q29:X29"/>
    <mergeCell ref="Y29:Z29"/>
    <mergeCell ref="AA29:AD29"/>
    <mergeCell ref="AE29:AG29"/>
    <mergeCell ref="AH29:AJ29"/>
    <mergeCell ref="AK29:AN29"/>
    <mergeCell ref="AO27:AV27"/>
    <mergeCell ref="AW27:AY27"/>
    <mergeCell ref="AZ27:BO27"/>
    <mergeCell ref="B28:C28"/>
    <mergeCell ref="D28:H28"/>
    <mergeCell ref="I28:P28"/>
    <mergeCell ref="Q28:X28"/>
    <mergeCell ref="Y28:Z28"/>
    <mergeCell ref="AA28:AD28"/>
    <mergeCell ref="AE28:AG28"/>
    <mergeCell ref="AH28:AJ28"/>
    <mergeCell ref="AK28:AN28"/>
    <mergeCell ref="AO28:AV28"/>
    <mergeCell ref="AW28:AY28"/>
    <mergeCell ref="AZ28:BO28"/>
    <mergeCell ref="B27:C27"/>
    <mergeCell ref="D27:H27"/>
    <mergeCell ref="I27:P27"/>
    <mergeCell ref="Q27:X27"/>
    <mergeCell ref="Y27:Z27"/>
    <mergeCell ref="AA27:AD27"/>
    <mergeCell ref="AE27:AG27"/>
    <mergeCell ref="AH27:AJ27"/>
    <mergeCell ref="AK27:AN27"/>
    <mergeCell ref="AO25:AV25"/>
    <mergeCell ref="AW25:AY25"/>
    <mergeCell ref="AZ25:BO25"/>
    <mergeCell ref="B26:C26"/>
    <mergeCell ref="D26:H26"/>
    <mergeCell ref="I26:P26"/>
    <mergeCell ref="Q26:X26"/>
    <mergeCell ref="Y26:Z26"/>
    <mergeCell ref="AA26:AD26"/>
    <mergeCell ref="AE26:AG26"/>
    <mergeCell ref="AH26:AJ26"/>
    <mergeCell ref="AK26:AN26"/>
    <mergeCell ref="AO26:AV26"/>
    <mergeCell ref="AW26:AY26"/>
    <mergeCell ref="AZ26:BO26"/>
    <mergeCell ref="B25:C25"/>
    <mergeCell ref="D25:H25"/>
    <mergeCell ref="I25:P25"/>
    <mergeCell ref="Q25:X25"/>
    <mergeCell ref="Y25:Z25"/>
    <mergeCell ref="AA25:AD25"/>
    <mergeCell ref="AE25:AG25"/>
    <mergeCell ref="AH25:AJ25"/>
    <mergeCell ref="AK25:AN25"/>
    <mergeCell ref="AO23:AV23"/>
    <mergeCell ref="AW23:AY23"/>
    <mergeCell ref="AZ23:BO23"/>
    <mergeCell ref="B24:C24"/>
    <mergeCell ref="D24:H24"/>
    <mergeCell ref="I24:P24"/>
    <mergeCell ref="Q24:X24"/>
    <mergeCell ref="Y24:Z24"/>
    <mergeCell ref="AA24:AD24"/>
    <mergeCell ref="AE24:AG24"/>
    <mergeCell ref="AH24:AJ24"/>
    <mergeCell ref="AK24:AN24"/>
    <mergeCell ref="AO24:AV24"/>
    <mergeCell ref="AW24:AY24"/>
    <mergeCell ref="AZ24:BO24"/>
    <mergeCell ref="B23:C23"/>
    <mergeCell ref="D23:H23"/>
    <mergeCell ref="I23:P23"/>
    <mergeCell ref="Q23:X23"/>
    <mergeCell ref="Y23:Z23"/>
    <mergeCell ref="AA23:AD23"/>
    <mergeCell ref="AE23:AG23"/>
    <mergeCell ref="AH23:AJ23"/>
    <mergeCell ref="AK23:AN23"/>
    <mergeCell ref="AO21:AV21"/>
    <mergeCell ref="AW21:AY21"/>
    <mergeCell ref="AZ21:BO21"/>
    <mergeCell ref="B22:C22"/>
    <mergeCell ref="D22:H22"/>
    <mergeCell ref="I22:P22"/>
    <mergeCell ref="Q22:X22"/>
    <mergeCell ref="Y22:Z22"/>
    <mergeCell ref="AA22:AD22"/>
    <mergeCell ref="AE22:AG22"/>
    <mergeCell ref="AH22:AJ22"/>
    <mergeCell ref="AK22:AN22"/>
    <mergeCell ref="AO22:AV22"/>
    <mergeCell ref="AW22:AY22"/>
    <mergeCell ref="AZ22:BO22"/>
    <mergeCell ref="B21:C21"/>
    <mergeCell ref="D21:H21"/>
    <mergeCell ref="I21:P21"/>
    <mergeCell ref="Q21:X21"/>
    <mergeCell ref="Y21:Z21"/>
    <mergeCell ref="AA21:AD21"/>
    <mergeCell ref="AE21:AG21"/>
    <mergeCell ref="AH21:AJ21"/>
    <mergeCell ref="AK21:AN21"/>
    <mergeCell ref="AE20:AG20"/>
    <mergeCell ref="AH20:AJ20"/>
    <mergeCell ref="AK20:AN20"/>
    <mergeCell ref="AO20:AV20"/>
    <mergeCell ref="AW20:AY20"/>
    <mergeCell ref="AZ20:BO20"/>
    <mergeCell ref="B20:C20"/>
    <mergeCell ref="D20:H20"/>
    <mergeCell ref="I20:P20"/>
    <mergeCell ref="Q20:X20"/>
    <mergeCell ref="Y20:Z20"/>
    <mergeCell ref="AA20:AD20"/>
    <mergeCell ref="AE19:AG19"/>
    <mergeCell ref="AH19:AJ19"/>
    <mergeCell ref="AK19:AN19"/>
    <mergeCell ref="AO19:AV19"/>
    <mergeCell ref="AW19:AY19"/>
    <mergeCell ref="AZ19:BO19"/>
    <mergeCell ref="B19:C19"/>
    <mergeCell ref="D19:H19"/>
    <mergeCell ref="I19:P19"/>
    <mergeCell ref="Q19:X19"/>
    <mergeCell ref="Y19:Z19"/>
    <mergeCell ref="AA19:AD19"/>
    <mergeCell ref="AE18:AG18"/>
    <mergeCell ref="AH18:AJ18"/>
    <mergeCell ref="AK18:AN18"/>
    <mergeCell ref="AO18:AV18"/>
    <mergeCell ref="AW18:AY18"/>
    <mergeCell ref="AZ18:BO18"/>
    <mergeCell ref="B18:C18"/>
    <mergeCell ref="D18:H18"/>
    <mergeCell ref="I18:P18"/>
    <mergeCell ref="Q18:X18"/>
    <mergeCell ref="Y18:Z18"/>
    <mergeCell ref="AA18:AD18"/>
    <mergeCell ref="AE17:AG17"/>
    <mergeCell ref="AH17:AJ17"/>
    <mergeCell ref="AK17:AN17"/>
    <mergeCell ref="AO17:AV17"/>
    <mergeCell ref="AW17:AY17"/>
    <mergeCell ref="AZ17:BO17"/>
    <mergeCell ref="B17:C17"/>
    <mergeCell ref="D17:H17"/>
    <mergeCell ref="I17:P17"/>
    <mergeCell ref="Q17:X17"/>
    <mergeCell ref="Y17:Z17"/>
    <mergeCell ref="AA17:AD17"/>
    <mergeCell ref="AE16:AG16"/>
    <mergeCell ref="AH16:AJ16"/>
    <mergeCell ref="AK16:AN16"/>
    <mergeCell ref="AO16:AV16"/>
    <mergeCell ref="AW16:AY16"/>
    <mergeCell ref="AZ16:BO16"/>
    <mergeCell ref="B16:C16"/>
    <mergeCell ref="D16:H16"/>
    <mergeCell ref="I16:P16"/>
    <mergeCell ref="Q16:X16"/>
    <mergeCell ref="Y16:Z16"/>
    <mergeCell ref="AA16:AD16"/>
    <mergeCell ref="AE15:AG15"/>
    <mergeCell ref="AH15:AJ15"/>
    <mergeCell ref="AK15:AN15"/>
    <mergeCell ref="AO15:AV15"/>
    <mergeCell ref="AW15:AY15"/>
    <mergeCell ref="AZ15:BO15"/>
    <mergeCell ref="B15:C15"/>
    <mergeCell ref="D15:H15"/>
    <mergeCell ref="I15:P15"/>
    <mergeCell ref="Q15:X15"/>
    <mergeCell ref="Y15:Z15"/>
    <mergeCell ref="AA15:AD15"/>
    <mergeCell ref="AE14:AG14"/>
    <mergeCell ref="AH14:AJ14"/>
    <mergeCell ref="AK14:AN14"/>
    <mergeCell ref="AO14:AV14"/>
    <mergeCell ref="AW14:AY14"/>
    <mergeCell ref="AZ14:BO14"/>
    <mergeCell ref="B14:C14"/>
    <mergeCell ref="D14:H14"/>
    <mergeCell ref="I14:P14"/>
    <mergeCell ref="Q14:X14"/>
    <mergeCell ref="Y14:Z14"/>
    <mergeCell ref="AA14:AD14"/>
    <mergeCell ref="AE13:AG13"/>
    <mergeCell ref="AH13:AJ13"/>
    <mergeCell ref="AK13:AN13"/>
    <mergeCell ref="AO13:AV13"/>
    <mergeCell ref="AW13:AY13"/>
    <mergeCell ref="AZ13:BO13"/>
    <mergeCell ref="B13:C13"/>
    <mergeCell ref="D13:H13"/>
    <mergeCell ref="I13:P13"/>
    <mergeCell ref="Q13:X13"/>
    <mergeCell ref="Y13:Z13"/>
    <mergeCell ref="AA13:AD13"/>
    <mergeCell ref="AF6:AQ6"/>
    <mergeCell ref="AA7:AE7"/>
    <mergeCell ref="AF7:AQ7"/>
    <mergeCell ref="AE12:AG12"/>
    <mergeCell ref="AH12:AJ12"/>
    <mergeCell ref="AK12:AN12"/>
    <mergeCell ref="AO12:AV12"/>
    <mergeCell ref="AW12:AY12"/>
    <mergeCell ref="AZ12:BO12"/>
    <mergeCell ref="B12:C12"/>
    <mergeCell ref="D12:H12"/>
    <mergeCell ref="I12:P12"/>
    <mergeCell ref="Q12:X12"/>
    <mergeCell ref="Y12:Z12"/>
    <mergeCell ref="AA12:AD12"/>
    <mergeCell ref="AE11:AG11"/>
    <mergeCell ref="AH11:AJ11"/>
    <mergeCell ref="AK11:AN11"/>
    <mergeCell ref="AO11:AV11"/>
    <mergeCell ref="AW11:AY11"/>
    <mergeCell ref="AZ11:BO11"/>
    <mergeCell ref="B11:C11"/>
    <mergeCell ref="D11:H11"/>
    <mergeCell ref="I11:P11"/>
    <mergeCell ref="Q11:X11"/>
    <mergeCell ref="Y11:Z11"/>
    <mergeCell ref="AA11:AD11"/>
    <mergeCell ref="A3:AQ3"/>
    <mergeCell ref="A4:M4"/>
    <mergeCell ref="N4:Y4"/>
    <mergeCell ref="AA4:AE4"/>
    <mergeCell ref="AF4:AQ4"/>
    <mergeCell ref="A8:M8"/>
    <mergeCell ref="N8:U8"/>
    <mergeCell ref="V8:Y8"/>
    <mergeCell ref="AA8:AE8"/>
    <mergeCell ref="AF8:AQ8"/>
    <mergeCell ref="A1:BO1"/>
    <mergeCell ref="A2:BO2"/>
    <mergeCell ref="AE10:AG10"/>
    <mergeCell ref="AH10:AJ10"/>
    <mergeCell ref="AK10:AN10"/>
    <mergeCell ref="AO10:AV10"/>
    <mergeCell ref="AW10:AY10"/>
    <mergeCell ref="AZ10:BO10"/>
    <mergeCell ref="B10:C10"/>
    <mergeCell ref="D10:H10"/>
    <mergeCell ref="I10:P10"/>
    <mergeCell ref="Q10:X10"/>
    <mergeCell ref="Y10:Z10"/>
    <mergeCell ref="AA10:AD10"/>
    <mergeCell ref="A9:AQ9"/>
    <mergeCell ref="A5:M5"/>
    <mergeCell ref="N5:Y5"/>
    <mergeCell ref="AA5:AE5"/>
    <mergeCell ref="AF5:AQ5"/>
    <mergeCell ref="A6:M7"/>
    <mergeCell ref="N6:Y7"/>
    <mergeCell ref="AA6:AE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'Pick List '!$G$57:$G$65</xm:f>
          </x14:formula1>
          <xm:sqref>D11:H510</xm:sqref>
        </x14:dataValidation>
        <x14:dataValidation type="list" allowBlank="1" showInputMessage="1" showErrorMessage="1" xr:uid="{00000000-0002-0000-0400-000001000000}">
          <x14:formula1>
            <xm:f>'Pick List '!$M$15:$M$16</xm:f>
          </x14:formula1>
          <xm:sqref>AW11:AY510</xm:sqref>
        </x14:dataValidation>
        <x14:dataValidation type="list" allowBlank="1" showInputMessage="1" showErrorMessage="1" xr:uid="{00000000-0002-0000-0400-000002000000}">
          <x14:formula1>
            <xm:f>'Pick List '!$C$4:$C$15</xm:f>
          </x14:formula1>
          <xm:sqref>V8:Y8</xm:sqref>
        </x14:dataValidation>
        <x14:dataValidation type="list" allowBlank="1" showInputMessage="1" showErrorMessage="1" xr:uid="{CC39CBC8-8B1D-40F9-BB89-D6A58BE21839}">
          <x14:formula1>
            <xm:f>'Pick List '!$A$4:$A$7</xm:f>
          </x14:formula1>
          <xm:sqref>N8:U8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Q113"/>
  <sheetViews>
    <sheetView workbookViewId="0">
      <pane ySplit="1" topLeftCell="A2" activePane="bottomLeft" state="frozen"/>
      <selection pane="bottomLeft" activeCell="N8" sqref="N8:U8"/>
    </sheetView>
  </sheetViews>
  <sheetFormatPr defaultRowHeight="15" x14ac:dyDescent="0.25"/>
  <cols>
    <col min="1" max="35" width="4.7109375" customWidth="1"/>
    <col min="36" max="36" width="36.42578125" customWidth="1"/>
    <col min="37" max="38" width="4.7109375" hidden="1" customWidth="1"/>
    <col min="39" max="39" width="0.42578125" hidden="1" customWidth="1"/>
    <col min="40" max="42" width="4.7109375" hidden="1" customWidth="1"/>
    <col min="43" max="43" width="3.140625" hidden="1" customWidth="1"/>
    <col min="44" max="104" width="4.7109375" customWidth="1"/>
  </cols>
  <sheetData>
    <row r="1" spans="1:43" ht="18.75" x14ac:dyDescent="0.25">
      <c r="A1" s="285" t="str">
        <f>'BASE GRANTEE INFO &amp; UPDATES'!A1</f>
        <v>WV Bureau for Behavioral Health Services - Substance Use Disorders - Pregnant  and Postpartum Women  v 20200301F</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row>
    <row r="2" spans="1:43" ht="16.5" customHeight="1" x14ac:dyDescent="0.25">
      <c r="A2" s="286" t="str">
        <f>'BASE GRANTEE INFO &amp; UPDATES'!A2</f>
        <v xml:space="preserve">Program reports need to be submitted electronically, via e-mail to BBHReporting@wv.gov  within 25 calendar days of the end of each month </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row>
    <row r="3" spans="1:43" ht="15.75" customHeight="1" x14ac:dyDescent="0.25">
      <c r="A3" s="355" t="s">
        <v>365</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row>
    <row r="4" spans="1:43" x14ac:dyDescent="0.25">
      <c r="A4" s="287" t="s">
        <v>0</v>
      </c>
      <c r="B4" s="288"/>
      <c r="C4" s="288"/>
      <c r="D4" s="288"/>
      <c r="E4" s="288"/>
      <c r="F4" s="288"/>
      <c r="G4" s="288"/>
      <c r="H4" s="288"/>
      <c r="I4" s="288"/>
      <c r="J4" s="288"/>
      <c r="K4" s="288"/>
      <c r="L4" s="288"/>
      <c r="M4" s="289"/>
      <c r="N4" s="352" t="str">
        <f>'BASE GRANTEE INFO &amp; UPDATES'!N4</f>
        <v>PPW "Residential Services"/ Recovery Residence</v>
      </c>
      <c r="O4" s="352"/>
      <c r="P4" s="352"/>
      <c r="Q4" s="352"/>
      <c r="R4" s="352"/>
      <c r="S4" s="352"/>
      <c r="T4" s="352"/>
      <c r="U4" s="352"/>
      <c r="V4" s="352"/>
      <c r="W4" s="352"/>
      <c r="X4" s="352"/>
      <c r="Y4" s="352"/>
      <c r="Z4" s="1"/>
      <c r="AA4" s="297" t="s">
        <v>1</v>
      </c>
      <c r="AB4" s="297"/>
      <c r="AC4" s="297"/>
      <c r="AD4" s="297"/>
      <c r="AE4" s="297"/>
      <c r="AF4" s="462">
        <f>'BASE GRANTEE INFO &amp; UPDATES'!AF4</f>
        <v>0</v>
      </c>
      <c r="AG4" s="462"/>
      <c r="AH4" s="462"/>
      <c r="AI4" s="462"/>
      <c r="AJ4" s="462"/>
      <c r="AK4" s="462"/>
      <c r="AL4" s="462"/>
      <c r="AM4" s="462"/>
      <c r="AN4" s="462"/>
      <c r="AO4" s="462"/>
      <c r="AP4" s="462"/>
      <c r="AQ4" s="462"/>
    </row>
    <row r="5" spans="1:43" x14ac:dyDescent="0.25">
      <c r="A5" s="287" t="s">
        <v>2</v>
      </c>
      <c r="B5" s="288"/>
      <c r="C5" s="288"/>
      <c r="D5" s="288"/>
      <c r="E5" s="288"/>
      <c r="F5" s="288"/>
      <c r="G5" s="288"/>
      <c r="H5" s="288"/>
      <c r="I5" s="288"/>
      <c r="J5" s="288"/>
      <c r="K5" s="288"/>
      <c r="L5" s="288"/>
      <c r="M5" s="289"/>
      <c r="N5" s="352">
        <f>'BASE GRANTEE INFO &amp; UPDATES'!N5</f>
        <v>0</v>
      </c>
      <c r="O5" s="352"/>
      <c r="P5" s="352"/>
      <c r="Q5" s="352"/>
      <c r="R5" s="352"/>
      <c r="S5" s="352"/>
      <c r="T5" s="352"/>
      <c r="U5" s="352"/>
      <c r="V5" s="352"/>
      <c r="W5" s="352"/>
      <c r="X5" s="352"/>
      <c r="Y5" s="352"/>
      <c r="Z5" s="2"/>
      <c r="AA5" s="299" t="s">
        <v>3</v>
      </c>
      <c r="AB5" s="299"/>
      <c r="AC5" s="299"/>
      <c r="AD5" s="299"/>
      <c r="AE5" s="299"/>
      <c r="AF5" s="352">
        <f>'BASE GRANTEE INFO &amp; UPDATES'!AF5</f>
        <v>0</v>
      </c>
      <c r="AG5" s="352"/>
      <c r="AH5" s="352"/>
      <c r="AI5" s="352"/>
      <c r="AJ5" s="352"/>
      <c r="AK5" s="352"/>
      <c r="AL5" s="352"/>
      <c r="AM5" s="352"/>
      <c r="AN5" s="352"/>
      <c r="AO5" s="352"/>
      <c r="AP5" s="352"/>
      <c r="AQ5" s="352"/>
    </row>
    <row r="6" spans="1:43" ht="15" customHeight="1" x14ac:dyDescent="0.25">
      <c r="A6" s="290" t="s">
        <v>4</v>
      </c>
      <c r="B6" s="291"/>
      <c r="C6" s="291"/>
      <c r="D6" s="291"/>
      <c r="E6" s="291"/>
      <c r="F6" s="291"/>
      <c r="G6" s="291"/>
      <c r="H6" s="291"/>
      <c r="I6" s="291"/>
      <c r="J6" s="291"/>
      <c r="K6" s="291"/>
      <c r="L6" s="291"/>
      <c r="M6" s="292"/>
      <c r="N6" s="358">
        <f>'BASE GRANTEE INFO &amp; UPDATES'!N6</f>
        <v>0</v>
      </c>
      <c r="O6" s="358"/>
      <c r="P6" s="358"/>
      <c r="Q6" s="358"/>
      <c r="R6" s="358"/>
      <c r="S6" s="358"/>
      <c r="T6" s="358"/>
      <c r="U6" s="358"/>
      <c r="V6" s="358"/>
      <c r="W6" s="358"/>
      <c r="X6" s="358"/>
      <c r="Y6" s="358"/>
      <c r="Z6" s="2"/>
      <c r="AA6" s="277" t="s">
        <v>308</v>
      </c>
      <c r="AB6" s="277"/>
      <c r="AC6" s="277"/>
      <c r="AD6" s="277"/>
      <c r="AE6" s="277"/>
      <c r="AF6" s="352">
        <f>'BASE GRANTEE INFO &amp; UPDATES'!AF6</f>
        <v>0</v>
      </c>
      <c r="AG6" s="352"/>
      <c r="AH6" s="352"/>
      <c r="AI6" s="352"/>
      <c r="AJ6" s="352"/>
      <c r="AK6" s="352"/>
      <c r="AL6" s="352"/>
      <c r="AM6" s="352"/>
      <c r="AN6" s="352"/>
      <c r="AO6" s="352"/>
      <c r="AP6" s="352"/>
      <c r="AQ6" s="352"/>
    </row>
    <row r="7" spans="1:43" x14ac:dyDescent="0.25">
      <c r="A7" s="293"/>
      <c r="B7" s="294"/>
      <c r="C7" s="294"/>
      <c r="D7" s="294"/>
      <c r="E7" s="294"/>
      <c r="F7" s="294"/>
      <c r="G7" s="294"/>
      <c r="H7" s="294"/>
      <c r="I7" s="294"/>
      <c r="J7" s="294"/>
      <c r="K7" s="294"/>
      <c r="L7" s="294"/>
      <c r="M7" s="295"/>
      <c r="N7" s="358"/>
      <c r="O7" s="358"/>
      <c r="P7" s="358"/>
      <c r="Q7" s="358"/>
      <c r="R7" s="358"/>
      <c r="S7" s="358"/>
      <c r="T7" s="358"/>
      <c r="U7" s="358"/>
      <c r="V7" s="358"/>
      <c r="W7" s="358"/>
      <c r="X7" s="358"/>
      <c r="Y7" s="358"/>
      <c r="Z7" s="2"/>
      <c r="AA7" s="277" t="s">
        <v>5</v>
      </c>
      <c r="AB7" s="277"/>
      <c r="AC7" s="277"/>
      <c r="AD7" s="277"/>
      <c r="AE7" s="277"/>
      <c r="AF7" s="376">
        <f>'BASE GRANTEE INFO &amp; UPDATES'!AF7</f>
        <v>0</v>
      </c>
      <c r="AG7" s="376"/>
      <c r="AH7" s="376"/>
      <c r="AI7" s="376"/>
      <c r="AJ7" s="376"/>
      <c r="AK7" s="376"/>
      <c r="AL7" s="376"/>
      <c r="AM7" s="376"/>
      <c r="AN7" s="376"/>
      <c r="AO7" s="376"/>
      <c r="AP7" s="376"/>
      <c r="AQ7" s="376"/>
    </row>
    <row r="8" spans="1:43" ht="15.75" customHeight="1" x14ac:dyDescent="0.25">
      <c r="A8" s="282" t="s">
        <v>631</v>
      </c>
      <c r="B8" s="283"/>
      <c r="C8" s="283"/>
      <c r="D8" s="283"/>
      <c r="E8" s="283"/>
      <c r="F8" s="283"/>
      <c r="G8" s="283"/>
      <c r="H8" s="283"/>
      <c r="I8" s="283"/>
      <c r="J8" s="283"/>
      <c r="K8" s="283"/>
      <c r="L8" s="283"/>
      <c r="M8" s="284"/>
      <c r="N8" s="394">
        <f>'BASE GRANTEE INFO &amp; UPDATES'!N8</f>
        <v>0</v>
      </c>
      <c r="O8" s="394"/>
      <c r="P8" s="394"/>
      <c r="Q8" s="394"/>
      <c r="R8" s="394"/>
      <c r="S8" s="394"/>
      <c r="T8" s="394"/>
      <c r="U8" s="394"/>
      <c r="V8" s="394">
        <f>'BASE GRANTEE INFO &amp; UPDATES'!V8</f>
        <v>2025</v>
      </c>
      <c r="W8" s="394"/>
      <c r="X8" s="394"/>
      <c r="Y8" s="394"/>
      <c r="Z8" s="2"/>
      <c r="AA8" s="280" t="s">
        <v>7</v>
      </c>
      <c r="AB8" s="280"/>
      <c r="AC8" s="280"/>
      <c r="AD8" s="280"/>
      <c r="AE8" s="280"/>
      <c r="AF8" s="351">
        <f>'BASE GRANTEE INFO &amp; UPDATES'!AF8</f>
        <v>0</v>
      </c>
      <c r="AG8" s="352"/>
      <c r="AH8" s="352"/>
      <c r="AI8" s="352"/>
      <c r="AJ8" s="352"/>
      <c r="AK8" s="352"/>
      <c r="AL8" s="352"/>
      <c r="AM8" s="352"/>
      <c r="AN8" s="352"/>
      <c r="AO8" s="352"/>
      <c r="AP8" s="352"/>
      <c r="AQ8" s="352"/>
    </row>
    <row r="9" spans="1:43" x14ac:dyDescent="0.25">
      <c r="A9" s="430" t="s">
        <v>416</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row>
    <row r="10" spans="1:43" ht="60" customHeight="1" x14ac:dyDescent="0.25">
      <c r="A10" s="29" t="s">
        <v>309</v>
      </c>
      <c r="B10" s="458" t="s">
        <v>366</v>
      </c>
      <c r="C10" s="458"/>
      <c r="D10" s="458"/>
      <c r="E10" s="459" t="s">
        <v>367</v>
      </c>
      <c r="F10" s="459"/>
      <c r="G10" s="459"/>
      <c r="H10" s="460" t="s">
        <v>368</v>
      </c>
      <c r="I10" s="460"/>
      <c r="J10" s="460"/>
      <c r="K10" s="460"/>
      <c r="L10" s="459" t="s">
        <v>369</v>
      </c>
      <c r="M10" s="459"/>
      <c r="N10" s="459"/>
      <c r="O10" s="459"/>
      <c r="P10" s="459"/>
      <c r="Q10" s="460" t="s">
        <v>370</v>
      </c>
      <c r="R10" s="460"/>
      <c r="S10" s="460"/>
      <c r="T10" s="460"/>
      <c r="U10" s="460"/>
      <c r="V10" s="460"/>
      <c r="W10" s="460"/>
      <c r="X10" s="460"/>
      <c r="Y10" s="460"/>
      <c r="Z10" s="460"/>
      <c r="AA10" s="461" t="s">
        <v>340</v>
      </c>
      <c r="AB10" s="461"/>
      <c r="AC10" s="461"/>
      <c r="AD10" s="461"/>
      <c r="AE10" s="461"/>
      <c r="AF10" s="461"/>
      <c r="AG10" s="461"/>
      <c r="AH10" s="461"/>
      <c r="AI10" s="461"/>
      <c r="AJ10" s="461"/>
    </row>
    <row r="11" spans="1:43" ht="50.1" customHeight="1" x14ac:dyDescent="0.25">
      <c r="A11" s="30" t="e">
        <f>ROW(#REF!)</f>
        <v>#REF!</v>
      </c>
      <c r="B11" s="455"/>
      <c r="C11" s="455"/>
      <c r="D11" s="455"/>
      <c r="E11" s="456"/>
      <c r="F11" s="456"/>
      <c r="G11" s="456"/>
      <c r="H11" s="454"/>
      <c r="I11" s="454"/>
      <c r="J11" s="454"/>
      <c r="K11" s="454"/>
      <c r="L11" s="457"/>
      <c r="M11" s="457"/>
      <c r="N11" s="457"/>
      <c r="O11" s="457"/>
      <c r="P11" s="457"/>
      <c r="Q11" s="454"/>
      <c r="R11" s="454"/>
      <c r="S11" s="454"/>
      <c r="T11" s="454"/>
      <c r="U11" s="454"/>
      <c r="V11" s="454"/>
      <c r="W11" s="454"/>
      <c r="X11" s="454"/>
      <c r="Y11" s="454"/>
      <c r="Z11" s="454"/>
      <c r="AA11" s="454"/>
      <c r="AB11" s="454"/>
      <c r="AC11" s="454"/>
      <c r="AD11" s="454"/>
      <c r="AE11" s="454"/>
      <c r="AF11" s="454"/>
      <c r="AG11" s="454"/>
      <c r="AH11" s="454"/>
      <c r="AI11" s="454"/>
      <c r="AJ11" s="454"/>
    </row>
    <row r="12" spans="1:43" ht="50.1" customHeight="1" x14ac:dyDescent="0.25">
      <c r="A12" s="30">
        <f t="shared" ref="A12:A75" si="0">ROW(A1)</f>
        <v>1</v>
      </c>
      <c r="B12" s="455"/>
      <c r="C12" s="455"/>
      <c r="D12" s="455"/>
      <c r="E12" s="456"/>
      <c r="F12" s="456"/>
      <c r="G12" s="456"/>
      <c r="H12" s="454"/>
      <c r="I12" s="454"/>
      <c r="J12" s="454"/>
      <c r="K12" s="454"/>
      <c r="L12" s="457"/>
      <c r="M12" s="457"/>
      <c r="N12" s="457"/>
      <c r="O12" s="457"/>
      <c r="P12" s="457"/>
      <c r="Q12" s="454"/>
      <c r="R12" s="454"/>
      <c r="S12" s="454"/>
      <c r="T12" s="454"/>
      <c r="U12" s="454"/>
      <c r="V12" s="454"/>
      <c r="W12" s="454"/>
      <c r="X12" s="454"/>
      <c r="Y12" s="454"/>
      <c r="Z12" s="454"/>
      <c r="AA12" s="454"/>
      <c r="AB12" s="454"/>
      <c r="AC12" s="454"/>
      <c r="AD12" s="454"/>
      <c r="AE12" s="454"/>
      <c r="AF12" s="454"/>
      <c r="AG12" s="454"/>
      <c r="AH12" s="454"/>
      <c r="AI12" s="454"/>
      <c r="AJ12" s="454"/>
    </row>
    <row r="13" spans="1:43" ht="50.1" customHeight="1" x14ac:dyDescent="0.25">
      <c r="A13" s="30">
        <f t="shared" si="0"/>
        <v>2</v>
      </c>
      <c r="B13" s="455"/>
      <c r="C13" s="455"/>
      <c r="D13" s="455"/>
      <c r="E13" s="456"/>
      <c r="F13" s="456"/>
      <c r="G13" s="456"/>
      <c r="H13" s="454"/>
      <c r="I13" s="454"/>
      <c r="J13" s="454"/>
      <c r="K13" s="454"/>
      <c r="L13" s="457"/>
      <c r="M13" s="457"/>
      <c r="N13" s="457"/>
      <c r="O13" s="457"/>
      <c r="P13" s="457"/>
      <c r="Q13" s="454"/>
      <c r="R13" s="454"/>
      <c r="S13" s="454"/>
      <c r="T13" s="454"/>
      <c r="U13" s="454"/>
      <c r="V13" s="454"/>
      <c r="W13" s="454"/>
      <c r="X13" s="454"/>
      <c r="Y13" s="454"/>
      <c r="Z13" s="454"/>
      <c r="AA13" s="454"/>
      <c r="AB13" s="454"/>
      <c r="AC13" s="454"/>
      <c r="AD13" s="454"/>
      <c r="AE13" s="454"/>
      <c r="AF13" s="454"/>
      <c r="AG13" s="454"/>
      <c r="AH13" s="454"/>
      <c r="AI13" s="454"/>
      <c r="AJ13" s="454"/>
    </row>
    <row r="14" spans="1:43" ht="50.1" customHeight="1" x14ac:dyDescent="0.25">
      <c r="A14" s="30">
        <f t="shared" si="0"/>
        <v>3</v>
      </c>
      <c r="B14" s="455"/>
      <c r="C14" s="455"/>
      <c r="D14" s="455"/>
      <c r="E14" s="456"/>
      <c r="F14" s="456"/>
      <c r="G14" s="456"/>
      <c r="H14" s="454"/>
      <c r="I14" s="454"/>
      <c r="J14" s="454"/>
      <c r="K14" s="454"/>
      <c r="L14" s="457"/>
      <c r="M14" s="457"/>
      <c r="N14" s="457"/>
      <c r="O14" s="457"/>
      <c r="P14" s="457"/>
      <c r="Q14" s="454"/>
      <c r="R14" s="454"/>
      <c r="S14" s="454"/>
      <c r="T14" s="454"/>
      <c r="U14" s="454"/>
      <c r="V14" s="454"/>
      <c r="W14" s="454"/>
      <c r="X14" s="454"/>
      <c r="Y14" s="454"/>
      <c r="Z14" s="454"/>
      <c r="AA14" s="454"/>
      <c r="AB14" s="454"/>
      <c r="AC14" s="454"/>
      <c r="AD14" s="454"/>
      <c r="AE14" s="454"/>
      <c r="AF14" s="454"/>
      <c r="AG14" s="454"/>
      <c r="AH14" s="454"/>
      <c r="AI14" s="454"/>
      <c r="AJ14" s="454"/>
    </row>
    <row r="15" spans="1:43" ht="50.1" customHeight="1" x14ac:dyDescent="0.25">
      <c r="A15" s="30">
        <f t="shared" si="0"/>
        <v>4</v>
      </c>
      <c r="B15" s="455"/>
      <c r="C15" s="455"/>
      <c r="D15" s="455"/>
      <c r="E15" s="456"/>
      <c r="F15" s="456"/>
      <c r="G15" s="456"/>
      <c r="H15" s="454"/>
      <c r="I15" s="454"/>
      <c r="J15" s="454"/>
      <c r="K15" s="454"/>
      <c r="L15" s="457"/>
      <c r="M15" s="457"/>
      <c r="N15" s="457"/>
      <c r="O15" s="457"/>
      <c r="P15" s="457"/>
      <c r="Q15" s="454"/>
      <c r="R15" s="454"/>
      <c r="S15" s="454"/>
      <c r="T15" s="454"/>
      <c r="U15" s="454"/>
      <c r="V15" s="454"/>
      <c r="W15" s="454"/>
      <c r="X15" s="454"/>
      <c r="Y15" s="454"/>
      <c r="Z15" s="454"/>
      <c r="AA15" s="454"/>
      <c r="AB15" s="454"/>
      <c r="AC15" s="454"/>
      <c r="AD15" s="454"/>
      <c r="AE15" s="454"/>
      <c r="AF15" s="454"/>
      <c r="AG15" s="454"/>
      <c r="AH15" s="454"/>
      <c r="AI15" s="454"/>
      <c r="AJ15" s="454"/>
    </row>
    <row r="16" spans="1:43" ht="50.1" customHeight="1" x14ac:dyDescent="0.25">
      <c r="A16" s="30">
        <f t="shared" si="0"/>
        <v>5</v>
      </c>
      <c r="B16" s="455"/>
      <c r="C16" s="455"/>
      <c r="D16" s="455"/>
      <c r="E16" s="456"/>
      <c r="F16" s="456"/>
      <c r="G16" s="456"/>
      <c r="H16" s="454"/>
      <c r="I16" s="454"/>
      <c r="J16" s="454"/>
      <c r="K16" s="454"/>
      <c r="L16" s="457"/>
      <c r="M16" s="457"/>
      <c r="N16" s="457"/>
      <c r="O16" s="457"/>
      <c r="P16" s="457"/>
      <c r="Q16" s="454"/>
      <c r="R16" s="454"/>
      <c r="S16" s="454"/>
      <c r="T16" s="454"/>
      <c r="U16" s="454"/>
      <c r="V16" s="454"/>
      <c r="W16" s="454"/>
      <c r="X16" s="454"/>
      <c r="Y16" s="454"/>
      <c r="Z16" s="454"/>
      <c r="AA16" s="454"/>
      <c r="AB16" s="454"/>
      <c r="AC16" s="454"/>
      <c r="AD16" s="454"/>
      <c r="AE16" s="454"/>
      <c r="AF16" s="454"/>
      <c r="AG16" s="454"/>
      <c r="AH16" s="454"/>
      <c r="AI16" s="454"/>
      <c r="AJ16" s="454"/>
    </row>
    <row r="17" spans="1:36" ht="50.1" customHeight="1" x14ac:dyDescent="0.25">
      <c r="A17" s="30">
        <f t="shared" si="0"/>
        <v>6</v>
      </c>
      <c r="B17" s="455"/>
      <c r="C17" s="455"/>
      <c r="D17" s="455"/>
      <c r="E17" s="456"/>
      <c r="F17" s="456"/>
      <c r="G17" s="456"/>
      <c r="H17" s="454"/>
      <c r="I17" s="454"/>
      <c r="J17" s="454"/>
      <c r="K17" s="454"/>
      <c r="L17" s="457"/>
      <c r="M17" s="457"/>
      <c r="N17" s="457"/>
      <c r="O17" s="457"/>
      <c r="P17" s="457"/>
      <c r="Q17" s="454"/>
      <c r="R17" s="454"/>
      <c r="S17" s="454"/>
      <c r="T17" s="454"/>
      <c r="U17" s="454"/>
      <c r="V17" s="454"/>
      <c r="W17" s="454"/>
      <c r="X17" s="454"/>
      <c r="Y17" s="454"/>
      <c r="Z17" s="454"/>
      <c r="AA17" s="454"/>
      <c r="AB17" s="454"/>
      <c r="AC17" s="454"/>
      <c r="AD17" s="454"/>
      <c r="AE17" s="454"/>
      <c r="AF17" s="454"/>
      <c r="AG17" s="454"/>
      <c r="AH17" s="454"/>
      <c r="AI17" s="454"/>
      <c r="AJ17" s="454"/>
    </row>
    <row r="18" spans="1:36" ht="50.1" customHeight="1" x14ac:dyDescent="0.25">
      <c r="A18" s="30">
        <f t="shared" si="0"/>
        <v>7</v>
      </c>
      <c r="B18" s="455"/>
      <c r="C18" s="455"/>
      <c r="D18" s="455"/>
      <c r="E18" s="456"/>
      <c r="F18" s="456"/>
      <c r="G18" s="456"/>
      <c r="H18" s="454"/>
      <c r="I18" s="454"/>
      <c r="J18" s="454"/>
      <c r="K18" s="454"/>
      <c r="L18" s="457"/>
      <c r="M18" s="457"/>
      <c r="N18" s="457"/>
      <c r="O18" s="457"/>
      <c r="P18" s="457"/>
      <c r="Q18" s="454"/>
      <c r="R18" s="454"/>
      <c r="S18" s="454"/>
      <c r="T18" s="454"/>
      <c r="U18" s="454"/>
      <c r="V18" s="454"/>
      <c r="W18" s="454"/>
      <c r="X18" s="454"/>
      <c r="Y18" s="454"/>
      <c r="Z18" s="454"/>
      <c r="AA18" s="454"/>
      <c r="AB18" s="454"/>
      <c r="AC18" s="454"/>
      <c r="AD18" s="454"/>
      <c r="AE18" s="454"/>
      <c r="AF18" s="454"/>
      <c r="AG18" s="454"/>
      <c r="AH18" s="454"/>
      <c r="AI18" s="454"/>
      <c r="AJ18" s="454"/>
    </row>
    <row r="19" spans="1:36" ht="50.1" customHeight="1" x14ac:dyDescent="0.25">
      <c r="A19" s="30">
        <f t="shared" si="0"/>
        <v>8</v>
      </c>
      <c r="B19" s="455"/>
      <c r="C19" s="455"/>
      <c r="D19" s="455"/>
      <c r="E19" s="456"/>
      <c r="F19" s="456"/>
      <c r="G19" s="456"/>
      <c r="H19" s="454"/>
      <c r="I19" s="454"/>
      <c r="J19" s="454"/>
      <c r="K19" s="454"/>
      <c r="L19" s="457"/>
      <c r="M19" s="457"/>
      <c r="N19" s="457"/>
      <c r="O19" s="457"/>
      <c r="P19" s="457"/>
      <c r="Q19" s="454"/>
      <c r="R19" s="454"/>
      <c r="S19" s="454"/>
      <c r="T19" s="454"/>
      <c r="U19" s="454"/>
      <c r="V19" s="454"/>
      <c r="W19" s="454"/>
      <c r="X19" s="454"/>
      <c r="Y19" s="454"/>
      <c r="Z19" s="454"/>
      <c r="AA19" s="454"/>
      <c r="AB19" s="454"/>
      <c r="AC19" s="454"/>
      <c r="AD19" s="454"/>
      <c r="AE19" s="454"/>
      <c r="AF19" s="454"/>
      <c r="AG19" s="454"/>
      <c r="AH19" s="454"/>
      <c r="AI19" s="454"/>
      <c r="AJ19" s="454"/>
    </row>
    <row r="20" spans="1:36" ht="50.1" customHeight="1" x14ac:dyDescent="0.25">
      <c r="A20" s="30">
        <f t="shared" si="0"/>
        <v>9</v>
      </c>
      <c r="B20" s="455"/>
      <c r="C20" s="455"/>
      <c r="D20" s="455"/>
      <c r="E20" s="456"/>
      <c r="F20" s="456"/>
      <c r="G20" s="456"/>
      <c r="H20" s="454"/>
      <c r="I20" s="454"/>
      <c r="J20" s="454"/>
      <c r="K20" s="454"/>
      <c r="L20" s="457"/>
      <c r="M20" s="457"/>
      <c r="N20" s="457"/>
      <c r="O20" s="457"/>
      <c r="P20" s="457"/>
      <c r="Q20" s="454"/>
      <c r="R20" s="454"/>
      <c r="S20" s="454"/>
      <c r="T20" s="454"/>
      <c r="U20" s="454"/>
      <c r="V20" s="454"/>
      <c r="W20" s="454"/>
      <c r="X20" s="454"/>
      <c r="Y20" s="454"/>
      <c r="Z20" s="454"/>
      <c r="AA20" s="454"/>
      <c r="AB20" s="454"/>
      <c r="AC20" s="454"/>
      <c r="AD20" s="454"/>
      <c r="AE20" s="454"/>
      <c r="AF20" s="454"/>
      <c r="AG20" s="454"/>
      <c r="AH20" s="454"/>
      <c r="AI20" s="454"/>
      <c r="AJ20" s="454"/>
    </row>
    <row r="21" spans="1:36" ht="50.1" customHeight="1" x14ac:dyDescent="0.25">
      <c r="A21" s="30">
        <f>ROW(A10)</f>
        <v>10</v>
      </c>
      <c r="B21" s="455"/>
      <c r="C21" s="455"/>
      <c r="D21" s="455"/>
      <c r="E21" s="456"/>
      <c r="F21" s="456"/>
      <c r="G21" s="456"/>
      <c r="H21" s="454"/>
      <c r="I21" s="454"/>
      <c r="J21" s="454"/>
      <c r="K21" s="454"/>
      <c r="L21" s="457"/>
      <c r="M21" s="457"/>
      <c r="N21" s="457"/>
      <c r="O21" s="457"/>
      <c r="P21" s="457"/>
      <c r="Q21" s="454"/>
      <c r="R21" s="454"/>
      <c r="S21" s="454"/>
      <c r="T21" s="454"/>
      <c r="U21" s="454"/>
      <c r="V21" s="454"/>
      <c r="W21" s="454"/>
      <c r="X21" s="454"/>
      <c r="Y21" s="454"/>
      <c r="Z21" s="454"/>
      <c r="AA21" s="454"/>
      <c r="AB21" s="454"/>
      <c r="AC21" s="454"/>
      <c r="AD21" s="454"/>
      <c r="AE21" s="454"/>
      <c r="AF21" s="454"/>
      <c r="AG21" s="454"/>
      <c r="AH21" s="454"/>
      <c r="AI21" s="454"/>
      <c r="AJ21" s="454"/>
    </row>
    <row r="22" spans="1:36" ht="50.1" customHeight="1" x14ac:dyDescent="0.25">
      <c r="A22" s="30">
        <f t="shared" si="0"/>
        <v>11</v>
      </c>
      <c r="B22" s="455"/>
      <c r="C22" s="455"/>
      <c r="D22" s="455"/>
      <c r="E22" s="456"/>
      <c r="F22" s="456"/>
      <c r="G22" s="456"/>
      <c r="H22" s="454"/>
      <c r="I22" s="454"/>
      <c r="J22" s="454"/>
      <c r="K22" s="454"/>
      <c r="L22" s="457"/>
      <c r="M22" s="457"/>
      <c r="N22" s="457"/>
      <c r="O22" s="457"/>
      <c r="P22" s="457"/>
      <c r="Q22" s="454"/>
      <c r="R22" s="454"/>
      <c r="S22" s="454"/>
      <c r="T22" s="454"/>
      <c r="U22" s="454"/>
      <c r="V22" s="454"/>
      <c r="W22" s="454"/>
      <c r="X22" s="454"/>
      <c r="Y22" s="454"/>
      <c r="Z22" s="454"/>
      <c r="AA22" s="454"/>
      <c r="AB22" s="454"/>
      <c r="AC22" s="454"/>
      <c r="AD22" s="454"/>
      <c r="AE22" s="454"/>
      <c r="AF22" s="454"/>
      <c r="AG22" s="454"/>
      <c r="AH22" s="454"/>
      <c r="AI22" s="454"/>
      <c r="AJ22" s="454"/>
    </row>
    <row r="23" spans="1:36" ht="50.1" customHeight="1" x14ac:dyDescent="0.25">
      <c r="A23" s="30">
        <f t="shared" si="0"/>
        <v>12</v>
      </c>
      <c r="B23" s="455"/>
      <c r="C23" s="455"/>
      <c r="D23" s="455"/>
      <c r="E23" s="456"/>
      <c r="F23" s="456"/>
      <c r="G23" s="456"/>
      <c r="H23" s="454"/>
      <c r="I23" s="454"/>
      <c r="J23" s="454"/>
      <c r="K23" s="454"/>
      <c r="L23" s="457"/>
      <c r="M23" s="457"/>
      <c r="N23" s="457"/>
      <c r="O23" s="457"/>
      <c r="P23" s="457"/>
      <c r="Q23" s="454"/>
      <c r="R23" s="454"/>
      <c r="S23" s="454"/>
      <c r="T23" s="454"/>
      <c r="U23" s="454"/>
      <c r="V23" s="454"/>
      <c r="W23" s="454"/>
      <c r="X23" s="454"/>
      <c r="Y23" s="454"/>
      <c r="Z23" s="454"/>
      <c r="AA23" s="454"/>
      <c r="AB23" s="454"/>
      <c r="AC23" s="454"/>
      <c r="AD23" s="454"/>
      <c r="AE23" s="454"/>
      <c r="AF23" s="454"/>
      <c r="AG23" s="454"/>
      <c r="AH23" s="454"/>
      <c r="AI23" s="454"/>
      <c r="AJ23" s="454"/>
    </row>
    <row r="24" spans="1:36" ht="50.1" customHeight="1" x14ac:dyDescent="0.25">
      <c r="A24" s="30">
        <f t="shared" si="0"/>
        <v>13</v>
      </c>
      <c r="B24" s="455"/>
      <c r="C24" s="455"/>
      <c r="D24" s="455"/>
      <c r="E24" s="456"/>
      <c r="F24" s="456"/>
      <c r="G24" s="456"/>
      <c r="H24" s="454"/>
      <c r="I24" s="454"/>
      <c r="J24" s="454"/>
      <c r="K24" s="454"/>
      <c r="L24" s="457"/>
      <c r="M24" s="457"/>
      <c r="N24" s="457"/>
      <c r="O24" s="457"/>
      <c r="P24" s="457"/>
      <c r="Q24" s="454"/>
      <c r="R24" s="454"/>
      <c r="S24" s="454"/>
      <c r="T24" s="454"/>
      <c r="U24" s="454"/>
      <c r="V24" s="454"/>
      <c r="W24" s="454"/>
      <c r="X24" s="454"/>
      <c r="Y24" s="454"/>
      <c r="Z24" s="454"/>
      <c r="AA24" s="454"/>
      <c r="AB24" s="454"/>
      <c r="AC24" s="454"/>
      <c r="AD24" s="454"/>
      <c r="AE24" s="454"/>
      <c r="AF24" s="454"/>
      <c r="AG24" s="454"/>
      <c r="AH24" s="454"/>
      <c r="AI24" s="454"/>
      <c r="AJ24" s="454"/>
    </row>
    <row r="25" spans="1:36" ht="50.1" customHeight="1" x14ac:dyDescent="0.25">
      <c r="A25" s="30">
        <f t="shared" si="0"/>
        <v>14</v>
      </c>
      <c r="B25" s="455"/>
      <c r="C25" s="455"/>
      <c r="D25" s="455"/>
      <c r="E25" s="456"/>
      <c r="F25" s="456"/>
      <c r="G25" s="456"/>
      <c r="H25" s="454"/>
      <c r="I25" s="454"/>
      <c r="J25" s="454"/>
      <c r="K25" s="454"/>
      <c r="L25" s="457"/>
      <c r="M25" s="457"/>
      <c r="N25" s="457"/>
      <c r="O25" s="457"/>
      <c r="P25" s="457"/>
      <c r="Q25" s="454"/>
      <c r="R25" s="454"/>
      <c r="S25" s="454"/>
      <c r="T25" s="454"/>
      <c r="U25" s="454"/>
      <c r="V25" s="454"/>
      <c r="W25" s="454"/>
      <c r="X25" s="454"/>
      <c r="Y25" s="454"/>
      <c r="Z25" s="454"/>
      <c r="AA25" s="454"/>
      <c r="AB25" s="454"/>
      <c r="AC25" s="454"/>
      <c r="AD25" s="454"/>
      <c r="AE25" s="454"/>
      <c r="AF25" s="454"/>
      <c r="AG25" s="454"/>
      <c r="AH25" s="454"/>
      <c r="AI25" s="454"/>
      <c r="AJ25" s="454"/>
    </row>
    <row r="26" spans="1:36" ht="50.1" customHeight="1" x14ac:dyDescent="0.25">
      <c r="A26" s="30">
        <f t="shared" si="0"/>
        <v>15</v>
      </c>
      <c r="B26" s="455"/>
      <c r="C26" s="455"/>
      <c r="D26" s="455"/>
      <c r="E26" s="456"/>
      <c r="F26" s="456"/>
      <c r="G26" s="456"/>
      <c r="H26" s="454"/>
      <c r="I26" s="454"/>
      <c r="J26" s="454"/>
      <c r="K26" s="454"/>
      <c r="L26" s="457"/>
      <c r="M26" s="457"/>
      <c r="N26" s="457"/>
      <c r="O26" s="457"/>
      <c r="P26" s="457"/>
      <c r="Q26" s="454"/>
      <c r="R26" s="454"/>
      <c r="S26" s="454"/>
      <c r="T26" s="454"/>
      <c r="U26" s="454"/>
      <c r="V26" s="454"/>
      <c r="W26" s="454"/>
      <c r="X26" s="454"/>
      <c r="Y26" s="454"/>
      <c r="Z26" s="454"/>
      <c r="AA26" s="454"/>
      <c r="AB26" s="454"/>
      <c r="AC26" s="454"/>
      <c r="AD26" s="454"/>
      <c r="AE26" s="454"/>
      <c r="AF26" s="454"/>
      <c r="AG26" s="454"/>
      <c r="AH26" s="454"/>
      <c r="AI26" s="454"/>
      <c r="AJ26" s="454"/>
    </row>
    <row r="27" spans="1:36" ht="50.1" customHeight="1" x14ac:dyDescent="0.25">
      <c r="A27" s="30">
        <f t="shared" si="0"/>
        <v>16</v>
      </c>
      <c r="B27" s="455"/>
      <c r="C27" s="455"/>
      <c r="D27" s="455"/>
      <c r="E27" s="456"/>
      <c r="F27" s="456"/>
      <c r="G27" s="456"/>
      <c r="H27" s="454"/>
      <c r="I27" s="454"/>
      <c r="J27" s="454"/>
      <c r="K27" s="454"/>
      <c r="L27" s="457"/>
      <c r="M27" s="457"/>
      <c r="N27" s="457"/>
      <c r="O27" s="457"/>
      <c r="P27" s="457"/>
      <c r="Q27" s="454"/>
      <c r="R27" s="454"/>
      <c r="S27" s="454"/>
      <c r="T27" s="454"/>
      <c r="U27" s="454"/>
      <c r="V27" s="454"/>
      <c r="W27" s="454"/>
      <c r="X27" s="454"/>
      <c r="Y27" s="454"/>
      <c r="Z27" s="454"/>
      <c r="AA27" s="454"/>
      <c r="AB27" s="454"/>
      <c r="AC27" s="454"/>
      <c r="AD27" s="454"/>
      <c r="AE27" s="454"/>
      <c r="AF27" s="454"/>
      <c r="AG27" s="454"/>
      <c r="AH27" s="454"/>
      <c r="AI27" s="454"/>
      <c r="AJ27" s="454"/>
    </row>
    <row r="28" spans="1:36" ht="50.1" customHeight="1" x14ac:dyDescent="0.25">
      <c r="A28" s="30">
        <f t="shared" si="0"/>
        <v>17</v>
      </c>
      <c r="B28" s="455"/>
      <c r="C28" s="455"/>
      <c r="D28" s="455"/>
      <c r="E28" s="456"/>
      <c r="F28" s="456"/>
      <c r="G28" s="456"/>
      <c r="H28" s="454"/>
      <c r="I28" s="454"/>
      <c r="J28" s="454"/>
      <c r="K28" s="454"/>
      <c r="L28" s="457"/>
      <c r="M28" s="457"/>
      <c r="N28" s="457"/>
      <c r="O28" s="457"/>
      <c r="P28" s="457"/>
      <c r="Q28" s="454"/>
      <c r="R28" s="454"/>
      <c r="S28" s="454"/>
      <c r="T28" s="454"/>
      <c r="U28" s="454"/>
      <c r="V28" s="454"/>
      <c r="W28" s="454"/>
      <c r="X28" s="454"/>
      <c r="Y28" s="454"/>
      <c r="Z28" s="454"/>
      <c r="AA28" s="454"/>
      <c r="AB28" s="454"/>
      <c r="AC28" s="454"/>
      <c r="AD28" s="454"/>
      <c r="AE28" s="454"/>
      <c r="AF28" s="454"/>
      <c r="AG28" s="454"/>
      <c r="AH28" s="454"/>
      <c r="AI28" s="454"/>
      <c r="AJ28" s="454"/>
    </row>
    <row r="29" spans="1:36" ht="50.1" customHeight="1" x14ac:dyDescent="0.25">
      <c r="A29" s="30">
        <f t="shared" si="0"/>
        <v>18</v>
      </c>
      <c r="B29" s="455"/>
      <c r="C29" s="455"/>
      <c r="D29" s="455"/>
      <c r="E29" s="456"/>
      <c r="F29" s="456"/>
      <c r="G29" s="456"/>
      <c r="H29" s="454"/>
      <c r="I29" s="454"/>
      <c r="J29" s="454"/>
      <c r="K29" s="454"/>
      <c r="L29" s="457"/>
      <c r="M29" s="457"/>
      <c r="N29" s="457"/>
      <c r="O29" s="457"/>
      <c r="P29" s="457"/>
      <c r="Q29" s="454"/>
      <c r="R29" s="454"/>
      <c r="S29" s="454"/>
      <c r="T29" s="454"/>
      <c r="U29" s="454"/>
      <c r="V29" s="454"/>
      <c r="W29" s="454"/>
      <c r="X29" s="454"/>
      <c r="Y29" s="454"/>
      <c r="Z29" s="454"/>
      <c r="AA29" s="454"/>
      <c r="AB29" s="454"/>
      <c r="AC29" s="454"/>
      <c r="AD29" s="454"/>
      <c r="AE29" s="454"/>
      <c r="AF29" s="454"/>
      <c r="AG29" s="454"/>
      <c r="AH29" s="454"/>
      <c r="AI29" s="454"/>
      <c r="AJ29" s="454"/>
    </row>
    <row r="30" spans="1:36" ht="50.1" customHeight="1" x14ac:dyDescent="0.25">
      <c r="A30" s="30">
        <f t="shared" si="0"/>
        <v>19</v>
      </c>
      <c r="B30" s="455"/>
      <c r="C30" s="455"/>
      <c r="D30" s="455"/>
      <c r="E30" s="456"/>
      <c r="F30" s="456"/>
      <c r="G30" s="456"/>
      <c r="H30" s="454"/>
      <c r="I30" s="454"/>
      <c r="J30" s="454"/>
      <c r="K30" s="454"/>
      <c r="L30" s="457"/>
      <c r="M30" s="457"/>
      <c r="N30" s="457"/>
      <c r="O30" s="457"/>
      <c r="P30" s="457"/>
      <c r="Q30" s="454"/>
      <c r="R30" s="454"/>
      <c r="S30" s="454"/>
      <c r="T30" s="454"/>
      <c r="U30" s="454"/>
      <c r="V30" s="454"/>
      <c r="W30" s="454"/>
      <c r="X30" s="454"/>
      <c r="Y30" s="454"/>
      <c r="Z30" s="454"/>
      <c r="AA30" s="454"/>
      <c r="AB30" s="454"/>
      <c r="AC30" s="454"/>
      <c r="AD30" s="454"/>
      <c r="AE30" s="454"/>
      <c r="AF30" s="454"/>
      <c r="AG30" s="454"/>
      <c r="AH30" s="454"/>
      <c r="AI30" s="454"/>
      <c r="AJ30" s="454"/>
    </row>
    <row r="31" spans="1:36" ht="50.1" customHeight="1" x14ac:dyDescent="0.25">
      <c r="A31" s="30">
        <f>ROW(A20)</f>
        <v>20</v>
      </c>
      <c r="B31" s="455"/>
      <c r="C31" s="455"/>
      <c r="D31" s="455"/>
      <c r="E31" s="456"/>
      <c r="F31" s="456"/>
      <c r="G31" s="456"/>
      <c r="H31" s="454"/>
      <c r="I31" s="454"/>
      <c r="J31" s="454"/>
      <c r="K31" s="454"/>
      <c r="L31" s="457"/>
      <c r="M31" s="457"/>
      <c r="N31" s="457"/>
      <c r="O31" s="457"/>
      <c r="P31" s="457"/>
      <c r="Q31" s="454"/>
      <c r="R31" s="454"/>
      <c r="S31" s="454"/>
      <c r="T31" s="454"/>
      <c r="U31" s="454"/>
      <c r="V31" s="454"/>
      <c r="W31" s="454"/>
      <c r="X31" s="454"/>
      <c r="Y31" s="454"/>
      <c r="Z31" s="454"/>
      <c r="AA31" s="454"/>
      <c r="AB31" s="454"/>
      <c r="AC31" s="454"/>
      <c r="AD31" s="454"/>
      <c r="AE31" s="454"/>
      <c r="AF31" s="454"/>
      <c r="AG31" s="454"/>
      <c r="AH31" s="454"/>
      <c r="AI31" s="454"/>
      <c r="AJ31" s="454"/>
    </row>
    <row r="32" spans="1:36" ht="50.1" customHeight="1" x14ac:dyDescent="0.25">
      <c r="A32" s="30">
        <f t="shared" si="0"/>
        <v>21</v>
      </c>
      <c r="B32" s="455"/>
      <c r="C32" s="455"/>
      <c r="D32" s="455"/>
      <c r="E32" s="456"/>
      <c r="F32" s="456"/>
      <c r="G32" s="456"/>
      <c r="H32" s="454"/>
      <c r="I32" s="454"/>
      <c r="J32" s="454"/>
      <c r="K32" s="454"/>
      <c r="L32" s="457"/>
      <c r="M32" s="457"/>
      <c r="N32" s="457"/>
      <c r="O32" s="457"/>
      <c r="P32" s="457"/>
      <c r="Q32" s="454"/>
      <c r="R32" s="454"/>
      <c r="S32" s="454"/>
      <c r="T32" s="454"/>
      <c r="U32" s="454"/>
      <c r="V32" s="454"/>
      <c r="W32" s="454"/>
      <c r="X32" s="454"/>
      <c r="Y32" s="454"/>
      <c r="Z32" s="454"/>
      <c r="AA32" s="454"/>
      <c r="AB32" s="454"/>
      <c r="AC32" s="454"/>
      <c r="AD32" s="454"/>
      <c r="AE32" s="454"/>
      <c r="AF32" s="454"/>
      <c r="AG32" s="454"/>
      <c r="AH32" s="454"/>
      <c r="AI32" s="454"/>
      <c r="AJ32" s="454"/>
    </row>
    <row r="33" spans="1:36" ht="50.1" customHeight="1" x14ac:dyDescent="0.25">
      <c r="A33" s="30">
        <f t="shared" si="0"/>
        <v>22</v>
      </c>
      <c r="B33" s="455"/>
      <c r="C33" s="455"/>
      <c r="D33" s="455"/>
      <c r="E33" s="456"/>
      <c r="F33" s="456"/>
      <c r="G33" s="456"/>
      <c r="H33" s="454"/>
      <c r="I33" s="454"/>
      <c r="J33" s="454"/>
      <c r="K33" s="454"/>
      <c r="L33" s="457"/>
      <c r="M33" s="457"/>
      <c r="N33" s="457"/>
      <c r="O33" s="457"/>
      <c r="P33" s="457"/>
      <c r="Q33" s="454"/>
      <c r="R33" s="454"/>
      <c r="S33" s="454"/>
      <c r="T33" s="454"/>
      <c r="U33" s="454"/>
      <c r="V33" s="454"/>
      <c r="W33" s="454"/>
      <c r="X33" s="454"/>
      <c r="Y33" s="454"/>
      <c r="Z33" s="454"/>
      <c r="AA33" s="454"/>
      <c r="AB33" s="454"/>
      <c r="AC33" s="454"/>
      <c r="AD33" s="454"/>
      <c r="AE33" s="454"/>
      <c r="AF33" s="454"/>
      <c r="AG33" s="454"/>
      <c r="AH33" s="454"/>
      <c r="AI33" s="454"/>
      <c r="AJ33" s="454"/>
    </row>
    <row r="34" spans="1:36" ht="50.1" customHeight="1" x14ac:dyDescent="0.25">
      <c r="A34" s="30">
        <f t="shared" si="0"/>
        <v>23</v>
      </c>
      <c r="B34" s="455"/>
      <c r="C34" s="455"/>
      <c r="D34" s="455"/>
      <c r="E34" s="456"/>
      <c r="F34" s="456"/>
      <c r="G34" s="456"/>
      <c r="H34" s="454"/>
      <c r="I34" s="454"/>
      <c r="J34" s="454"/>
      <c r="K34" s="454"/>
      <c r="L34" s="457"/>
      <c r="M34" s="457"/>
      <c r="N34" s="457"/>
      <c r="O34" s="457"/>
      <c r="P34" s="457"/>
      <c r="Q34" s="454"/>
      <c r="R34" s="454"/>
      <c r="S34" s="454"/>
      <c r="T34" s="454"/>
      <c r="U34" s="454"/>
      <c r="V34" s="454"/>
      <c r="W34" s="454"/>
      <c r="X34" s="454"/>
      <c r="Y34" s="454"/>
      <c r="Z34" s="454"/>
      <c r="AA34" s="454"/>
      <c r="AB34" s="454"/>
      <c r="AC34" s="454"/>
      <c r="AD34" s="454"/>
      <c r="AE34" s="454"/>
      <c r="AF34" s="454"/>
      <c r="AG34" s="454"/>
      <c r="AH34" s="454"/>
      <c r="AI34" s="454"/>
      <c r="AJ34" s="454"/>
    </row>
    <row r="35" spans="1:36" ht="50.1" customHeight="1" x14ac:dyDescent="0.25">
      <c r="A35" s="30">
        <f t="shared" si="0"/>
        <v>24</v>
      </c>
      <c r="B35" s="455"/>
      <c r="C35" s="455"/>
      <c r="D35" s="455"/>
      <c r="E35" s="456"/>
      <c r="F35" s="456"/>
      <c r="G35" s="456"/>
      <c r="H35" s="454"/>
      <c r="I35" s="454"/>
      <c r="J35" s="454"/>
      <c r="K35" s="454"/>
      <c r="L35" s="457"/>
      <c r="M35" s="457"/>
      <c r="N35" s="457"/>
      <c r="O35" s="457"/>
      <c r="P35" s="457"/>
      <c r="Q35" s="454"/>
      <c r="R35" s="454"/>
      <c r="S35" s="454"/>
      <c r="T35" s="454"/>
      <c r="U35" s="454"/>
      <c r="V35" s="454"/>
      <c r="W35" s="454"/>
      <c r="X35" s="454"/>
      <c r="Y35" s="454"/>
      <c r="Z35" s="454"/>
      <c r="AA35" s="454"/>
      <c r="AB35" s="454"/>
      <c r="AC35" s="454"/>
      <c r="AD35" s="454"/>
      <c r="AE35" s="454"/>
      <c r="AF35" s="454"/>
      <c r="AG35" s="454"/>
      <c r="AH35" s="454"/>
      <c r="AI35" s="454"/>
      <c r="AJ35" s="454"/>
    </row>
    <row r="36" spans="1:36" ht="50.1" customHeight="1" x14ac:dyDescent="0.25">
      <c r="A36" s="30">
        <f t="shared" si="0"/>
        <v>25</v>
      </c>
      <c r="B36" s="455"/>
      <c r="C36" s="455"/>
      <c r="D36" s="455"/>
      <c r="E36" s="456"/>
      <c r="F36" s="456"/>
      <c r="G36" s="456"/>
      <c r="H36" s="454"/>
      <c r="I36" s="454"/>
      <c r="J36" s="454"/>
      <c r="K36" s="454"/>
      <c r="L36" s="457"/>
      <c r="M36" s="457"/>
      <c r="N36" s="457"/>
      <c r="O36" s="457"/>
      <c r="P36" s="457"/>
      <c r="Q36" s="454"/>
      <c r="R36" s="454"/>
      <c r="S36" s="454"/>
      <c r="T36" s="454"/>
      <c r="U36" s="454"/>
      <c r="V36" s="454"/>
      <c r="W36" s="454"/>
      <c r="X36" s="454"/>
      <c r="Y36" s="454"/>
      <c r="Z36" s="454"/>
      <c r="AA36" s="454"/>
      <c r="AB36" s="454"/>
      <c r="AC36" s="454"/>
      <c r="AD36" s="454"/>
      <c r="AE36" s="454"/>
      <c r="AF36" s="454"/>
      <c r="AG36" s="454"/>
      <c r="AH36" s="454"/>
      <c r="AI36" s="454"/>
      <c r="AJ36" s="454"/>
    </row>
    <row r="37" spans="1:36" ht="50.1" customHeight="1" x14ac:dyDescent="0.25">
      <c r="A37" s="30">
        <f t="shared" si="0"/>
        <v>26</v>
      </c>
      <c r="B37" s="455"/>
      <c r="C37" s="455"/>
      <c r="D37" s="455"/>
      <c r="E37" s="456"/>
      <c r="F37" s="456"/>
      <c r="G37" s="456"/>
      <c r="H37" s="454"/>
      <c r="I37" s="454"/>
      <c r="J37" s="454"/>
      <c r="K37" s="454"/>
      <c r="L37" s="457"/>
      <c r="M37" s="457"/>
      <c r="N37" s="457"/>
      <c r="O37" s="457"/>
      <c r="P37" s="457"/>
      <c r="Q37" s="454"/>
      <c r="R37" s="454"/>
      <c r="S37" s="454"/>
      <c r="T37" s="454"/>
      <c r="U37" s="454"/>
      <c r="V37" s="454"/>
      <c r="W37" s="454"/>
      <c r="X37" s="454"/>
      <c r="Y37" s="454"/>
      <c r="Z37" s="454"/>
      <c r="AA37" s="454"/>
      <c r="AB37" s="454"/>
      <c r="AC37" s="454"/>
      <c r="AD37" s="454"/>
      <c r="AE37" s="454"/>
      <c r="AF37" s="454"/>
      <c r="AG37" s="454"/>
      <c r="AH37" s="454"/>
      <c r="AI37" s="454"/>
      <c r="AJ37" s="454"/>
    </row>
    <row r="38" spans="1:36" ht="50.1" customHeight="1" x14ac:dyDescent="0.25">
      <c r="A38" s="30">
        <f t="shared" si="0"/>
        <v>27</v>
      </c>
      <c r="B38" s="455"/>
      <c r="C38" s="455"/>
      <c r="D38" s="455"/>
      <c r="E38" s="456"/>
      <c r="F38" s="456"/>
      <c r="G38" s="456"/>
      <c r="H38" s="454"/>
      <c r="I38" s="454"/>
      <c r="J38" s="454"/>
      <c r="K38" s="454"/>
      <c r="L38" s="457"/>
      <c r="M38" s="457"/>
      <c r="N38" s="457"/>
      <c r="O38" s="457"/>
      <c r="P38" s="457"/>
      <c r="Q38" s="454"/>
      <c r="R38" s="454"/>
      <c r="S38" s="454"/>
      <c r="T38" s="454"/>
      <c r="U38" s="454"/>
      <c r="V38" s="454"/>
      <c r="W38" s="454"/>
      <c r="X38" s="454"/>
      <c r="Y38" s="454"/>
      <c r="Z38" s="454"/>
      <c r="AA38" s="454"/>
      <c r="AB38" s="454"/>
      <c r="AC38" s="454"/>
      <c r="AD38" s="454"/>
      <c r="AE38" s="454"/>
      <c r="AF38" s="454"/>
      <c r="AG38" s="454"/>
      <c r="AH38" s="454"/>
      <c r="AI38" s="454"/>
      <c r="AJ38" s="454"/>
    </row>
    <row r="39" spans="1:36" ht="50.1" customHeight="1" x14ac:dyDescent="0.25">
      <c r="A39" s="30">
        <f t="shared" si="0"/>
        <v>28</v>
      </c>
      <c r="B39" s="455"/>
      <c r="C39" s="455"/>
      <c r="D39" s="455"/>
      <c r="E39" s="456"/>
      <c r="F39" s="456"/>
      <c r="G39" s="456"/>
      <c r="H39" s="454"/>
      <c r="I39" s="454"/>
      <c r="J39" s="454"/>
      <c r="K39" s="454"/>
      <c r="L39" s="457"/>
      <c r="M39" s="457"/>
      <c r="N39" s="457"/>
      <c r="O39" s="457"/>
      <c r="P39" s="457"/>
      <c r="Q39" s="454"/>
      <c r="R39" s="454"/>
      <c r="S39" s="454"/>
      <c r="T39" s="454"/>
      <c r="U39" s="454"/>
      <c r="V39" s="454"/>
      <c r="W39" s="454"/>
      <c r="X39" s="454"/>
      <c r="Y39" s="454"/>
      <c r="Z39" s="454"/>
      <c r="AA39" s="454"/>
      <c r="AB39" s="454"/>
      <c r="AC39" s="454"/>
      <c r="AD39" s="454"/>
      <c r="AE39" s="454"/>
      <c r="AF39" s="454"/>
      <c r="AG39" s="454"/>
      <c r="AH39" s="454"/>
      <c r="AI39" s="454"/>
      <c r="AJ39" s="454"/>
    </row>
    <row r="40" spans="1:36" ht="50.1" customHeight="1" x14ac:dyDescent="0.25">
      <c r="A40" s="30">
        <f t="shared" si="0"/>
        <v>29</v>
      </c>
      <c r="B40" s="455"/>
      <c r="C40" s="455"/>
      <c r="D40" s="455"/>
      <c r="E40" s="456"/>
      <c r="F40" s="456"/>
      <c r="G40" s="456"/>
      <c r="H40" s="454"/>
      <c r="I40" s="454"/>
      <c r="J40" s="454"/>
      <c r="K40" s="454"/>
      <c r="L40" s="457"/>
      <c r="M40" s="457"/>
      <c r="N40" s="457"/>
      <c r="O40" s="457"/>
      <c r="P40" s="457"/>
      <c r="Q40" s="454"/>
      <c r="R40" s="454"/>
      <c r="S40" s="454"/>
      <c r="T40" s="454"/>
      <c r="U40" s="454"/>
      <c r="V40" s="454"/>
      <c r="W40" s="454"/>
      <c r="X40" s="454"/>
      <c r="Y40" s="454"/>
      <c r="Z40" s="454"/>
      <c r="AA40" s="454"/>
      <c r="AB40" s="454"/>
      <c r="AC40" s="454"/>
      <c r="AD40" s="454"/>
      <c r="AE40" s="454"/>
      <c r="AF40" s="454"/>
      <c r="AG40" s="454"/>
      <c r="AH40" s="454"/>
      <c r="AI40" s="454"/>
      <c r="AJ40" s="454"/>
    </row>
    <row r="41" spans="1:36" ht="50.1" customHeight="1" x14ac:dyDescent="0.25">
      <c r="A41" s="30">
        <f>ROW(A30)</f>
        <v>30</v>
      </c>
      <c r="B41" s="455"/>
      <c r="C41" s="455"/>
      <c r="D41" s="455"/>
      <c r="E41" s="456"/>
      <c r="F41" s="456"/>
      <c r="G41" s="456"/>
      <c r="H41" s="454"/>
      <c r="I41" s="454"/>
      <c r="J41" s="454"/>
      <c r="K41" s="454"/>
      <c r="L41" s="457"/>
      <c r="M41" s="457"/>
      <c r="N41" s="457"/>
      <c r="O41" s="457"/>
      <c r="P41" s="457"/>
      <c r="Q41" s="454"/>
      <c r="R41" s="454"/>
      <c r="S41" s="454"/>
      <c r="T41" s="454"/>
      <c r="U41" s="454"/>
      <c r="V41" s="454"/>
      <c r="W41" s="454"/>
      <c r="X41" s="454"/>
      <c r="Y41" s="454"/>
      <c r="Z41" s="454"/>
      <c r="AA41" s="454"/>
      <c r="AB41" s="454"/>
      <c r="AC41" s="454"/>
      <c r="AD41" s="454"/>
      <c r="AE41" s="454"/>
      <c r="AF41" s="454"/>
      <c r="AG41" s="454"/>
      <c r="AH41" s="454"/>
      <c r="AI41" s="454"/>
      <c r="AJ41" s="454"/>
    </row>
    <row r="42" spans="1:36" ht="50.1" customHeight="1" x14ac:dyDescent="0.25">
      <c r="A42" s="30">
        <f t="shared" si="0"/>
        <v>31</v>
      </c>
      <c r="B42" s="455"/>
      <c r="C42" s="455"/>
      <c r="D42" s="455"/>
      <c r="E42" s="456"/>
      <c r="F42" s="456"/>
      <c r="G42" s="456"/>
      <c r="H42" s="454"/>
      <c r="I42" s="454"/>
      <c r="J42" s="454"/>
      <c r="K42" s="454"/>
      <c r="L42" s="457"/>
      <c r="M42" s="457"/>
      <c r="N42" s="457"/>
      <c r="O42" s="457"/>
      <c r="P42" s="457"/>
      <c r="Q42" s="454"/>
      <c r="R42" s="454"/>
      <c r="S42" s="454"/>
      <c r="T42" s="454"/>
      <c r="U42" s="454"/>
      <c r="V42" s="454"/>
      <c r="W42" s="454"/>
      <c r="X42" s="454"/>
      <c r="Y42" s="454"/>
      <c r="Z42" s="454"/>
      <c r="AA42" s="454"/>
      <c r="AB42" s="454"/>
      <c r="AC42" s="454"/>
      <c r="AD42" s="454"/>
      <c r="AE42" s="454"/>
      <c r="AF42" s="454"/>
      <c r="AG42" s="454"/>
      <c r="AH42" s="454"/>
      <c r="AI42" s="454"/>
      <c r="AJ42" s="454"/>
    </row>
    <row r="43" spans="1:36" ht="50.1" customHeight="1" x14ac:dyDescent="0.25">
      <c r="A43" s="30">
        <f t="shared" si="0"/>
        <v>32</v>
      </c>
      <c r="B43" s="455"/>
      <c r="C43" s="455"/>
      <c r="D43" s="455"/>
      <c r="E43" s="456"/>
      <c r="F43" s="456"/>
      <c r="G43" s="456"/>
      <c r="H43" s="454"/>
      <c r="I43" s="454"/>
      <c r="J43" s="454"/>
      <c r="K43" s="454"/>
      <c r="L43" s="457"/>
      <c r="M43" s="457"/>
      <c r="N43" s="457"/>
      <c r="O43" s="457"/>
      <c r="P43" s="457"/>
      <c r="Q43" s="454"/>
      <c r="R43" s="454"/>
      <c r="S43" s="454"/>
      <c r="T43" s="454"/>
      <c r="U43" s="454"/>
      <c r="V43" s="454"/>
      <c r="W43" s="454"/>
      <c r="X43" s="454"/>
      <c r="Y43" s="454"/>
      <c r="Z43" s="454"/>
      <c r="AA43" s="454"/>
      <c r="AB43" s="454"/>
      <c r="AC43" s="454"/>
      <c r="AD43" s="454"/>
      <c r="AE43" s="454"/>
      <c r="AF43" s="454"/>
      <c r="AG43" s="454"/>
      <c r="AH43" s="454"/>
      <c r="AI43" s="454"/>
      <c r="AJ43" s="454"/>
    </row>
    <row r="44" spans="1:36" ht="50.1" customHeight="1" x14ac:dyDescent="0.25">
      <c r="A44" s="30">
        <f t="shared" si="0"/>
        <v>33</v>
      </c>
      <c r="B44" s="455"/>
      <c r="C44" s="455"/>
      <c r="D44" s="455"/>
      <c r="E44" s="456"/>
      <c r="F44" s="456"/>
      <c r="G44" s="456"/>
      <c r="H44" s="454"/>
      <c r="I44" s="454"/>
      <c r="J44" s="454"/>
      <c r="K44" s="454"/>
      <c r="L44" s="457"/>
      <c r="M44" s="457"/>
      <c r="N44" s="457"/>
      <c r="O44" s="457"/>
      <c r="P44" s="457"/>
      <c r="Q44" s="454"/>
      <c r="R44" s="454"/>
      <c r="S44" s="454"/>
      <c r="T44" s="454"/>
      <c r="U44" s="454"/>
      <c r="V44" s="454"/>
      <c r="W44" s="454"/>
      <c r="X44" s="454"/>
      <c r="Y44" s="454"/>
      <c r="Z44" s="454"/>
      <c r="AA44" s="454"/>
      <c r="AB44" s="454"/>
      <c r="AC44" s="454"/>
      <c r="AD44" s="454"/>
      <c r="AE44" s="454"/>
      <c r="AF44" s="454"/>
      <c r="AG44" s="454"/>
      <c r="AH44" s="454"/>
      <c r="AI44" s="454"/>
      <c r="AJ44" s="454"/>
    </row>
    <row r="45" spans="1:36" ht="50.1" customHeight="1" x14ac:dyDescent="0.25">
      <c r="A45" s="30">
        <f t="shared" si="0"/>
        <v>34</v>
      </c>
      <c r="B45" s="455"/>
      <c r="C45" s="455"/>
      <c r="D45" s="455"/>
      <c r="E45" s="456"/>
      <c r="F45" s="456"/>
      <c r="G45" s="456"/>
      <c r="H45" s="454"/>
      <c r="I45" s="454"/>
      <c r="J45" s="454"/>
      <c r="K45" s="454"/>
      <c r="L45" s="457"/>
      <c r="M45" s="457"/>
      <c r="N45" s="457"/>
      <c r="O45" s="457"/>
      <c r="P45" s="457"/>
      <c r="Q45" s="454"/>
      <c r="R45" s="454"/>
      <c r="S45" s="454"/>
      <c r="T45" s="454"/>
      <c r="U45" s="454"/>
      <c r="V45" s="454"/>
      <c r="W45" s="454"/>
      <c r="X45" s="454"/>
      <c r="Y45" s="454"/>
      <c r="Z45" s="454"/>
      <c r="AA45" s="454"/>
      <c r="AB45" s="454"/>
      <c r="AC45" s="454"/>
      <c r="AD45" s="454"/>
      <c r="AE45" s="454"/>
      <c r="AF45" s="454"/>
      <c r="AG45" s="454"/>
      <c r="AH45" s="454"/>
      <c r="AI45" s="454"/>
      <c r="AJ45" s="454"/>
    </row>
    <row r="46" spans="1:36" ht="50.1" customHeight="1" x14ac:dyDescent="0.25">
      <c r="A46" s="30">
        <f t="shared" si="0"/>
        <v>35</v>
      </c>
      <c r="B46" s="455"/>
      <c r="C46" s="455"/>
      <c r="D46" s="455"/>
      <c r="E46" s="456"/>
      <c r="F46" s="456"/>
      <c r="G46" s="456"/>
      <c r="H46" s="454"/>
      <c r="I46" s="454"/>
      <c r="J46" s="454"/>
      <c r="K46" s="454"/>
      <c r="L46" s="457"/>
      <c r="M46" s="457"/>
      <c r="N46" s="457"/>
      <c r="O46" s="457"/>
      <c r="P46" s="457"/>
      <c r="Q46" s="454"/>
      <c r="R46" s="454"/>
      <c r="S46" s="454"/>
      <c r="T46" s="454"/>
      <c r="U46" s="454"/>
      <c r="V46" s="454"/>
      <c r="W46" s="454"/>
      <c r="X46" s="454"/>
      <c r="Y46" s="454"/>
      <c r="Z46" s="454"/>
      <c r="AA46" s="454"/>
      <c r="AB46" s="454"/>
      <c r="AC46" s="454"/>
      <c r="AD46" s="454"/>
      <c r="AE46" s="454"/>
      <c r="AF46" s="454"/>
      <c r="AG46" s="454"/>
      <c r="AH46" s="454"/>
      <c r="AI46" s="454"/>
      <c r="AJ46" s="454"/>
    </row>
    <row r="47" spans="1:36" ht="50.1" customHeight="1" x14ac:dyDescent="0.25">
      <c r="A47" s="30">
        <f t="shared" si="0"/>
        <v>36</v>
      </c>
      <c r="B47" s="455"/>
      <c r="C47" s="455"/>
      <c r="D47" s="455"/>
      <c r="E47" s="456"/>
      <c r="F47" s="456"/>
      <c r="G47" s="456"/>
      <c r="H47" s="454"/>
      <c r="I47" s="454"/>
      <c r="J47" s="454"/>
      <c r="K47" s="454"/>
      <c r="L47" s="457"/>
      <c r="M47" s="457"/>
      <c r="N47" s="457"/>
      <c r="O47" s="457"/>
      <c r="P47" s="457"/>
      <c r="Q47" s="454"/>
      <c r="R47" s="454"/>
      <c r="S47" s="454"/>
      <c r="T47" s="454"/>
      <c r="U47" s="454"/>
      <c r="V47" s="454"/>
      <c r="W47" s="454"/>
      <c r="X47" s="454"/>
      <c r="Y47" s="454"/>
      <c r="Z47" s="454"/>
      <c r="AA47" s="454"/>
      <c r="AB47" s="454"/>
      <c r="AC47" s="454"/>
      <c r="AD47" s="454"/>
      <c r="AE47" s="454"/>
      <c r="AF47" s="454"/>
      <c r="AG47" s="454"/>
      <c r="AH47" s="454"/>
      <c r="AI47" s="454"/>
      <c r="AJ47" s="454"/>
    </row>
    <row r="48" spans="1:36" ht="50.1" customHeight="1" x14ac:dyDescent="0.25">
      <c r="A48" s="30">
        <f t="shared" si="0"/>
        <v>37</v>
      </c>
      <c r="B48" s="455"/>
      <c r="C48" s="455"/>
      <c r="D48" s="455"/>
      <c r="E48" s="456"/>
      <c r="F48" s="456"/>
      <c r="G48" s="456"/>
      <c r="H48" s="454"/>
      <c r="I48" s="454"/>
      <c r="J48" s="454"/>
      <c r="K48" s="454"/>
      <c r="L48" s="457"/>
      <c r="M48" s="457"/>
      <c r="N48" s="457"/>
      <c r="O48" s="457"/>
      <c r="P48" s="457"/>
      <c r="Q48" s="454"/>
      <c r="R48" s="454"/>
      <c r="S48" s="454"/>
      <c r="T48" s="454"/>
      <c r="U48" s="454"/>
      <c r="V48" s="454"/>
      <c r="W48" s="454"/>
      <c r="X48" s="454"/>
      <c r="Y48" s="454"/>
      <c r="Z48" s="454"/>
      <c r="AA48" s="454"/>
      <c r="AB48" s="454"/>
      <c r="AC48" s="454"/>
      <c r="AD48" s="454"/>
      <c r="AE48" s="454"/>
      <c r="AF48" s="454"/>
      <c r="AG48" s="454"/>
      <c r="AH48" s="454"/>
      <c r="AI48" s="454"/>
      <c r="AJ48" s="454"/>
    </row>
    <row r="49" spans="1:36" ht="50.1" customHeight="1" x14ac:dyDescent="0.25">
      <c r="A49" s="30">
        <f t="shared" si="0"/>
        <v>38</v>
      </c>
      <c r="B49" s="455"/>
      <c r="C49" s="455"/>
      <c r="D49" s="455"/>
      <c r="E49" s="456"/>
      <c r="F49" s="456"/>
      <c r="G49" s="456"/>
      <c r="H49" s="454"/>
      <c r="I49" s="454"/>
      <c r="J49" s="454"/>
      <c r="K49" s="454"/>
      <c r="L49" s="457"/>
      <c r="M49" s="457"/>
      <c r="N49" s="457"/>
      <c r="O49" s="457"/>
      <c r="P49" s="457"/>
      <c r="Q49" s="454"/>
      <c r="R49" s="454"/>
      <c r="S49" s="454"/>
      <c r="T49" s="454"/>
      <c r="U49" s="454"/>
      <c r="V49" s="454"/>
      <c r="W49" s="454"/>
      <c r="X49" s="454"/>
      <c r="Y49" s="454"/>
      <c r="Z49" s="454"/>
      <c r="AA49" s="454"/>
      <c r="AB49" s="454"/>
      <c r="AC49" s="454"/>
      <c r="AD49" s="454"/>
      <c r="AE49" s="454"/>
      <c r="AF49" s="454"/>
      <c r="AG49" s="454"/>
      <c r="AH49" s="454"/>
      <c r="AI49" s="454"/>
      <c r="AJ49" s="454"/>
    </row>
    <row r="50" spans="1:36" ht="50.1" customHeight="1" x14ac:dyDescent="0.25">
      <c r="A50" s="30">
        <f t="shared" si="0"/>
        <v>39</v>
      </c>
      <c r="B50" s="455"/>
      <c r="C50" s="455"/>
      <c r="D50" s="455"/>
      <c r="E50" s="456"/>
      <c r="F50" s="456"/>
      <c r="G50" s="456"/>
      <c r="H50" s="454"/>
      <c r="I50" s="454"/>
      <c r="J50" s="454"/>
      <c r="K50" s="454"/>
      <c r="L50" s="457"/>
      <c r="M50" s="457"/>
      <c r="N50" s="457"/>
      <c r="O50" s="457"/>
      <c r="P50" s="457"/>
      <c r="Q50" s="454"/>
      <c r="R50" s="454"/>
      <c r="S50" s="454"/>
      <c r="T50" s="454"/>
      <c r="U50" s="454"/>
      <c r="V50" s="454"/>
      <c r="W50" s="454"/>
      <c r="X50" s="454"/>
      <c r="Y50" s="454"/>
      <c r="Z50" s="454"/>
      <c r="AA50" s="454"/>
      <c r="AB50" s="454"/>
      <c r="AC50" s="454"/>
      <c r="AD50" s="454"/>
      <c r="AE50" s="454"/>
      <c r="AF50" s="454"/>
      <c r="AG50" s="454"/>
      <c r="AH50" s="454"/>
      <c r="AI50" s="454"/>
      <c r="AJ50" s="454"/>
    </row>
    <row r="51" spans="1:36" ht="50.1" customHeight="1" x14ac:dyDescent="0.25">
      <c r="A51" s="30">
        <f>ROW(A40)</f>
        <v>40</v>
      </c>
      <c r="B51" s="455"/>
      <c r="C51" s="455"/>
      <c r="D51" s="455"/>
      <c r="E51" s="456"/>
      <c r="F51" s="456"/>
      <c r="G51" s="456"/>
      <c r="H51" s="454"/>
      <c r="I51" s="454"/>
      <c r="J51" s="454"/>
      <c r="K51" s="454"/>
      <c r="L51" s="457"/>
      <c r="M51" s="457"/>
      <c r="N51" s="457"/>
      <c r="O51" s="457"/>
      <c r="P51" s="457"/>
      <c r="Q51" s="454"/>
      <c r="R51" s="454"/>
      <c r="S51" s="454"/>
      <c r="T51" s="454"/>
      <c r="U51" s="454"/>
      <c r="V51" s="454"/>
      <c r="W51" s="454"/>
      <c r="X51" s="454"/>
      <c r="Y51" s="454"/>
      <c r="Z51" s="454"/>
      <c r="AA51" s="454"/>
      <c r="AB51" s="454"/>
      <c r="AC51" s="454"/>
      <c r="AD51" s="454"/>
      <c r="AE51" s="454"/>
      <c r="AF51" s="454"/>
      <c r="AG51" s="454"/>
      <c r="AH51" s="454"/>
      <c r="AI51" s="454"/>
      <c r="AJ51" s="454"/>
    </row>
    <row r="52" spans="1:36" ht="50.1" customHeight="1" x14ac:dyDescent="0.25">
      <c r="A52" s="30">
        <f t="shared" si="0"/>
        <v>41</v>
      </c>
      <c r="B52" s="455"/>
      <c r="C52" s="455"/>
      <c r="D52" s="455"/>
      <c r="E52" s="456"/>
      <c r="F52" s="456"/>
      <c r="G52" s="456"/>
      <c r="H52" s="454"/>
      <c r="I52" s="454"/>
      <c r="J52" s="454"/>
      <c r="K52" s="454"/>
      <c r="L52" s="457"/>
      <c r="M52" s="457"/>
      <c r="N52" s="457"/>
      <c r="O52" s="457"/>
      <c r="P52" s="457"/>
      <c r="Q52" s="454"/>
      <c r="R52" s="454"/>
      <c r="S52" s="454"/>
      <c r="T52" s="454"/>
      <c r="U52" s="454"/>
      <c r="V52" s="454"/>
      <c r="W52" s="454"/>
      <c r="X52" s="454"/>
      <c r="Y52" s="454"/>
      <c r="Z52" s="454"/>
      <c r="AA52" s="454"/>
      <c r="AB52" s="454"/>
      <c r="AC52" s="454"/>
      <c r="AD52" s="454"/>
      <c r="AE52" s="454"/>
      <c r="AF52" s="454"/>
      <c r="AG52" s="454"/>
      <c r="AH52" s="454"/>
      <c r="AI52" s="454"/>
      <c r="AJ52" s="454"/>
    </row>
    <row r="53" spans="1:36" ht="50.1" customHeight="1" x14ac:dyDescent="0.25">
      <c r="A53" s="30">
        <f t="shared" si="0"/>
        <v>42</v>
      </c>
      <c r="B53" s="455"/>
      <c r="C53" s="455"/>
      <c r="D53" s="455"/>
      <c r="E53" s="456"/>
      <c r="F53" s="456"/>
      <c r="G53" s="456"/>
      <c r="H53" s="454"/>
      <c r="I53" s="454"/>
      <c r="J53" s="454"/>
      <c r="K53" s="454"/>
      <c r="L53" s="457"/>
      <c r="M53" s="457"/>
      <c r="N53" s="457"/>
      <c r="O53" s="457"/>
      <c r="P53" s="457"/>
      <c r="Q53" s="454"/>
      <c r="R53" s="454"/>
      <c r="S53" s="454"/>
      <c r="T53" s="454"/>
      <c r="U53" s="454"/>
      <c r="V53" s="454"/>
      <c r="W53" s="454"/>
      <c r="X53" s="454"/>
      <c r="Y53" s="454"/>
      <c r="Z53" s="454"/>
      <c r="AA53" s="454"/>
      <c r="AB53" s="454"/>
      <c r="AC53" s="454"/>
      <c r="AD53" s="454"/>
      <c r="AE53" s="454"/>
      <c r="AF53" s="454"/>
      <c r="AG53" s="454"/>
      <c r="AH53" s="454"/>
      <c r="AI53" s="454"/>
      <c r="AJ53" s="454"/>
    </row>
    <row r="54" spans="1:36" ht="50.1" customHeight="1" x14ac:dyDescent="0.25">
      <c r="A54" s="30">
        <f t="shared" si="0"/>
        <v>43</v>
      </c>
      <c r="B54" s="455"/>
      <c r="C54" s="455"/>
      <c r="D54" s="455"/>
      <c r="E54" s="456"/>
      <c r="F54" s="456"/>
      <c r="G54" s="456"/>
      <c r="H54" s="454"/>
      <c r="I54" s="454"/>
      <c r="J54" s="454"/>
      <c r="K54" s="454"/>
      <c r="L54" s="457"/>
      <c r="M54" s="457"/>
      <c r="N54" s="457"/>
      <c r="O54" s="457"/>
      <c r="P54" s="457"/>
      <c r="Q54" s="454"/>
      <c r="R54" s="454"/>
      <c r="S54" s="454"/>
      <c r="T54" s="454"/>
      <c r="U54" s="454"/>
      <c r="V54" s="454"/>
      <c r="W54" s="454"/>
      <c r="X54" s="454"/>
      <c r="Y54" s="454"/>
      <c r="Z54" s="454"/>
      <c r="AA54" s="454"/>
      <c r="AB54" s="454"/>
      <c r="AC54" s="454"/>
      <c r="AD54" s="454"/>
      <c r="AE54" s="454"/>
      <c r="AF54" s="454"/>
      <c r="AG54" s="454"/>
      <c r="AH54" s="454"/>
      <c r="AI54" s="454"/>
      <c r="AJ54" s="454"/>
    </row>
    <row r="55" spans="1:36" ht="50.1" customHeight="1" x14ac:dyDescent="0.25">
      <c r="A55" s="30">
        <f t="shared" si="0"/>
        <v>44</v>
      </c>
      <c r="B55" s="455"/>
      <c r="C55" s="455"/>
      <c r="D55" s="455"/>
      <c r="E55" s="456"/>
      <c r="F55" s="456"/>
      <c r="G55" s="456"/>
      <c r="H55" s="454"/>
      <c r="I55" s="454"/>
      <c r="J55" s="454"/>
      <c r="K55" s="454"/>
      <c r="L55" s="457"/>
      <c r="M55" s="457"/>
      <c r="N55" s="457"/>
      <c r="O55" s="457"/>
      <c r="P55" s="457"/>
      <c r="Q55" s="454"/>
      <c r="R55" s="454"/>
      <c r="S55" s="454"/>
      <c r="T55" s="454"/>
      <c r="U55" s="454"/>
      <c r="V55" s="454"/>
      <c r="W55" s="454"/>
      <c r="X55" s="454"/>
      <c r="Y55" s="454"/>
      <c r="Z55" s="454"/>
      <c r="AA55" s="454"/>
      <c r="AB55" s="454"/>
      <c r="AC55" s="454"/>
      <c r="AD55" s="454"/>
      <c r="AE55" s="454"/>
      <c r="AF55" s="454"/>
      <c r="AG55" s="454"/>
      <c r="AH55" s="454"/>
      <c r="AI55" s="454"/>
      <c r="AJ55" s="454"/>
    </row>
    <row r="56" spans="1:36" ht="50.1" customHeight="1" x14ac:dyDescent="0.25">
      <c r="A56" s="30">
        <f t="shared" si="0"/>
        <v>45</v>
      </c>
      <c r="B56" s="455"/>
      <c r="C56" s="455"/>
      <c r="D56" s="455"/>
      <c r="E56" s="456"/>
      <c r="F56" s="456"/>
      <c r="G56" s="456"/>
      <c r="H56" s="454"/>
      <c r="I56" s="454"/>
      <c r="J56" s="454"/>
      <c r="K56" s="454"/>
      <c r="L56" s="457"/>
      <c r="M56" s="457"/>
      <c r="N56" s="457"/>
      <c r="O56" s="457"/>
      <c r="P56" s="457"/>
      <c r="Q56" s="454"/>
      <c r="R56" s="454"/>
      <c r="S56" s="454"/>
      <c r="T56" s="454"/>
      <c r="U56" s="454"/>
      <c r="V56" s="454"/>
      <c r="W56" s="454"/>
      <c r="X56" s="454"/>
      <c r="Y56" s="454"/>
      <c r="Z56" s="454"/>
      <c r="AA56" s="454"/>
      <c r="AB56" s="454"/>
      <c r="AC56" s="454"/>
      <c r="AD56" s="454"/>
      <c r="AE56" s="454"/>
      <c r="AF56" s="454"/>
      <c r="AG56" s="454"/>
      <c r="AH56" s="454"/>
      <c r="AI56" s="454"/>
      <c r="AJ56" s="454"/>
    </row>
    <row r="57" spans="1:36" ht="50.1" customHeight="1" x14ac:dyDescent="0.25">
      <c r="A57" s="30">
        <f t="shared" si="0"/>
        <v>46</v>
      </c>
      <c r="B57" s="455"/>
      <c r="C57" s="455"/>
      <c r="D57" s="455"/>
      <c r="E57" s="456"/>
      <c r="F57" s="456"/>
      <c r="G57" s="456"/>
      <c r="H57" s="454"/>
      <c r="I57" s="454"/>
      <c r="J57" s="454"/>
      <c r="K57" s="454"/>
      <c r="L57" s="457"/>
      <c r="M57" s="457"/>
      <c r="N57" s="457"/>
      <c r="O57" s="457"/>
      <c r="P57" s="457"/>
      <c r="Q57" s="454"/>
      <c r="R57" s="454"/>
      <c r="S57" s="454"/>
      <c r="T57" s="454"/>
      <c r="U57" s="454"/>
      <c r="V57" s="454"/>
      <c r="W57" s="454"/>
      <c r="X57" s="454"/>
      <c r="Y57" s="454"/>
      <c r="Z57" s="454"/>
      <c r="AA57" s="454"/>
      <c r="AB57" s="454"/>
      <c r="AC57" s="454"/>
      <c r="AD57" s="454"/>
      <c r="AE57" s="454"/>
      <c r="AF57" s="454"/>
      <c r="AG57" s="454"/>
      <c r="AH57" s="454"/>
      <c r="AI57" s="454"/>
      <c r="AJ57" s="454"/>
    </row>
    <row r="58" spans="1:36" ht="50.1" customHeight="1" x14ac:dyDescent="0.25">
      <c r="A58" s="30">
        <f t="shared" si="0"/>
        <v>47</v>
      </c>
      <c r="B58" s="455"/>
      <c r="C58" s="455"/>
      <c r="D58" s="455"/>
      <c r="E58" s="456"/>
      <c r="F58" s="456"/>
      <c r="G58" s="456"/>
      <c r="H58" s="454"/>
      <c r="I58" s="454"/>
      <c r="J58" s="454"/>
      <c r="K58" s="454"/>
      <c r="L58" s="457"/>
      <c r="M58" s="457"/>
      <c r="N58" s="457"/>
      <c r="O58" s="457"/>
      <c r="P58" s="457"/>
      <c r="Q58" s="454"/>
      <c r="R58" s="454"/>
      <c r="S58" s="454"/>
      <c r="T58" s="454"/>
      <c r="U58" s="454"/>
      <c r="V58" s="454"/>
      <c r="W58" s="454"/>
      <c r="X58" s="454"/>
      <c r="Y58" s="454"/>
      <c r="Z58" s="454"/>
      <c r="AA58" s="454"/>
      <c r="AB58" s="454"/>
      <c r="AC58" s="454"/>
      <c r="AD58" s="454"/>
      <c r="AE58" s="454"/>
      <c r="AF58" s="454"/>
      <c r="AG58" s="454"/>
      <c r="AH58" s="454"/>
      <c r="AI58" s="454"/>
      <c r="AJ58" s="454"/>
    </row>
    <row r="59" spans="1:36" ht="50.1" customHeight="1" x14ac:dyDescent="0.25">
      <c r="A59" s="30">
        <f t="shared" si="0"/>
        <v>48</v>
      </c>
      <c r="B59" s="455"/>
      <c r="C59" s="455"/>
      <c r="D59" s="455"/>
      <c r="E59" s="456"/>
      <c r="F59" s="456"/>
      <c r="G59" s="456"/>
      <c r="H59" s="454"/>
      <c r="I59" s="454"/>
      <c r="J59" s="454"/>
      <c r="K59" s="454"/>
      <c r="L59" s="457"/>
      <c r="M59" s="457"/>
      <c r="N59" s="457"/>
      <c r="O59" s="457"/>
      <c r="P59" s="457"/>
      <c r="Q59" s="454"/>
      <c r="R59" s="454"/>
      <c r="S59" s="454"/>
      <c r="T59" s="454"/>
      <c r="U59" s="454"/>
      <c r="V59" s="454"/>
      <c r="W59" s="454"/>
      <c r="X59" s="454"/>
      <c r="Y59" s="454"/>
      <c r="Z59" s="454"/>
      <c r="AA59" s="454"/>
      <c r="AB59" s="454"/>
      <c r="AC59" s="454"/>
      <c r="AD59" s="454"/>
      <c r="AE59" s="454"/>
      <c r="AF59" s="454"/>
      <c r="AG59" s="454"/>
      <c r="AH59" s="454"/>
      <c r="AI59" s="454"/>
      <c r="AJ59" s="454"/>
    </row>
    <row r="60" spans="1:36" ht="50.1" customHeight="1" x14ac:dyDescent="0.25">
      <c r="A60" s="30">
        <f t="shared" si="0"/>
        <v>49</v>
      </c>
      <c r="B60" s="455"/>
      <c r="C60" s="455"/>
      <c r="D60" s="455"/>
      <c r="E60" s="456"/>
      <c r="F60" s="456"/>
      <c r="G60" s="456"/>
      <c r="H60" s="454"/>
      <c r="I60" s="454"/>
      <c r="J60" s="454"/>
      <c r="K60" s="454"/>
      <c r="L60" s="457"/>
      <c r="M60" s="457"/>
      <c r="N60" s="457"/>
      <c r="O60" s="457"/>
      <c r="P60" s="457"/>
      <c r="Q60" s="454"/>
      <c r="R60" s="454"/>
      <c r="S60" s="454"/>
      <c r="T60" s="454"/>
      <c r="U60" s="454"/>
      <c r="V60" s="454"/>
      <c r="W60" s="454"/>
      <c r="X60" s="454"/>
      <c r="Y60" s="454"/>
      <c r="Z60" s="454"/>
      <c r="AA60" s="454"/>
      <c r="AB60" s="454"/>
      <c r="AC60" s="454"/>
      <c r="AD60" s="454"/>
      <c r="AE60" s="454"/>
      <c r="AF60" s="454"/>
      <c r="AG60" s="454"/>
      <c r="AH60" s="454"/>
      <c r="AI60" s="454"/>
      <c r="AJ60" s="454"/>
    </row>
    <row r="61" spans="1:36" ht="50.1" customHeight="1" x14ac:dyDescent="0.25">
      <c r="A61" s="30">
        <f>ROW(A50)</f>
        <v>50</v>
      </c>
      <c r="B61" s="455"/>
      <c r="C61" s="455"/>
      <c r="D61" s="455"/>
      <c r="E61" s="456"/>
      <c r="F61" s="456"/>
      <c r="G61" s="456"/>
      <c r="H61" s="454"/>
      <c r="I61" s="454"/>
      <c r="J61" s="454"/>
      <c r="K61" s="454"/>
      <c r="L61" s="457"/>
      <c r="M61" s="457"/>
      <c r="N61" s="457"/>
      <c r="O61" s="457"/>
      <c r="P61" s="457"/>
      <c r="Q61" s="454"/>
      <c r="R61" s="454"/>
      <c r="S61" s="454"/>
      <c r="T61" s="454"/>
      <c r="U61" s="454"/>
      <c r="V61" s="454"/>
      <c r="W61" s="454"/>
      <c r="X61" s="454"/>
      <c r="Y61" s="454"/>
      <c r="Z61" s="454"/>
      <c r="AA61" s="454"/>
      <c r="AB61" s="454"/>
      <c r="AC61" s="454"/>
      <c r="AD61" s="454"/>
      <c r="AE61" s="454"/>
      <c r="AF61" s="454"/>
      <c r="AG61" s="454"/>
      <c r="AH61" s="454"/>
      <c r="AI61" s="454"/>
      <c r="AJ61" s="454"/>
    </row>
    <row r="62" spans="1:36" ht="50.1" customHeight="1" x14ac:dyDescent="0.25">
      <c r="A62" s="30">
        <f t="shared" si="0"/>
        <v>51</v>
      </c>
      <c r="B62" s="455"/>
      <c r="C62" s="455"/>
      <c r="D62" s="455"/>
      <c r="E62" s="456"/>
      <c r="F62" s="456"/>
      <c r="G62" s="456"/>
      <c r="H62" s="454"/>
      <c r="I62" s="454"/>
      <c r="J62" s="454"/>
      <c r="K62" s="454"/>
      <c r="L62" s="457"/>
      <c r="M62" s="457"/>
      <c r="N62" s="457"/>
      <c r="O62" s="457"/>
      <c r="P62" s="457"/>
      <c r="Q62" s="454"/>
      <c r="R62" s="454"/>
      <c r="S62" s="454"/>
      <c r="T62" s="454"/>
      <c r="U62" s="454"/>
      <c r="V62" s="454"/>
      <c r="W62" s="454"/>
      <c r="X62" s="454"/>
      <c r="Y62" s="454"/>
      <c r="Z62" s="454"/>
      <c r="AA62" s="454"/>
      <c r="AB62" s="454"/>
      <c r="AC62" s="454"/>
      <c r="AD62" s="454"/>
      <c r="AE62" s="454"/>
      <c r="AF62" s="454"/>
      <c r="AG62" s="454"/>
      <c r="AH62" s="454"/>
      <c r="AI62" s="454"/>
      <c r="AJ62" s="454"/>
    </row>
    <row r="63" spans="1:36" ht="50.1" customHeight="1" x14ac:dyDescent="0.25">
      <c r="A63" s="30">
        <f t="shared" si="0"/>
        <v>52</v>
      </c>
      <c r="B63" s="455"/>
      <c r="C63" s="455"/>
      <c r="D63" s="455"/>
      <c r="E63" s="456"/>
      <c r="F63" s="456"/>
      <c r="G63" s="456"/>
      <c r="H63" s="454"/>
      <c r="I63" s="454"/>
      <c r="J63" s="454"/>
      <c r="K63" s="454"/>
      <c r="L63" s="457"/>
      <c r="M63" s="457"/>
      <c r="N63" s="457"/>
      <c r="O63" s="457"/>
      <c r="P63" s="457"/>
      <c r="Q63" s="454"/>
      <c r="R63" s="454"/>
      <c r="S63" s="454"/>
      <c r="T63" s="454"/>
      <c r="U63" s="454"/>
      <c r="V63" s="454"/>
      <c r="W63" s="454"/>
      <c r="X63" s="454"/>
      <c r="Y63" s="454"/>
      <c r="Z63" s="454"/>
      <c r="AA63" s="454"/>
      <c r="AB63" s="454"/>
      <c r="AC63" s="454"/>
      <c r="AD63" s="454"/>
      <c r="AE63" s="454"/>
      <c r="AF63" s="454"/>
      <c r="AG63" s="454"/>
      <c r="AH63" s="454"/>
      <c r="AI63" s="454"/>
      <c r="AJ63" s="454"/>
    </row>
    <row r="64" spans="1:36" ht="50.1" customHeight="1" x14ac:dyDescent="0.25">
      <c r="A64" s="30">
        <f t="shared" si="0"/>
        <v>53</v>
      </c>
      <c r="B64" s="455"/>
      <c r="C64" s="455"/>
      <c r="D64" s="455"/>
      <c r="E64" s="456"/>
      <c r="F64" s="456"/>
      <c r="G64" s="456"/>
      <c r="H64" s="454"/>
      <c r="I64" s="454"/>
      <c r="J64" s="454"/>
      <c r="K64" s="454"/>
      <c r="L64" s="457"/>
      <c r="M64" s="457"/>
      <c r="N64" s="457"/>
      <c r="O64" s="457"/>
      <c r="P64" s="457"/>
      <c r="Q64" s="454"/>
      <c r="R64" s="454"/>
      <c r="S64" s="454"/>
      <c r="T64" s="454"/>
      <c r="U64" s="454"/>
      <c r="V64" s="454"/>
      <c r="W64" s="454"/>
      <c r="X64" s="454"/>
      <c r="Y64" s="454"/>
      <c r="Z64" s="454"/>
      <c r="AA64" s="454"/>
      <c r="AB64" s="454"/>
      <c r="AC64" s="454"/>
      <c r="AD64" s="454"/>
      <c r="AE64" s="454"/>
      <c r="AF64" s="454"/>
      <c r="AG64" s="454"/>
      <c r="AH64" s="454"/>
      <c r="AI64" s="454"/>
      <c r="AJ64" s="454"/>
    </row>
    <row r="65" spans="1:36" ht="50.1" customHeight="1" x14ac:dyDescent="0.25">
      <c r="A65" s="30">
        <f t="shared" si="0"/>
        <v>54</v>
      </c>
      <c r="B65" s="455"/>
      <c r="C65" s="455"/>
      <c r="D65" s="455"/>
      <c r="E65" s="456"/>
      <c r="F65" s="456"/>
      <c r="G65" s="456"/>
      <c r="H65" s="454"/>
      <c r="I65" s="454"/>
      <c r="J65" s="454"/>
      <c r="K65" s="454"/>
      <c r="L65" s="457"/>
      <c r="M65" s="457"/>
      <c r="N65" s="457"/>
      <c r="O65" s="457"/>
      <c r="P65" s="457"/>
      <c r="Q65" s="454"/>
      <c r="R65" s="454"/>
      <c r="S65" s="454"/>
      <c r="T65" s="454"/>
      <c r="U65" s="454"/>
      <c r="V65" s="454"/>
      <c r="W65" s="454"/>
      <c r="X65" s="454"/>
      <c r="Y65" s="454"/>
      <c r="Z65" s="454"/>
      <c r="AA65" s="454"/>
      <c r="AB65" s="454"/>
      <c r="AC65" s="454"/>
      <c r="AD65" s="454"/>
      <c r="AE65" s="454"/>
      <c r="AF65" s="454"/>
      <c r="AG65" s="454"/>
      <c r="AH65" s="454"/>
      <c r="AI65" s="454"/>
      <c r="AJ65" s="454"/>
    </row>
    <row r="66" spans="1:36" ht="50.1" customHeight="1" x14ac:dyDescent="0.25">
      <c r="A66" s="30">
        <f t="shared" si="0"/>
        <v>55</v>
      </c>
      <c r="B66" s="455"/>
      <c r="C66" s="455"/>
      <c r="D66" s="455"/>
      <c r="E66" s="456"/>
      <c r="F66" s="456"/>
      <c r="G66" s="456"/>
      <c r="H66" s="454"/>
      <c r="I66" s="454"/>
      <c r="J66" s="454"/>
      <c r="K66" s="454"/>
      <c r="L66" s="457"/>
      <c r="M66" s="457"/>
      <c r="N66" s="457"/>
      <c r="O66" s="457"/>
      <c r="P66" s="457"/>
      <c r="Q66" s="454"/>
      <c r="R66" s="454"/>
      <c r="S66" s="454"/>
      <c r="T66" s="454"/>
      <c r="U66" s="454"/>
      <c r="V66" s="454"/>
      <c r="W66" s="454"/>
      <c r="X66" s="454"/>
      <c r="Y66" s="454"/>
      <c r="Z66" s="454"/>
      <c r="AA66" s="454"/>
      <c r="AB66" s="454"/>
      <c r="AC66" s="454"/>
      <c r="AD66" s="454"/>
      <c r="AE66" s="454"/>
      <c r="AF66" s="454"/>
      <c r="AG66" s="454"/>
      <c r="AH66" s="454"/>
      <c r="AI66" s="454"/>
      <c r="AJ66" s="454"/>
    </row>
    <row r="67" spans="1:36" ht="50.1" customHeight="1" x14ac:dyDescent="0.25">
      <c r="A67" s="30">
        <f t="shared" si="0"/>
        <v>56</v>
      </c>
      <c r="B67" s="455"/>
      <c r="C67" s="455"/>
      <c r="D67" s="455"/>
      <c r="E67" s="456"/>
      <c r="F67" s="456"/>
      <c r="G67" s="456"/>
      <c r="H67" s="454"/>
      <c r="I67" s="454"/>
      <c r="J67" s="454"/>
      <c r="K67" s="454"/>
      <c r="L67" s="457"/>
      <c r="M67" s="457"/>
      <c r="N67" s="457"/>
      <c r="O67" s="457"/>
      <c r="P67" s="457"/>
      <c r="Q67" s="454"/>
      <c r="R67" s="454"/>
      <c r="S67" s="454"/>
      <c r="T67" s="454"/>
      <c r="U67" s="454"/>
      <c r="V67" s="454"/>
      <c r="W67" s="454"/>
      <c r="X67" s="454"/>
      <c r="Y67" s="454"/>
      <c r="Z67" s="454"/>
      <c r="AA67" s="454"/>
      <c r="AB67" s="454"/>
      <c r="AC67" s="454"/>
      <c r="AD67" s="454"/>
      <c r="AE67" s="454"/>
      <c r="AF67" s="454"/>
      <c r="AG67" s="454"/>
      <c r="AH67" s="454"/>
      <c r="AI67" s="454"/>
      <c r="AJ67" s="454"/>
    </row>
    <row r="68" spans="1:36" ht="50.1" customHeight="1" x14ac:dyDescent="0.25">
      <c r="A68" s="30">
        <f t="shared" si="0"/>
        <v>57</v>
      </c>
      <c r="B68" s="455"/>
      <c r="C68" s="455"/>
      <c r="D68" s="455"/>
      <c r="E68" s="456"/>
      <c r="F68" s="456"/>
      <c r="G68" s="456"/>
      <c r="H68" s="454"/>
      <c r="I68" s="454"/>
      <c r="J68" s="454"/>
      <c r="K68" s="454"/>
      <c r="L68" s="457"/>
      <c r="M68" s="457"/>
      <c r="N68" s="457"/>
      <c r="O68" s="457"/>
      <c r="P68" s="457"/>
      <c r="Q68" s="454"/>
      <c r="R68" s="454"/>
      <c r="S68" s="454"/>
      <c r="T68" s="454"/>
      <c r="U68" s="454"/>
      <c r="V68" s="454"/>
      <c r="W68" s="454"/>
      <c r="X68" s="454"/>
      <c r="Y68" s="454"/>
      <c r="Z68" s="454"/>
      <c r="AA68" s="454"/>
      <c r="AB68" s="454"/>
      <c r="AC68" s="454"/>
      <c r="AD68" s="454"/>
      <c r="AE68" s="454"/>
      <c r="AF68" s="454"/>
      <c r="AG68" s="454"/>
      <c r="AH68" s="454"/>
      <c r="AI68" s="454"/>
      <c r="AJ68" s="454"/>
    </row>
    <row r="69" spans="1:36" ht="50.1" customHeight="1" x14ac:dyDescent="0.25">
      <c r="A69" s="30">
        <f t="shared" si="0"/>
        <v>58</v>
      </c>
      <c r="B69" s="455"/>
      <c r="C69" s="455"/>
      <c r="D69" s="455"/>
      <c r="E69" s="456"/>
      <c r="F69" s="456"/>
      <c r="G69" s="456"/>
      <c r="H69" s="454"/>
      <c r="I69" s="454"/>
      <c r="J69" s="454"/>
      <c r="K69" s="454"/>
      <c r="L69" s="457"/>
      <c r="M69" s="457"/>
      <c r="N69" s="457"/>
      <c r="O69" s="457"/>
      <c r="P69" s="457"/>
      <c r="Q69" s="454"/>
      <c r="R69" s="454"/>
      <c r="S69" s="454"/>
      <c r="T69" s="454"/>
      <c r="U69" s="454"/>
      <c r="V69" s="454"/>
      <c r="W69" s="454"/>
      <c r="X69" s="454"/>
      <c r="Y69" s="454"/>
      <c r="Z69" s="454"/>
      <c r="AA69" s="454"/>
      <c r="AB69" s="454"/>
      <c r="AC69" s="454"/>
      <c r="AD69" s="454"/>
      <c r="AE69" s="454"/>
      <c r="AF69" s="454"/>
      <c r="AG69" s="454"/>
      <c r="AH69" s="454"/>
      <c r="AI69" s="454"/>
      <c r="AJ69" s="454"/>
    </row>
    <row r="70" spans="1:36" ht="50.1" customHeight="1" x14ac:dyDescent="0.25">
      <c r="A70" s="30">
        <f t="shared" si="0"/>
        <v>59</v>
      </c>
      <c r="B70" s="455"/>
      <c r="C70" s="455"/>
      <c r="D70" s="455"/>
      <c r="E70" s="456"/>
      <c r="F70" s="456"/>
      <c r="G70" s="456"/>
      <c r="H70" s="454"/>
      <c r="I70" s="454"/>
      <c r="J70" s="454"/>
      <c r="K70" s="454"/>
      <c r="L70" s="457"/>
      <c r="M70" s="457"/>
      <c r="N70" s="457"/>
      <c r="O70" s="457"/>
      <c r="P70" s="457"/>
      <c r="Q70" s="454"/>
      <c r="R70" s="454"/>
      <c r="S70" s="454"/>
      <c r="T70" s="454"/>
      <c r="U70" s="454"/>
      <c r="V70" s="454"/>
      <c r="W70" s="454"/>
      <c r="X70" s="454"/>
      <c r="Y70" s="454"/>
      <c r="Z70" s="454"/>
      <c r="AA70" s="454"/>
      <c r="AB70" s="454"/>
      <c r="AC70" s="454"/>
      <c r="AD70" s="454"/>
      <c r="AE70" s="454"/>
      <c r="AF70" s="454"/>
      <c r="AG70" s="454"/>
      <c r="AH70" s="454"/>
      <c r="AI70" s="454"/>
      <c r="AJ70" s="454"/>
    </row>
    <row r="71" spans="1:36" ht="50.1" customHeight="1" x14ac:dyDescent="0.25">
      <c r="A71" s="30">
        <f>ROW(A60)</f>
        <v>60</v>
      </c>
      <c r="B71" s="455"/>
      <c r="C71" s="455"/>
      <c r="D71" s="455"/>
      <c r="E71" s="456"/>
      <c r="F71" s="456"/>
      <c r="G71" s="456"/>
      <c r="H71" s="454"/>
      <c r="I71" s="454"/>
      <c r="J71" s="454"/>
      <c r="K71" s="454"/>
      <c r="L71" s="457"/>
      <c r="M71" s="457"/>
      <c r="N71" s="457"/>
      <c r="O71" s="457"/>
      <c r="P71" s="457"/>
      <c r="Q71" s="454"/>
      <c r="R71" s="454"/>
      <c r="S71" s="454"/>
      <c r="T71" s="454"/>
      <c r="U71" s="454"/>
      <c r="V71" s="454"/>
      <c r="W71" s="454"/>
      <c r="X71" s="454"/>
      <c r="Y71" s="454"/>
      <c r="Z71" s="454"/>
      <c r="AA71" s="454"/>
      <c r="AB71" s="454"/>
      <c r="AC71" s="454"/>
      <c r="AD71" s="454"/>
      <c r="AE71" s="454"/>
      <c r="AF71" s="454"/>
      <c r="AG71" s="454"/>
      <c r="AH71" s="454"/>
      <c r="AI71" s="454"/>
      <c r="AJ71" s="454"/>
    </row>
    <row r="72" spans="1:36" ht="50.1" customHeight="1" x14ac:dyDescent="0.25">
      <c r="A72" s="30">
        <f t="shared" si="0"/>
        <v>61</v>
      </c>
      <c r="B72" s="455"/>
      <c r="C72" s="455"/>
      <c r="D72" s="455"/>
      <c r="E72" s="456"/>
      <c r="F72" s="456"/>
      <c r="G72" s="456"/>
      <c r="H72" s="454"/>
      <c r="I72" s="454"/>
      <c r="J72" s="454"/>
      <c r="K72" s="454"/>
      <c r="L72" s="457"/>
      <c r="M72" s="457"/>
      <c r="N72" s="457"/>
      <c r="O72" s="457"/>
      <c r="P72" s="457"/>
      <c r="Q72" s="454"/>
      <c r="R72" s="454"/>
      <c r="S72" s="454"/>
      <c r="T72" s="454"/>
      <c r="U72" s="454"/>
      <c r="V72" s="454"/>
      <c r="W72" s="454"/>
      <c r="X72" s="454"/>
      <c r="Y72" s="454"/>
      <c r="Z72" s="454"/>
      <c r="AA72" s="454"/>
      <c r="AB72" s="454"/>
      <c r="AC72" s="454"/>
      <c r="AD72" s="454"/>
      <c r="AE72" s="454"/>
      <c r="AF72" s="454"/>
      <c r="AG72" s="454"/>
      <c r="AH72" s="454"/>
      <c r="AI72" s="454"/>
      <c r="AJ72" s="454"/>
    </row>
    <row r="73" spans="1:36" ht="50.1" customHeight="1" x14ac:dyDescent="0.25">
      <c r="A73" s="30">
        <f t="shared" si="0"/>
        <v>62</v>
      </c>
      <c r="B73" s="455"/>
      <c r="C73" s="455"/>
      <c r="D73" s="455"/>
      <c r="E73" s="456"/>
      <c r="F73" s="456"/>
      <c r="G73" s="456"/>
      <c r="H73" s="454"/>
      <c r="I73" s="454"/>
      <c r="J73" s="454"/>
      <c r="K73" s="454"/>
      <c r="L73" s="457"/>
      <c r="M73" s="457"/>
      <c r="N73" s="457"/>
      <c r="O73" s="457"/>
      <c r="P73" s="457"/>
      <c r="Q73" s="454"/>
      <c r="R73" s="454"/>
      <c r="S73" s="454"/>
      <c r="T73" s="454"/>
      <c r="U73" s="454"/>
      <c r="V73" s="454"/>
      <c r="W73" s="454"/>
      <c r="X73" s="454"/>
      <c r="Y73" s="454"/>
      <c r="Z73" s="454"/>
      <c r="AA73" s="454"/>
      <c r="AB73" s="454"/>
      <c r="AC73" s="454"/>
      <c r="AD73" s="454"/>
      <c r="AE73" s="454"/>
      <c r="AF73" s="454"/>
      <c r="AG73" s="454"/>
      <c r="AH73" s="454"/>
      <c r="AI73" s="454"/>
      <c r="AJ73" s="454"/>
    </row>
    <row r="74" spans="1:36" ht="50.1" customHeight="1" x14ac:dyDescent="0.25">
      <c r="A74" s="30">
        <f t="shared" si="0"/>
        <v>63</v>
      </c>
      <c r="B74" s="455"/>
      <c r="C74" s="455"/>
      <c r="D74" s="455"/>
      <c r="E74" s="456"/>
      <c r="F74" s="456"/>
      <c r="G74" s="456"/>
      <c r="H74" s="454"/>
      <c r="I74" s="454"/>
      <c r="J74" s="454"/>
      <c r="K74" s="454"/>
      <c r="L74" s="457"/>
      <c r="M74" s="457"/>
      <c r="N74" s="457"/>
      <c r="O74" s="457"/>
      <c r="P74" s="457"/>
      <c r="Q74" s="454"/>
      <c r="R74" s="454"/>
      <c r="S74" s="454"/>
      <c r="T74" s="454"/>
      <c r="U74" s="454"/>
      <c r="V74" s="454"/>
      <c r="W74" s="454"/>
      <c r="X74" s="454"/>
      <c r="Y74" s="454"/>
      <c r="Z74" s="454"/>
      <c r="AA74" s="454"/>
      <c r="AB74" s="454"/>
      <c r="AC74" s="454"/>
      <c r="AD74" s="454"/>
      <c r="AE74" s="454"/>
      <c r="AF74" s="454"/>
      <c r="AG74" s="454"/>
      <c r="AH74" s="454"/>
      <c r="AI74" s="454"/>
      <c r="AJ74" s="454"/>
    </row>
    <row r="75" spans="1:36" ht="50.1" customHeight="1" x14ac:dyDescent="0.25">
      <c r="A75" s="30">
        <f t="shared" si="0"/>
        <v>64</v>
      </c>
      <c r="B75" s="455"/>
      <c r="C75" s="455"/>
      <c r="D75" s="455"/>
      <c r="E75" s="456"/>
      <c r="F75" s="456"/>
      <c r="G75" s="456"/>
      <c r="H75" s="454"/>
      <c r="I75" s="454"/>
      <c r="J75" s="454"/>
      <c r="K75" s="454"/>
      <c r="L75" s="457"/>
      <c r="M75" s="457"/>
      <c r="N75" s="457"/>
      <c r="O75" s="457"/>
      <c r="P75" s="457"/>
      <c r="Q75" s="454"/>
      <c r="R75" s="454"/>
      <c r="S75" s="454"/>
      <c r="T75" s="454"/>
      <c r="U75" s="454"/>
      <c r="V75" s="454"/>
      <c r="W75" s="454"/>
      <c r="X75" s="454"/>
      <c r="Y75" s="454"/>
      <c r="Z75" s="454"/>
      <c r="AA75" s="454"/>
      <c r="AB75" s="454"/>
      <c r="AC75" s="454"/>
      <c r="AD75" s="454"/>
      <c r="AE75" s="454"/>
      <c r="AF75" s="454"/>
      <c r="AG75" s="454"/>
      <c r="AH75" s="454"/>
      <c r="AI75" s="454"/>
      <c r="AJ75" s="454"/>
    </row>
    <row r="76" spans="1:36" ht="50.1" customHeight="1" x14ac:dyDescent="0.25">
      <c r="A76" s="30">
        <f t="shared" ref="A76:A80" si="1">ROW(A65)</f>
        <v>65</v>
      </c>
      <c r="B76" s="455"/>
      <c r="C76" s="455"/>
      <c r="D76" s="455"/>
      <c r="E76" s="456"/>
      <c r="F76" s="456"/>
      <c r="G76" s="456"/>
      <c r="H76" s="454"/>
      <c r="I76" s="454"/>
      <c r="J76" s="454"/>
      <c r="K76" s="454"/>
      <c r="L76" s="457"/>
      <c r="M76" s="457"/>
      <c r="N76" s="457"/>
      <c r="O76" s="457"/>
      <c r="P76" s="457"/>
      <c r="Q76" s="454"/>
      <c r="R76" s="454"/>
      <c r="S76" s="454"/>
      <c r="T76" s="454"/>
      <c r="U76" s="454"/>
      <c r="V76" s="454"/>
      <c r="W76" s="454"/>
      <c r="X76" s="454"/>
      <c r="Y76" s="454"/>
      <c r="Z76" s="454"/>
      <c r="AA76" s="454"/>
      <c r="AB76" s="454"/>
      <c r="AC76" s="454"/>
      <c r="AD76" s="454"/>
      <c r="AE76" s="454"/>
      <c r="AF76" s="454"/>
      <c r="AG76" s="454"/>
      <c r="AH76" s="454"/>
      <c r="AI76" s="454"/>
      <c r="AJ76" s="454"/>
    </row>
    <row r="77" spans="1:36" ht="50.1" customHeight="1" x14ac:dyDescent="0.25">
      <c r="A77" s="30">
        <f t="shared" si="1"/>
        <v>66</v>
      </c>
      <c r="B77" s="455"/>
      <c r="C77" s="455"/>
      <c r="D77" s="455"/>
      <c r="E77" s="456"/>
      <c r="F77" s="456"/>
      <c r="G77" s="456"/>
      <c r="H77" s="454"/>
      <c r="I77" s="454"/>
      <c r="J77" s="454"/>
      <c r="K77" s="454"/>
      <c r="L77" s="457"/>
      <c r="M77" s="457"/>
      <c r="N77" s="457"/>
      <c r="O77" s="457"/>
      <c r="P77" s="457"/>
      <c r="Q77" s="454"/>
      <c r="R77" s="454"/>
      <c r="S77" s="454"/>
      <c r="T77" s="454"/>
      <c r="U77" s="454"/>
      <c r="V77" s="454"/>
      <c r="W77" s="454"/>
      <c r="X77" s="454"/>
      <c r="Y77" s="454"/>
      <c r="Z77" s="454"/>
      <c r="AA77" s="454"/>
      <c r="AB77" s="454"/>
      <c r="AC77" s="454"/>
      <c r="AD77" s="454"/>
      <c r="AE77" s="454"/>
      <c r="AF77" s="454"/>
      <c r="AG77" s="454"/>
      <c r="AH77" s="454"/>
      <c r="AI77" s="454"/>
      <c r="AJ77" s="454"/>
    </row>
    <row r="78" spans="1:36" ht="50.1" customHeight="1" x14ac:dyDescent="0.25">
      <c r="A78" s="30">
        <f t="shared" si="1"/>
        <v>67</v>
      </c>
      <c r="B78" s="455"/>
      <c r="C78" s="455"/>
      <c r="D78" s="455"/>
      <c r="E78" s="456"/>
      <c r="F78" s="456"/>
      <c r="G78" s="456"/>
      <c r="H78" s="454"/>
      <c r="I78" s="454"/>
      <c r="J78" s="454"/>
      <c r="K78" s="454"/>
      <c r="L78" s="457"/>
      <c r="M78" s="457"/>
      <c r="N78" s="457"/>
      <c r="O78" s="457"/>
      <c r="P78" s="457"/>
      <c r="Q78" s="454"/>
      <c r="R78" s="454"/>
      <c r="S78" s="454"/>
      <c r="T78" s="454"/>
      <c r="U78" s="454"/>
      <c r="V78" s="454"/>
      <c r="W78" s="454"/>
      <c r="X78" s="454"/>
      <c r="Y78" s="454"/>
      <c r="Z78" s="454"/>
      <c r="AA78" s="454"/>
      <c r="AB78" s="454"/>
      <c r="AC78" s="454"/>
      <c r="AD78" s="454"/>
      <c r="AE78" s="454"/>
      <c r="AF78" s="454"/>
      <c r="AG78" s="454"/>
      <c r="AH78" s="454"/>
      <c r="AI78" s="454"/>
      <c r="AJ78" s="454"/>
    </row>
    <row r="79" spans="1:36" ht="50.1" customHeight="1" x14ac:dyDescent="0.25">
      <c r="A79" s="30">
        <f t="shared" si="1"/>
        <v>68</v>
      </c>
      <c r="B79" s="455"/>
      <c r="C79" s="455"/>
      <c r="D79" s="455"/>
      <c r="E79" s="456"/>
      <c r="F79" s="456"/>
      <c r="G79" s="456"/>
      <c r="H79" s="454"/>
      <c r="I79" s="454"/>
      <c r="J79" s="454"/>
      <c r="K79" s="454"/>
      <c r="L79" s="457"/>
      <c r="M79" s="457"/>
      <c r="N79" s="457"/>
      <c r="O79" s="457"/>
      <c r="P79" s="457"/>
      <c r="Q79" s="454"/>
      <c r="R79" s="454"/>
      <c r="S79" s="454"/>
      <c r="T79" s="454"/>
      <c r="U79" s="454"/>
      <c r="V79" s="454"/>
      <c r="W79" s="454"/>
      <c r="X79" s="454"/>
      <c r="Y79" s="454"/>
      <c r="Z79" s="454"/>
      <c r="AA79" s="454"/>
      <c r="AB79" s="454"/>
      <c r="AC79" s="454"/>
      <c r="AD79" s="454"/>
      <c r="AE79" s="454"/>
      <c r="AF79" s="454"/>
      <c r="AG79" s="454"/>
      <c r="AH79" s="454"/>
      <c r="AI79" s="454"/>
      <c r="AJ79" s="454"/>
    </row>
    <row r="80" spans="1:36" ht="50.1" customHeight="1" x14ac:dyDescent="0.25">
      <c r="A80" s="30">
        <f t="shared" si="1"/>
        <v>69</v>
      </c>
      <c r="B80" s="455"/>
      <c r="C80" s="455"/>
      <c r="D80" s="455"/>
      <c r="E80" s="456"/>
      <c r="F80" s="456"/>
      <c r="G80" s="456"/>
      <c r="H80" s="454"/>
      <c r="I80" s="454"/>
      <c r="J80" s="454"/>
      <c r="K80" s="454"/>
      <c r="L80" s="457"/>
      <c r="M80" s="457"/>
      <c r="N80" s="457"/>
      <c r="O80" s="457"/>
      <c r="P80" s="457"/>
      <c r="Q80" s="454"/>
      <c r="R80" s="454"/>
      <c r="S80" s="454"/>
      <c r="T80" s="454"/>
      <c r="U80" s="454"/>
      <c r="V80" s="454"/>
      <c r="W80" s="454"/>
      <c r="X80" s="454"/>
      <c r="Y80" s="454"/>
      <c r="Z80" s="454"/>
      <c r="AA80" s="454"/>
      <c r="AB80" s="454"/>
      <c r="AC80" s="454"/>
      <c r="AD80" s="454"/>
      <c r="AE80" s="454"/>
      <c r="AF80" s="454"/>
      <c r="AG80" s="454"/>
      <c r="AH80" s="454"/>
      <c r="AI80" s="454"/>
      <c r="AJ80" s="454"/>
    </row>
    <row r="81" spans="1:36" ht="50.1" customHeight="1" x14ac:dyDescent="0.25">
      <c r="A81" s="30">
        <f>ROW(A70)</f>
        <v>70</v>
      </c>
      <c r="B81" s="455"/>
      <c r="C81" s="455"/>
      <c r="D81" s="455"/>
      <c r="E81" s="456"/>
      <c r="F81" s="456"/>
      <c r="G81" s="456"/>
      <c r="H81" s="454"/>
      <c r="I81" s="454"/>
      <c r="J81" s="454"/>
      <c r="K81" s="454"/>
      <c r="L81" s="457"/>
      <c r="M81" s="457"/>
      <c r="N81" s="457"/>
      <c r="O81" s="457"/>
      <c r="P81" s="457"/>
      <c r="Q81" s="454"/>
      <c r="R81" s="454"/>
      <c r="S81" s="454"/>
      <c r="T81" s="454"/>
      <c r="U81" s="454"/>
      <c r="V81" s="454"/>
      <c r="W81" s="454"/>
      <c r="X81" s="454"/>
      <c r="Y81" s="454"/>
      <c r="Z81" s="454"/>
      <c r="AA81" s="454"/>
      <c r="AB81" s="454"/>
      <c r="AC81" s="454"/>
      <c r="AD81" s="454"/>
      <c r="AE81" s="454"/>
      <c r="AF81" s="454"/>
      <c r="AG81" s="454"/>
      <c r="AH81" s="454"/>
      <c r="AI81" s="454"/>
      <c r="AJ81" s="454"/>
    </row>
    <row r="82" spans="1:36" ht="50.1" customHeight="1" x14ac:dyDescent="0.25">
      <c r="A82" s="30">
        <f t="shared" ref="A82:A90" si="2">ROW(A71)</f>
        <v>71</v>
      </c>
      <c r="B82" s="455"/>
      <c r="C82" s="455"/>
      <c r="D82" s="455"/>
      <c r="E82" s="456"/>
      <c r="F82" s="456"/>
      <c r="G82" s="456"/>
      <c r="H82" s="454"/>
      <c r="I82" s="454"/>
      <c r="J82" s="454"/>
      <c r="K82" s="454"/>
      <c r="L82" s="457"/>
      <c r="M82" s="457"/>
      <c r="N82" s="457"/>
      <c r="O82" s="457"/>
      <c r="P82" s="457"/>
      <c r="Q82" s="454"/>
      <c r="R82" s="454"/>
      <c r="S82" s="454"/>
      <c r="T82" s="454"/>
      <c r="U82" s="454"/>
      <c r="V82" s="454"/>
      <c r="W82" s="454"/>
      <c r="X82" s="454"/>
      <c r="Y82" s="454"/>
      <c r="Z82" s="454"/>
      <c r="AA82" s="454"/>
      <c r="AB82" s="454"/>
      <c r="AC82" s="454"/>
      <c r="AD82" s="454"/>
      <c r="AE82" s="454"/>
      <c r="AF82" s="454"/>
      <c r="AG82" s="454"/>
      <c r="AH82" s="454"/>
      <c r="AI82" s="454"/>
      <c r="AJ82" s="454"/>
    </row>
    <row r="83" spans="1:36" ht="50.1" customHeight="1" x14ac:dyDescent="0.25">
      <c r="A83" s="30">
        <f t="shared" si="2"/>
        <v>72</v>
      </c>
      <c r="B83" s="455"/>
      <c r="C83" s="455"/>
      <c r="D83" s="455"/>
      <c r="E83" s="456"/>
      <c r="F83" s="456"/>
      <c r="G83" s="456"/>
      <c r="H83" s="454"/>
      <c r="I83" s="454"/>
      <c r="J83" s="454"/>
      <c r="K83" s="454"/>
      <c r="L83" s="457"/>
      <c r="M83" s="457"/>
      <c r="N83" s="457"/>
      <c r="O83" s="457"/>
      <c r="P83" s="457"/>
      <c r="Q83" s="454"/>
      <c r="R83" s="454"/>
      <c r="S83" s="454"/>
      <c r="T83" s="454"/>
      <c r="U83" s="454"/>
      <c r="V83" s="454"/>
      <c r="W83" s="454"/>
      <c r="X83" s="454"/>
      <c r="Y83" s="454"/>
      <c r="Z83" s="454"/>
      <c r="AA83" s="454"/>
      <c r="AB83" s="454"/>
      <c r="AC83" s="454"/>
      <c r="AD83" s="454"/>
      <c r="AE83" s="454"/>
      <c r="AF83" s="454"/>
      <c r="AG83" s="454"/>
      <c r="AH83" s="454"/>
      <c r="AI83" s="454"/>
      <c r="AJ83" s="454"/>
    </row>
    <row r="84" spans="1:36" ht="50.1" customHeight="1" x14ac:dyDescent="0.25">
      <c r="A84" s="30">
        <f t="shared" si="2"/>
        <v>73</v>
      </c>
      <c r="B84" s="455"/>
      <c r="C84" s="455"/>
      <c r="D84" s="455"/>
      <c r="E84" s="456"/>
      <c r="F84" s="456"/>
      <c r="G84" s="456"/>
      <c r="H84" s="454"/>
      <c r="I84" s="454"/>
      <c r="J84" s="454"/>
      <c r="K84" s="454"/>
      <c r="L84" s="457"/>
      <c r="M84" s="457"/>
      <c r="N84" s="457"/>
      <c r="O84" s="457"/>
      <c r="P84" s="457"/>
      <c r="Q84" s="454"/>
      <c r="R84" s="454"/>
      <c r="S84" s="454"/>
      <c r="T84" s="454"/>
      <c r="U84" s="454"/>
      <c r="V84" s="454"/>
      <c r="W84" s="454"/>
      <c r="X84" s="454"/>
      <c r="Y84" s="454"/>
      <c r="Z84" s="454"/>
      <c r="AA84" s="454"/>
      <c r="AB84" s="454"/>
      <c r="AC84" s="454"/>
      <c r="AD84" s="454"/>
      <c r="AE84" s="454"/>
      <c r="AF84" s="454"/>
      <c r="AG84" s="454"/>
      <c r="AH84" s="454"/>
      <c r="AI84" s="454"/>
      <c r="AJ84" s="454"/>
    </row>
    <row r="85" spans="1:36" ht="50.1" customHeight="1" x14ac:dyDescent="0.25">
      <c r="A85" s="30">
        <f t="shared" si="2"/>
        <v>74</v>
      </c>
      <c r="B85" s="455"/>
      <c r="C85" s="455"/>
      <c r="D85" s="455"/>
      <c r="E85" s="456"/>
      <c r="F85" s="456"/>
      <c r="G85" s="456"/>
      <c r="H85" s="454"/>
      <c r="I85" s="454"/>
      <c r="J85" s="454"/>
      <c r="K85" s="454"/>
      <c r="L85" s="457"/>
      <c r="M85" s="457"/>
      <c r="N85" s="457"/>
      <c r="O85" s="457"/>
      <c r="P85" s="457"/>
      <c r="Q85" s="454"/>
      <c r="R85" s="454"/>
      <c r="S85" s="454"/>
      <c r="T85" s="454"/>
      <c r="U85" s="454"/>
      <c r="V85" s="454"/>
      <c r="W85" s="454"/>
      <c r="X85" s="454"/>
      <c r="Y85" s="454"/>
      <c r="Z85" s="454"/>
      <c r="AA85" s="454"/>
      <c r="AB85" s="454"/>
      <c r="AC85" s="454"/>
      <c r="AD85" s="454"/>
      <c r="AE85" s="454"/>
      <c r="AF85" s="454"/>
      <c r="AG85" s="454"/>
      <c r="AH85" s="454"/>
      <c r="AI85" s="454"/>
      <c r="AJ85" s="454"/>
    </row>
    <row r="86" spans="1:36" ht="50.1" customHeight="1" x14ac:dyDescent="0.25">
      <c r="A86" s="30">
        <f t="shared" si="2"/>
        <v>75</v>
      </c>
      <c r="B86" s="455"/>
      <c r="C86" s="455"/>
      <c r="D86" s="455"/>
      <c r="E86" s="456"/>
      <c r="F86" s="456"/>
      <c r="G86" s="456"/>
      <c r="H86" s="454"/>
      <c r="I86" s="454"/>
      <c r="J86" s="454"/>
      <c r="K86" s="454"/>
      <c r="L86" s="457"/>
      <c r="M86" s="457"/>
      <c r="N86" s="457"/>
      <c r="O86" s="457"/>
      <c r="P86" s="457"/>
      <c r="Q86" s="454"/>
      <c r="R86" s="454"/>
      <c r="S86" s="454"/>
      <c r="T86" s="454"/>
      <c r="U86" s="454"/>
      <c r="V86" s="454"/>
      <c r="W86" s="454"/>
      <c r="X86" s="454"/>
      <c r="Y86" s="454"/>
      <c r="Z86" s="454"/>
      <c r="AA86" s="454"/>
      <c r="AB86" s="454"/>
      <c r="AC86" s="454"/>
      <c r="AD86" s="454"/>
      <c r="AE86" s="454"/>
      <c r="AF86" s="454"/>
      <c r="AG86" s="454"/>
      <c r="AH86" s="454"/>
      <c r="AI86" s="454"/>
      <c r="AJ86" s="454"/>
    </row>
    <row r="87" spans="1:36" ht="50.1" customHeight="1" x14ac:dyDescent="0.25">
      <c r="A87" s="30">
        <f t="shared" si="2"/>
        <v>76</v>
      </c>
      <c r="B87" s="455"/>
      <c r="C87" s="455"/>
      <c r="D87" s="455"/>
      <c r="E87" s="456"/>
      <c r="F87" s="456"/>
      <c r="G87" s="456"/>
      <c r="H87" s="454"/>
      <c r="I87" s="454"/>
      <c r="J87" s="454"/>
      <c r="K87" s="454"/>
      <c r="L87" s="457"/>
      <c r="M87" s="457"/>
      <c r="N87" s="457"/>
      <c r="O87" s="457"/>
      <c r="P87" s="457"/>
      <c r="Q87" s="454"/>
      <c r="R87" s="454"/>
      <c r="S87" s="454"/>
      <c r="T87" s="454"/>
      <c r="U87" s="454"/>
      <c r="V87" s="454"/>
      <c r="W87" s="454"/>
      <c r="X87" s="454"/>
      <c r="Y87" s="454"/>
      <c r="Z87" s="454"/>
      <c r="AA87" s="454"/>
      <c r="AB87" s="454"/>
      <c r="AC87" s="454"/>
      <c r="AD87" s="454"/>
      <c r="AE87" s="454"/>
      <c r="AF87" s="454"/>
      <c r="AG87" s="454"/>
      <c r="AH87" s="454"/>
      <c r="AI87" s="454"/>
      <c r="AJ87" s="454"/>
    </row>
    <row r="88" spans="1:36" ht="50.1" customHeight="1" x14ac:dyDescent="0.25">
      <c r="A88" s="30">
        <f t="shared" si="2"/>
        <v>77</v>
      </c>
      <c r="B88" s="455"/>
      <c r="C88" s="455"/>
      <c r="D88" s="455"/>
      <c r="E88" s="456"/>
      <c r="F88" s="456"/>
      <c r="G88" s="456"/>
      <c r="H88" s="454"/>
      <c r="I88" s="454"/>
      <c r="J88" s="454"/>
      <c r="K88" s="454"/>
      <c r="L88" s="457"/>
      <c r="M88" s="457"/>
      <c r="N88" s="457"/>
      <c r="O88" s="457"/>
      <c r="P88" s="457"/>
      <c r="Q88" s="454"/>
      <c r="R88" s="454"/>
      <c r="S88" s="454"/>
      <c r="T88" s="454"/>
      <c r="U88" s="454"/>
      <c r="V88" s="454"/>
      <c r="W88" s="454"/>
      <c r="X88" s="454"/>
      <c r="Y88" s="454"/>
      <c r="Z88" s="454"/>
      <c r="AA88" s="454"/>
      <c r="AB88" s="454"/>
      <c r="AC88" s="454"/>
      <c r="AD88" s="454"/>
      <c r="AE88" s="454"/>
      <c r="AF88" s="454"/>
      <c r="AG88" s="454"/>
      <c r="AH88" s="454"/>
      <c r="AI88" s="454"/>
      <c r="AJ88" s="454"/>
    </row>
    <row r="89" spans="1:36" ht="50.1" customHeight="1" x14ac:dyDescent="0.25">
      <c r="A89" s="30">
        <f t="shared" si="2"/>
        <v>78</v>
      </c>
      <c r="B89" s="455"/>
      <c r="C89" s="455"/>
      <c r="D89" s="455"/>
      <c r="E89" s="456"/>
      <c r="F89" s="456"/>
      <c r="G89" s="456"/>
      <c r="H89" s="454"/>
      <c r="I89" s="454"/>
      <c r="J89" s="454"/>
      <c r="K89" s="454"/>
      <c r="L89" s="457"/>
      <c r="M89" s="457"/>
      <c r="N89" s="457"/>
      <c r="O89" s="457"/>
      <c r="P89" s="457"/>
      <c r="Q89" s="454"/>
      <c r="R89" s="454"/>
      <c r="S89" s="454"/>
      <c r="T89" s="454"/>
      <c r="U89" s="454"/>
      <c r="V89" s="454"/>
      <c r="W89" s="454"/>
      <c r="X89" s="454"/>
      <c r="Y89" s="454"/>
      <c r="Z89" s="454"/>
      <c r="AA89" s="454"/>
      <c r="AB89" s="454"/>
      <c r="AC89" s="454"/>
      <c r="AD89" s="454"/>
      <c r="AE89" s="454"/>
      <c r="AF89" s="454"/>
      <c r="AG89" s="454"/>
      <c r="AH89" s="454"/>
      <c r="AI89" s="454"/>
      <c r="AJ89" s="454"/>
    </row>
    <row r="90" spans="1:36" ht="50.1" customHeight="1" x14ac:dyDescent="0.25">
      <c r="A90" s="30">
        <f t="shared" si="2"/>
        <v>79</v>
      </c>
      <c r="B90" s="455"/>
      <c r="C90" s="455"/>
      <c r="D90" s="455"/>
      <c r="E90" s="456"/>
      <c r="F90" s="456"/>
      <c r="G90" s="456"/>
      <c r="H90" s="454"/>
      <c r="I90" s="454"/>
      <c r="J90" s="454"/>
      <c r="K90" s="454"/>
      <c r="L90" s="457"/>
      <c r="M90" s="457"/>
      <c r="N90" s="457"/>
      <c r="O90" s="457"/>
      <c r="P90" s="457"/>
      <c r="Q90" s="454"/>
      <c r="R90" s="454"/>
      <c r="S90" s="454"/>
      <c r="T90" s="454"/>
      <c r="U90" s="454"/>
      <c r="V90" s="454"/>
      <c r="W90" s="454"/>
      <c r="X90" s="454"/>
      <c r="Y90" s="454"/>
      <c r="Z90" s="454"/>
      <c r="AA90" s="454"/>
      <c r="AB90" s="454"/>
      <c r="AC90" s="454"/>
      <c r="AD90" s="454"/>
      <c r="AE90" s="454"/>
      <c r="AF90" s="454"/>
      <c r="AG90" s="454"/>
      <c r="AH90" s="454"/>
      <c r="AI90" s="454"/>
      <c r="AJ90" s="454"/>
    </row>
    <row r="91" spans="1:36" ht="50.1" customHeight="1" x14ac:dyDescent="0.25">
      <c r="A91" s="30">
        <f>ROW(A80)</f>
        <v>80</v>
      </c>
      <c r="B91" s="455"/>
      <c r="C91" s="455"/>
      <c r="D91" s="455"/>
      <c r="E91" s="456"/>
      <c r="F91" s="456"/>
      <c r="G91" s="456"/>
      <c r="H91" s="454"/>
      <c r="I91" s="454"/>
      <c r="J91" s="454"/>
      <c r="K91" s="454"/>
      <c r="L91" s="457"/>
      <c r="M91" s="457"/>
      <c r="N91" s="457"/>
      <c r="O91" s="457"/>
      <c r="P91" s="457"/>
      <c r="Q91" s="454"/>
      <c r="R91" s="454"/>
      <c r="S91" s="454"/>
      <c r="T91" s="454"/>
      <c r="U91" s="454"/>
      <c r="V91" s="454"/>
      <c r="W91" s="454"/>
      <c r="X91" s="454"/>
      <c r="Y91" s="454"/>
      <c r="Z91" s="454"/>
      <c r="AA91" s="454"/>
      <c r="AB91" s="454"/>
      <c r="AC91" s="454"/>
      <c r="AD91" s="454"/>
      <c r="AE91" s="454"/>
      <c r="AF91" s="454"/>
      <c r="AG91" s="454"/>
      <c r="AH91" s="454"/>
      <c r="AI91" s="454"/>
      <c r="AJ91" s="454"/>
    </row>
    <row r="92" spans="1:36" ht="50.1" customHeight="1" x14ac:dyDescent="0.25">
      <c r="A92" s="30">
        <f t="shared" ref="A92:A100" si="3">ROW(A81)</f>
        <v>81</v>
      </c>
      <c r="B92" s="455"/>
      <c r="C92" s="455"/>
      <c r="D92" s="455"/>
      <c r="E92" s="456"/>
      <c r="F92" s="456"/>
      <c r="G92" s="456"/>
      <c r="H92" s="454"/>
      <c r="I92" s="454"/>
      <c r="J92" s="454"/>
      <c r="K92" s="454"/>
      <c r="L92" s="457"/>
      <c r="M92" s="457"/>
      <c r="N92" s="457"/>
      <c r="O92" s="457"/>
      <c r="P92" s="457"/>
      <c r="Q92" s="454"/>
      <c r="R92" s="454"/>
      <c r="S92" s="454"/>
      <c r="T92" s="454"/>
      <c r="U92" s="454"/>
      <c r="V92" s="454"/>
      <c r="W92" s="454"/>
      <c r="X92" s="454"/>
      <c r="Y92" s="454"/>
      <c r="Z92" s="454"/>
      <c r="AA92" s="454"/>
      <c r="AB92" s="454"/>
      <c r="AC92" s="454"/>
      <c r="AD92" s="454"/>
      <c r="AE92" s="454"/>
      <c r="AF92" s="454"/>
      <c r="AG92" s="454"/>
      <c r="AH92" s="454"/>
      <c r="AI92" s="454"/>
      <c r="AJ92" s="454"/>
    </row>
    <row r="93" spans="1:36" ht="50.1" customHeight="1" x14ac:dyDescent="0.25">
      <c r="A93" s="30">
        <f t="shared" si="3"/>
        <v>82</v>
      </c>
      <c r="B93" s="455"/>
      <c r="C93" s="455"/>
      <c r="D93" s="455"/>
      <c r="E93" s="456"/>
      <c r="F93" s="456"/>
      <c r="G93" s="456"/>
      <c r="H93" s="454"/>
      <c r="I93" s="454"/>
      <c r="J93" s="454"/>
      <c r="K93" s="454"/>
      <c r="L93" s="457"/>
      <c r="M93" s="457"/>
      <c r="N93" s="457"/>
      <c r="O93" s="457"/>
      <c r="P93" s="457"/>
      <c r="Q93" s="454"/>
      <c r="R93" s="454"/>
      <c r="S93" s="454"/>
      <c r="T93" s="454"/>
      <c r="U93" s="454"/>
      <c r="V93" s="454"/>
      <c r="W93" s="454"/>
      <c r="X93" s="454"/>
      <c r="Y93" s="454"/>
      <c r="Z93" s="454"/>
      <c r="AA93" s="454"/>
      <c r="AB93" s="454"/>
      <c r="AC93" s="454"/>
      <c r="AD93" s="454"/>
      <c r="AE93" s="454"/>
      <c r="AF93" s="454"/>
      <c r="AG93" s="454"/>
      <c r="AH93" s="454"/>
      <c r="AI93" s="454"/>
      <c r="AJ93" s="454"/>
    </row>
    <row r="94" spans="1:36" ht="50.1" customHeight="1" x14ac:dyDescent="0.25">
      <c r="A94" s="30">
        <f t="shared" si="3"/>
        <v>83</v>
      </c>
      <c r="B94" s="455"/>
      <c r="C94" s="455"/>
      <c r="D94" s="455"/>
      <c r="E94" s="456"/>
      <c r="F94" s="456"/>
      <c r="G94" s="456"/>
      <c r="H94" s="454"/>
      <c r="I94" s="454"/>
      <c r="J94" s="454"/>
      <c r="K94" s="454"/>
      <c r="L94" s="457"/>
      <c r="M94" s="457"/>
      <c r="N94" s="457"/>
      <c r="O94" s="457"/>
      <c r="P94" s="457"/>
      <c r="Q94" s="454"/>
      <c r="R94" s="454"/>
      <c r="S94" s="454"/>
      <c r="T94" s="454"/>
      <c r="U94" s="454"/>
      <c r="V94" s="454"/>
      <c r="W94" s="454"/>
      <c r="X94" s="454"/>
      <c r="Y94" s="454"/>
      <c r="Z94" s="454"/>
      <c r="AA94" s="454"/>
      <c r="AB94" s="454"/>
      <c r="AC94" s="454"/>
      <c r="AD94" s="454"/>
      <c r="AE94" s="454"/>
      <c r="AF94" s="454"/>
      <c r="AG94" s="454"/>
      <c r="AH94" s="454"/>
      <c r="AI94" s="454"/>
      <c r="AJ94" s="454"/>
    </row>
    <row r="95" spans="1:36" ht="50.1" customHeight="1" x14ac:dyDescent="0.25">
      <c r="A95" s="30">
        <f t="shared" si="3"/>
        <v>84</v>
      </c>
      <c r="B95" s="455"/>
      <c r="C95" s="455"/>
      <c r="D95" s="455"/>
      <c r="E95" s="456"/>
      <c r="F95" s="456"/>
      <c r="G95" s="456"/>
      <c r="H95" s="454"/>
      <c r="I95" s="454"/>
      <c r="J95" s="454"/>
      <c r="K95" s="454"/>
      <c r="L95" s="457"/>
      <c r="M95" s="457"/>
      <c r="N95" s="457"/>
      <c r="O95" s="457"/>
      <c r="P95" s="457"/>
      <c r="Q95" s="454"/>
      <c r="R95" s="454"/>
      <c r="S95" s="454"/>
      <c r="T95" s="454"/>
      <c r="U95" s="454"/>
      <c r="V95" s="454"/>
      <c r="W95" s="454"/>
      <c r="X95" s="454"/>
      <c r="Y95" s="454"/>
      <c r="Z95" s="454"/>
      <c r="AA95" s="454"/>
      <c r="AB95" s="454"/>
      <c r="AC95" s="454"/>
      <c r="AD95" s="454"/>
      <c r="AE95" s="454"/>
      <c r="AF95" s="454"/>
      <c r="AG95" s="454"/>
      <c r="AH95" s="454"/>
      <c r="AI95" s="454"/>
      <c r="AJ95" s="454"/>
    </row>
    <row r="96" spans="1:36" ht="50.1" customHeight="1" x14ac:dyDescent="0.25">
      <c r="A96" s="30">
        <f t="shared" si="3"/>
        <v>85</v>
      </c>
      <c r="B96" s="455"/>
      <c r="C96" s="455"/>
      <c r="D96" s="455"/>
      <c r="E96" s="456"/>
      <c r="F96" s="456"/>
      <c r="G96" s="456"/>
      <c r="H96" s="454"/>
      <c r="I96" s="454"/>
      <c r="J96" s="454"/>
      <c r="K96" s="454"/>
      <c r="L96" s="457"/>
      <c r="M96" s="457"/>
      <c r="N96" s="457"/>
      <c r="O96" s="457"/>
      <c r="P96" s="457"/>
      <c r="Q96" s="454"/>
      <c r="R96" s="454"/>
      <c r="S96" s="454"/>
      <c r="T96" s="454"/>
      <c r="U96" s="454"/>
      <c r="V96" s="454"/>
      <c r="W96" s="454"/>
      <c r="X96" s="454"/>
      <c r="Y96" s="454"/>
      <c r="Z96" s="454"/>
      <c r="AA96" s="454"/>
      <c r="AB96" s="454"/>
      <c r="AC96" s="454"/>
      <c r="AD96" s="454"/>
      <c r="AE96" s="454"/>
      <c r="AF96" s="454"/>
      <c r="AG96" s="454"/>
      <c r="AH96" s="454"/>
      <c r="AI96" s="454"/>
      <c r="AJ96" s="454"/>
    </row>
    <row r="97" spans="1:36" ht="50.1" customHeight="1" x14ac:dyDescent="0.25">
      <c r="A97" s="30">
        <f t="shared" si="3"/>
        <v>86</v>
      </c>
      <c r="B97" s="455"/>
      <c r="C97" s="455"/>
      <c r="D97" s="455"/>
      <c r="E97" s="456"/>
      <c r="F97" s="456"/>
      <c r="G97" s="456"/>
      <c r="H97" s="454"/>
      <c r="I97" s="454"/>
      <c r="J97" s="454"/>
      <c r="K97" s="454"/>
      <c r="L97" s="457"/>
      <c r="M97" s="457"/>
      <c r="N97" s="457"/>
      <c r="O97" s="457"/>
      <c r="P97" s="457"/>
      <c r="Q97" s="454"/>
      <c r="R97" s="454"/>
      <c r="S97" s="454"/>
      <c r="T97" s="454"/>
      <c r="U97" s="454"/>
      <c r="V97" s="454"/>
      <c r="W97" s="454"/>
      <c r="X97" s="454"/>
      <c r="Y97" s="454"/>
      <c r="Z97" s="454"/>
      <c r="AA97" s="454"/>
      <c r="AB97" s="454"/>
      <c r="AC97" s="454"/>
      <c r="AD97" s="454"/>
      <c r="AE97" s="454"/>
      <c r="AF97" s="454"/>
      <c r="AG97" s="454"/>
      <c r="AH97" s="454"/>
      <c r="AI97" s="454"/>
      <c r="AJ97" s="454"/>
    </row>
    <row r="98" spans="1:36" ht="50.1" customHeight="1" x14ac:dyDescent="0.25">
      <c r="A98" s="30">
        <f t="shared" si="3"/>
        <v>87</v>
      </c>
      <c r="B98" s="455"/>
      <c r="C98" s="455"/>
      <c r="D98" s="455"/>
      <c r="E98" s="456"/>
      <c r="F98" s="456"/>
      <c r="G98" s="456"/>
      <c r="H98" s="454"/>
      <c r="I98" s="454"/>
      <c r="J98" s="454"/>
      <c r="K98" s="454"/>
      <c r="L98" s="457"/>
      <c r="M98" s="457"/>
      <c r="N98" s="457"/>
      <c r="O98" s="457"/>
      <c r="P98" s="457"/>
      <c r="Q98" s="454"/>
      <c r="R98" s="454"/>
      <c r="S98" s="454"/>
      <c r="T98" s="454"/>
      <c r="U98" s="454"/>
      <c r="V98" s="454"/>
      <c r="W98" s="454"/>
      <c r="X98" s="454"/>
      <c r="Y98" s="454"/>
      <c r="Z98" s="454"/>
      <c r="AA98" s="454"/>
      <c r="AB98" s="454"/>
      <c r="AC98" s="454"/>
      <c r="AD98" s="454"/>
      <c r="AE98" s="454"/>
      <c r="AF98" s="454"/>
      <c r="AG98" s="454"/>
      <c r="AH98" s="454"/>
      <c r="AI98" s="454"/>
      <c r="AJ98" s="454"/>
    </row>
    <row r="99" spans="1:36" ht="50.1" customHeight="1" x14ac:dyDescent="0.25">
      <c r="A99" s="30">
        <f t="shared" si="3"/>
        <v>88</v>
      </c>
      <c r="B99" s="455"/>
      <c r="C99" s="455"/>
      <c r="D99" s="455"/>
      <c r="E99" s="456"/>
      <c r="F99" s="456"/>
      <c r="G99" s="456"/>
      <c r="H99" s="454"/>
      <c r="I99" s="454"/>
      <c r="J99" s="454"/>
      <c r="K99" s="454"/>
      <c r="L99" s="457"/>
      <c r="M99" s="457"/>
      <c r="N99" s="457"/>
      <c r="O99" s="457"/>
      <c r="P99" s="457"/>
      <c r="Q99" s="454"/>
      <c r="R99" s="454"/>
      <c r="S99" s="454"/>
      <c r="T99" s="454"/>
      <c r="U99" s="454"/>
      <c r="V99" s="454"/>
      <c r="W99" s="454"/>
      <c r="X99" s="454"/>
      <c r="Y99" s="454"/>
      <c r="Z99" s="454"/>
      <c r="AA99" s="454"/>
      <c r="AB99" s="454"/>
      <c r="AC99" s="454"/>
      <c r="AD99" s="454"/>
      <c r="AE99" s="454"/>
      <c r="AF99" s="454"/>
      <c r="AG99" s="454"/>
      <c r="AH99" s="454"/>
      <c r="AI99" s="454"/>
      <c r="AJ99" s="454"/>
    </row>
    <row r="100" spans="1:36" ht="50.1" customHeight="1" x14ac:dyDescent="0.25">
      <c r="A100" s="30">
        <f t="shared" si="3"/>
        <v>89</v>
      </c>
      <c r="B100" s="455"/>
      <c r="C100" s="455"/>
      <c r="D100" s="455"/>
      <c r="E100" s="456"/>
      <c r="F100" s="456"/>
      <c r="G100" s="456"/>
      <c r="H100" s="454"/>
      <c r="I100" s="454"/>
      <c r="J100" s="454"/>
      <c r="K100" s="454"/>
      <c r="L100" s="457"/>
      <c r="M100" s="457"/>
      <c r="N100" s="457"/>
      <c r="O100" s="457"/>
      <c r="P100" s="457"/>
      <c r="Q100" s="454"/>
      <c r="R100" s="454"/>
      <c r="S100" s="454"/>
      <c r="T100" s="454"/>
      <c r="U100" s="454"/>
      <c r="V100" s="454"/>
      <c r="W100" s="454"/>
      <c r="X100" s="454"/>
      <c r="Y100" s="454"/>
      <c r="Z100" s="454"/>
      <c r="AA100" s="454"/>
      <c r="AB100" s="454"/>
      <c r="AC100" s="454"/>
      <c r="AD100" s="454"/>
      <c r="AE100" s="454"/>
      <c r="AF100" s="454"/>
      <c r="AG100" s="454"/>
      <c r="AH100" s="454"/>
      <c r="AI100" s="454"/>
      <c r="AJ100" s="454"/>
    </row>
    <row r="101" spans="1:36" ht="50.1" customHeight="1" x14ac:dyDescent="0.25">
      <c r="A101" s="30">
        <f>ROW(A90)</f>
        <v>90</v>
      </c>
      <c r="B101" s="455"/>
      <c r="C101" s="455"/>
      <c r="D101" s="455"/>
      <c r="E101" s="456"/>
      <c r="F101" s="456"/>
      <c r="G101" s="456"/>
      <c r="H101" s="454"/>
      <c r="I101" s="454"/>
      <c r="J101" s="454"/>
      <c r="K101" s="454"/>
      <c r="L101" s="457"/>
      <c r="M101" s="457"/>
      <c r="N101" s="457"/>
      <c r="O101" s="457"/>
      <c r="P101" s="457"/>
      <c r="Q101" s="454"/>
      <c r="R101" s="454"/>
      <c r="S101" s="454"/>
      <c r="T101" s="454"/>
      <c r="U101" s="454"/>
      <c r="V101" s="454"/>
      <c r="W101" s="454"/>
      <c r="X101" s="454"/>
      <c r="Y101" s="454"/>
      <c r="Z101" s="454"/>
      <c r="AA101" s="454"/>
      <c r="AB101" s="454"/>
      <c r="AC101" s="454"/>
      <c r="AD101" s="454"/>
      <c r="AE101" s="454"/>
      <c r="AF101" s="454"/>
      <c r="AG101" s="454"/>
      <c r="AH101" s="454"/>
      <c r="AI101" s="454"/>
      <c r="AJ101" s="454"/>
    </row>
    <row r="102" spans="1:36" ht="50.1" customHeight="1" x14ac:dyDescent="0.25">
      <c r="A102" s="30">
        <f t="shared" ref="A102:A110" si="4">ROW(A91)</f>
        <v>91</v>
      </c>
      <c r="B102" s="455"/>
      <c r="C102" s="455"/>
      <c r="D102" s="455"/>
      <c r="E102" s="456"/>
      <c r="F102" s="456"/>
      <c r="G102" s="456"/>
      <c r="H102" s="454"/>
      <c r="I102" s="454"/>
      <c r="J102" s="454"/>
      <c r="K102" s="454"/>
      <c r="L102" s="457"/>
      <c r="M102" s="457"/>
      <c r="N102" s="457"/>
      <c r="O102" s="457"/>
      <c r="P102" s="457"/>
      <c r="Q102" s="454"/>
      <c r="R102" s="454"/>
      <c r="S102" s="454"/>
      <c r="T102" s="454"/>
      <c r="U102" s="454"/>
      <c r="V102" s="454"/>
      <c r="W102" s="454"/>
      <c r="X102" s="454"/>
      <c r="Y102" s="454"/>
      <c r="Z102" s="454"/>
      <c r="AA102" s="454"/>
      <c r="AB102" s="454"/>
      <c r="AC102" s="454"/>
      <c r="AD102" s="454"/>
      <c r="AE102" s="454"/>
      <c r="AF102" s="454"/>
      <c r="AG102" s="454"/>
      <c r="AH102" s="454"/>
      <c r="AI102" s="454"/>
      <c r="AJ102" s="454"/>
    </row>
    <row r="103" spans="1:36" ht="50.1" customHeight="1" x14ac:dyDescent="0.25">
      <c r="A103" s="30">
        <f t="shared" si="4"/>
        <v>92</v>
      </c>
      <c r="B103" s="455"/>
      <c r="C103" s="455"/>
      <c r="D103" s="455"/>
      <c r="E103" s="456"/>
      <c r="F103" s="456"/>
      <c r="G103" s="456"/>
      <c r="H103" s="454"/>
      <c r="I103" s="454"/>
      <c r="J103" s="454"/>
      <c r="K103" s="454"/>
      <c r="L103" s="457"/>
      <c r="M103" s="457"/>
      <c r="N103" s="457"/>
      <c r="O103" s="457"/>
      <c r="P103" s="457"/>
      <c r="Q103" s="454"/>
      <c r="R103" s="454"/>
      <c r="S103" s="454"/>
      <c r="T103" s="454"/>
      <c r="U103" s="454"/>
      <c r="V103" s="454"/>
      <c r="W103" s="454"/>
      <c r="X103" s="454"/>
      <c r="Y103" s="454"/>
      <c r="Z103" s="454"/>
      <c r="AA103" s="454"/>
      <c r="AB103" s="454"/>
      <c r="AC103" s="454"/>
      <c r="AD103" s="454"/>
      <c r="AE103" s="454"/>
      <c r="AF103" s="454"/>
      <c r="AG103" s="454"/>
      <c r="AH103" s="454"/>
      <c r="AI103" s="454"/>
      <c r="AJ103" s="454"/>
    </row>
    <row r="104" spans="1:36" ht="50.1" customHeight="1" x14ac:dyDescent="0.25">
      <c r="A104" s="30">
        <f t="shared" si="4"/>
        <v>93</v>
      </c>
      <c r="B104" s="455"/>
      <c r="C104" s="455"/>
      <c r="D104" s="455"/>
      <c r="E104" s="456"/>
      <c r="F104" s="456"/>
      <c r="G104" s="456"/>
      <c r="H104" s="454"/>
      <c r="I104" s="454"/>
      <c r="J104" s="454"/>
      <c r="K104" s="454"/>
      <c r="L104" s="457"/>
      <c r="M104" s="457"/>
      <c r="N104" s="457"/>
      <c r="O104" s="457"/>
      <c r="P104" s="457"/>
      <c r="Q104" s="454"/>
      <c r="R104" s="454"/>
      <c r="S104" s="454"/>
      <c r="T104" s="454"/>
      <c r="U104" s="454"/>
      <c r="V104" s="454"/>
      <c r="W104" s="454"/>
      <c r="X104" s="454"/>
      <c r="Y104" s="454"/>
      <c r="Z104" s="454"/>
      <c r="AA104" s="454"/>
      <c r="AB104" s="454"/>
      <c r="AC104" s="454"/>
      <c r="AD104" s="454"/>
      <c r="AE104" s="454"/>
      <c r="AF104" s="454"/>
      <c r="AG104" s="454"/>
      <c r="AH104" s="454"/>
      <c r="AI104" s="454"/>
      <c r="AJ104" s="454"/>
    </row>
    <row r="105" spans="1:36" ht="50.1" customHeight="1" x14ac:dyDescent="0.25">
      <c r="A105" s="30">
        <f t="shared" si="4"/>
        <v>94</v>
      </c>
      <c r="B105" s="455"/>
      <c r="C105" s="455"/>
      <c r="D105" s="455"/>
      <c r="E105" s="456"/>
      <c r="F105" s="456"/>
      <c r="G105" s="456"/>
      <c r="H105" s="454"/>
      <c r="I105" s="454"/>
      <c r="J105" s="454"/>
      <c r="K105" s="454"/>
      <c r="L105" s="457"/>
      <c r="M105" s="457"/>
      <c r="N105" s="457"/>
      <c r="O105" s="457"/>
      <c r="P105" s="457"/>
      <c r="Q105" s="454"/>
      <c r="R105" s="454"/>
      <c r="S105" s="454"/>
      <c r="T105" s="454"/>
      <c r="U105" s="454"/>
      <c r="V105" s="454"/>
      <c r="W105" s="454"/>
      <c r="X105" s="454"/>
      <c r="Y105" s="454"/>
      <c r="Z105" s="454"/>
      <c r="AA105" s="454"/>
      <c r="AB105" s="454"/>
      <c r="AC105" s="454"/>
      <c r="AD105" s="454"/>
      <c r="AE105" s="454"/>
      <c r="AF105" s="454"/>
      <c r="AG105" s="454"/>
      <c r="AH105" s="454"/>
      <c r="AI105" s="454"/>
      <c r="AJ105" s="454"/>
    </row>
    <row r="106" spans="1:36" ht="50.1" customHeight="1" x14ac:dyDescent="0.25">
      <c r="A106" s="30">
        <f t="shared" si="4"/>
        <v>95</v>
      </c>
      <c r="B106" s="455"/>
      <c r="C106" s="455"/>
      <c r="D106" s="455"/>
      <c r="E106" s="456"/>
      <c r="F106" s="456"/>
      <c r="G106" s="456"/>
      <c r="H106" s="454"/>
      <c r="I106" s="454"/>
      <c r="J106" s="454"/>
      <c r="K106" s="454"/>
      <c r="L106" s="457"/>
      <c r="M106" s="457"/>
      <c r="N106" s="457"/>
      <c r="O106" s="457"/>
      <c r="P106" s="457"/>
      <c r="Q106" s="454"/>
      <c r="R106" s="454"/>
      <c r="S106" s="454"/>
      <c r="T106" s="454"/>
      <c r="U106" s="454"/>
      <c r="V106" s="454"/>
      <c r="W106" s="454"/>
      <c r="X106" s="454"/>
      <c r="Y106" s="454"/>
      <c r="Z106" s="454"/>
      <c r="AA106" s="454"/>
      <c r="AB106" s="454"/>
      <c r="AC106" s="454"/>
      <c r="AD106" s="454"/>
      <c r="AE106" s="454"/>
      <c r="AF106" s="454"/>
      <c r="AG106" s="454"/>
      <c r="AH106" s="454"/>
      <c r="AI106" s="454"/>
      <c r="AJ106" s="454"/>
    </row>
    <row r="107" spans="1:36" ht="50.1" customHeight="1" x14ac:dyDescent="0.25">
      <c r="A107" s="30">
        <f t="shared" si="4"/>
        <v>96</v>
      </c>
      <c r="B107" s="455"/>
      <c r="C107" s="455"/>
      <c r="D107" s="455"/>
      <c r="E107" s="456"/>
      <c r="F107" s="456"/>
      <c r="G107" s="456"/>
      <c r="H107" s="454"/>
      <c r="I107" s="454"/>
      <c r="J107" s="454"/>
      <c r="K107" s="454"/>
      <c r="L107" s="457"/>
      <c r="M107" s="457"/>
      <c r="N107" s="457"/>
      <c r="O107" s="457"/>
      <c r="P107" s="457"/>
      <c r="Q107" s="454"/>
      <c r="R107" s="454"/>
      <c r="S107" s="454"/>
      <c r="T107" s="454"/>
      <c r="U107" s="454"/>
      <c r="V107" s="454"/>
      <c r="W107" s="454"/>
      <c r="X107" s="454"/>
      <c r="Y107" s="454"/>
      <c r="Z107" s="454"/>
      <c r="AA107" s="454"/>
      <c r="AB107" s="454"/>
      <c r="AC107" s="454"/>
      <c r="AD107" s="454"/>
      <c r="AE107" s="454"/>
      <c r="AF107" s="454"/>
      <c r="AG107" s="454"/>
      <c r="AH107" s="454"/>
      <c r="AI107" s="454"/>
      <c r="AJ107" s="454"/>
    </row>
    <row r="108" spans="1:36" ht="50.1" customHeight="1" x14ac:dyDescent="0.25">
      <c r="A108" s="30">
        <f t="shared" si="4"/>
        <v>97</v>
      </c>
      <c r="B108" s="455"/>
      <c r="C108" s="455"/>
      <c r="D108" s="455"/>
      <c r="E108" s="456"/>
      <c r="F108" s="456"/>
      <c r="G108" s="456"/>
      <c r="H108" s="454"/>
      <c r="I108" s="454"/>
      <c r="J108" s="454"/>
      <c r="K108" s="454"/>
      <c r="L108" s="457"/>
      <c r="M108" s="457"/>
      <c r="N108" s="457"/>
      <c r="O108" s="457"/>
      <c r="P108" s="457"/>
      <c r="Q108" s="454"/>
      <c r="R108" s="454"/>
      <c r="S108" s="454"/>
      <c r="T108" s="454"/>
      <c r="U108" s="454"/>
      <c r="V108" s="454"/>
      <c r="W108" s="454"/>
      <c r="X108" s="454"/>
      <c r="Y108" s="454"/>
      <c r="Z108" s="454"/>
      <c r="AA108" s="454"/>
      <c r="AB108" s="454"/>
      <c r="AC108" s="454"/>
      <c r="AD108" s="454"/>
      <c r="AE108" s="454"/>
      <c r="AF108" s="454"/>
      <c r="AG108" s="454"/>
      <c r="AH108" s="454"/>
      <c r="AI108" s="454"/>
      <c r="AJ108" s="454"/>
    </row>
    <row r="109" spans="1:36" ht="50.1" customHeight="1" x14ac:dyDescent="0.25">
      <c r="A109" s="30">
        <f t="shared" si="4"/>
        <v>98</v>
      </c>
      <c r="B109" s="455"/>
      <c r="C109" s="455"/>
      <c r="D109" s="455"/>
      <c r="E109" s="456"/>
      <c r="F109" s="456"/>
      <c r="G109" s="456"/>
      <c r="H109" s="454"/>
      <c r="I109" s="454"/>
      <c r="J109" s="454"/>
      <c r="K109" s="454"/>
      <c r="L109" s="457"/>
      <c r="M109" s="457"/>
      <c r="N109" s="457"/>
      <c r="O109" s="457"/>
      <c r="P109" s="457"/>
      <c r="Q109" s="454"/>
      <c r="R109" s="454"/>
      <c r="S109" s="454"/>
      <c r="T109" s="454"/>
      <c r="U109" s="454"/>
      <c r="V109" s="454"/>
      <c r="W109" s="454"/>
      <c r="X109" s="454"/>
      <c r="Y109" s="454"/>
      <c r="Z109" s="454"/>
      <c r="AA109" s="454"/>
      <c r="AB109" s="454"/>
      <c r="AC109" s="454"/>
      <c r="AD109" s="454"/>
      <c r="AE109" s="454"/>
      <c r="AF109" s="454"/>
      <c r="AG109" s="454"/>
      <c r="AH109" s="454"/>
      <c r="AI109" s="454"/>
      <c r="AJ109" s="454"/>
    </row>
    <row r="110" spans="1:36" ht="50.1" customHeight="1" x14ac:dyDescent="0.25">
      <c r="A110" s="30">
        <f t="shared" si="4"/>
        <v>99</v>
      </c>
      <c r="B110" s="455"/>
      <c r="C110" s="455"/>
      <c r="D110" s="455"/>
      <c r="E110" s="456"/>
      <c r="F110" s="456"/>
      <c r="G110" s="456"/>
      <c r="H110" s="454"/>
      <c r="I110" s="454"/>
      <c r="J110" s="454"/>
      <c r="K110" s="454"/>
      <c r="L110" s="457"/>
      <c r="M110" s="457"/>
      <c r="N110" s="457"/>
      <c r="O110" s="457"/>
      <c r="P110" s="457"/>
      <c r="Q110" s="454"/>
      <c r="R110" s="454"/>
      <c r="S110" s="454"/>
      <c r="T110" s="454"/>
      <c r="U110" s="454"/>
      <c r="V110" s="454"/>
      <c r="W110" s="454"/>
      <c r="X110" s="454"/>
      <c r="Y110" s="454"/>
      <c r="Z110" s="454"/>
      <c r="AA110" s="454"/>
      <c r="AB110" s="454"/>
      <c r="AC110" s="454"/>
      <c r="AD110" s="454"/>
      <c r="AE110" s="454"/>
      <c r="AF110" s="454"/>
      <c r="AG110" s="454"/>
      <c r="AH110" s="454"/>
      <c r="AI110" s="454"/>
      <c r="AJ110" s="454"/>
    </row>
    <row r="113" spans="37:38" x14ac:dyDescent="0.25">
      <c r="AK113" s="3"/>
      <c r="AL113" s="3"/>
    </row>
  </sheetData>
  <mergeCells count="629">
    <mergeCell ref="A4:M4"/>
    <mergeCell ref="N4:Y4"/>
    <mergeCell ref="AA4:AE4"/>
    <mergeCell ref="AF4:AQ4"/>
    <mergeCell ref="AA20:AJ20"/>
    <mergeCell ref="AA15:AJ15"/>
    <mergeCell ref="AA16:AJ16"/>
    <mergeCell ref="AA17:AJ17"/>
    <mergeCell ref="AA18:AJ18"/>
    <mergeCell ref="AA19:AJ19"/>
    <mergeCell ref="AA10:AJ10"/>
    <mergeCell ref="AA11:AJ11"/>
    <mergeCell ref="AA12:AJ12"/>
    <mergeCell ref="AA13:AJ13"/>
    <mergeCell ref="AA14:AJ14"/>
    <mergeCell ref="A9:AQ9"/>
    <mergeCell ref="AA8:AE8"/>
    <mergeCell ref="AF8:AQ8"/>
    <mergeCell ref="A1:AQ1"/>
    <mergeCell ref="AA5:AE5"/>
    <mergeCell ref="B10:D10"/>
    <mergeCell ref="E10:G10"/>
    <mergeCell ref="H10:K10"/>
    <mergeCell ref="L10:P10"/>
    <mergeCell ref="Q10:Z10"/>
    <mergeCell ref="A8:M8"/>
    <mergeCell ref="N8:U8"/>
    <mergeCell ref="V8:Y8"/>
    <mergeCell ref="N6:Y7"/>
    <mergeCell ref="AF5:AQ5"/>
    <mergeCell ref="A6:M7"/>
    <mergeCell ref="AF6:AQ6"/>
    <mergeCell ref="AA7:AE7"/>
    <mergeCell ref="AF7:AQ7"/>
    <mergeCell ref="A5:M5"/>
    <mergeCell ref="N5:Y5"/>
    <mergeCell ref="AA6:AE6"/>
    <mergeCell ref="A2:AQ2"/>
    <mergeCell ref="A3:AQ3"/>
    <mergeCell ref="B12:D12"/>
    <mergeCell ref="E12:G12"/>
    <mergeCell ref="H12:K12"/>
    <mergeCell ref="L12:P12"/>
    <mergeCell ref="Q12:Z12"/>
    <mergeCell ref="B11:D11"/>
    <mergeCell ref="E11:G11"/>
    <mergeCell ref="H11:K11"/>
    <mergeCell ref="L11:P11"/>
    <mergeCell ref="Q11:Z11"/>
    <mergeCell ref="B14:D14"/>
    <mergeCell ref="E14:G14"/>
    <mergeCell ref="H14:K14"/>
    <mergeCell ref="L14:P14"/>
    <mergeCell ref="Q14:Z14"/>
    <mergeCell ref="B13:D13"/>
    <mergeCell ref="E13:G13"/>
    <mergeCell ref="H13:K13"/>
    <mergeCell ref="L13:P13"/>
    <mergeCell ref="Q13:Z13"/>
    <mergeCell ref="B16:D16"/>
    <mergeCell ref="E16:G16"/>
    <mergeCell ref="H16:K16"/>
    <mergeCell ref="L16:P16"/>
    <mergeCell ref="Q16:Z16"/>
    <mergeCell ref="B15:D15"/>
    <mergeCell ref="E15:G15"/>
    <mergeCell ref="H15:K15"/>
    <mergeCell ref="L15:P15"/>
    <mergeCell ref="Q15:Z15"/>
    <mergeCell ref="B20:D20"/>
    <mergeCell ref="E20:G20"/>
    <mergeCell ref="H20:K20"/>
    <mergeCell ref="L20:P20"/>
    <mergeCell ref="Q20:Z20"/>
    <mergeCell ref="B19:D19"/>
    <mergeCell ref="E19:G19"/>
    <mergeCell ref="H19:K19"/>
    <mergeCell ref="L19:P19"/>
    <mergeCell ref="Q19:Z19"/>
    <mergeCell ref="B18:D18"/>
    <mergeCell ref="E18:G18"/>
    <mergeCell ref="H18:K18"/>
    <mergeCell ref="L18:P18"/>
    <mergeCell ref="Q18:Z18"/>
    <mergeCell ref="B17:D17"/>
    <mergeCell ref="E17:G17"/>
    <mergeCell ref="H17:K17"/>
    <mergeCell ref="L17:P17"/>
    <mergeCell ref="Q17:Z17"/>
    <mergeCell ref="AA21:AJ21"/>
    <mergeCell ref="B22:D22"/>
    <mergeCell ref="E22:G22"/>
    <mergeCell ref="H22:K22"/>
    <mergeCell ref="L22:P22"/>
    <mergeCell ref="Q22:Z22"/>
    <mergeCell ref="AA22:AJ22"/>
    <mergeCell ref="B21:D21"/>
    <mergeCell ref="E21:G21"/>
    <mergeCell ref="H21:K21"/>
    <mergeCell ref="L21:P21"/>
    <mergeCell ref="Q21:Z21"/>
    <mergeCell ref="AA23:AJ23"/>
    <mergeCell ref="B24:D24"/>
    <mergeCell ref="E24:G24"/>
    <mergeCell ref="H24:K24"/>
    <mergeCell ref="L24:P24"/>
    <mergeCell ref="Q24:Z24"/>
    <mergeCell ref="AA24:AJ24"/>
    <mergeCell ref="B23:D23"/>
    <mergeCell ref="E23:G23"/>
    <mergeCell ref="H23:K23"/>
    <mergeCell ref="L23:P23"/>
    <mergeCell ref="Q23:Z23"/>
    <mergeCell ref="AA25:AJ25"/>
    <mergeCell ref="B26:D26"/>
    <mergeCell ref="E26:G26"/>
    <mergeCell ref="H26:K26"/>
    <mergeCell ref="L26:P26"/>
    <mergeCell ref="Q26:Z26"/>
    <mergeCell ref="AA26:AJ26"/>
    <mergeCell ref="B25:D25"/>
    <mergeCell ref="E25:G25"/>
    <mergeCell ref="H25:K25"/>
    <mergeCell ref="L25:P25"/>
    <mergeCell ref="Q25:Z25"/>
    <mergeCell ref="AA27:AJ27"/>
    <mergeCell ref="B28:D28"/>
    <mergeCell ref="E28:G28"/>
    <mergeCell ref="H28:K28"/>
    <mergeCell ref="L28:P28"/>
    <mergeCell ref="Q28:Z28"/>
    <mergeCell ref="AA28:AJ28"/>
    <mergeCell ref="B27:D27"/>
    <mergeCell ref="E27:G27"/>
    <mergeCell ref="H27:K27"/>
    <mergeCell ref="L27:P27"/>
    <mergeCell ref="Q27:Z27"/>
    <mergeCell ref="AA29:AJ29"/>
    <mergeCell ref="B30:D30"/>
    <mergeCell ref="E30:G30"/>
    <mergeCell ref="H30:K30"/>
    <mergeCell ref="L30:P30"/>
    <mergeCell ref="Q30:Z30"/>
    <mergeCell ref="AA30:AJ30"/>
    <mergeCell ref="B29:D29"/>
    <mergeCell ref="E29:G29"/>
    <mergeCell ref="H29:K29"/>
    <mergeCell ref="L29:P29"/>
    <mergeCell ref="Q29:Z29"/>
    <mergeCell ref="AA31:AJ31"/>
    <mergeCell ref="B32:D32"/>
    <mergeCell ref="E32:G32"/>
    <mergeCell ref="H32:K32"/>
    <mergeCell ref="L32:P32"/>
    <mergeCell ref="Q32:Z32"/>
    <mergeCell ref="AA32:AJ32"/>
    <mergeCell ref="B31:D31"/>
    <mergeCell ref="E31:G31"/>
    <mergeCell ref="H31:K31"/>
    <mergeCell ref="L31:P31"/>
    <mergeCell ref="Q31:Z31"/>
    <mergeCell ref="AA33:AJ33"/>
    <mergeCell ref="B34:D34"/>
    <mergeCell ref="E34:G34"/>
    <mergeCell ref="H34:K34"/>
    <mergeCell ref="L34:P34"/>
    <mergeCell ref="Q34:Z34"/>
    <mergeCell ref="AA34:AJ34"/>
    <mergeCell ref="B33:D33"/>
    <mergeCell ref="E33:G33"/>
    <mergeCell ref="H33:K33"/>
    <mergeCell ref="L33:P33"/>
    <mergeCell ref="Q33:Z33"/>
    <mergeCell ref="AA35:AJ35"/>
    <mergeCell ref="B36:D36"/>
    <mergeCell ref="E36:G36"/>
    <mergeCell ref="H36:K36"/>
    <mergeCell ref="L36:P36"/>
    <mergeCell ref="Q36:Z36"/>
    <mergeCell ref="AA36:AJ36"/>
    <mergeCell ref="B35:D35"/>
    <mergeCell ref="E35:G35"/>
    <mergeCell ref="H35:K35"/>
    <mergeCell ref="L35:P35"/>
    <mergeCell ref="Q35:Z35"/>
    <mergeCell ref="AA37:AJ37"/>
    <mergeCell ref="B38:D38"/>
    <mergeCell ref="E38:G38"/>
    <mergeCell ref="H38:K38"/>
    <mergeCell ref="L38:P38"/>
    <mergeCell ref="Q38:Z38"/>
    <mergeCell ref="AA38:AJ38"/>
    <mergeCell ref="B37:D37"/>
    <mergeCell ref="E37:G37"/>
    <mergeCell ref="H37:K37"/>
    <mergeCell ref="L37:P37"/>
    <mergeCell ref="Q37:Z37"/>
    <mergeCell ref="AA39:AJ39"/>
    <mergeCell ref="B40:D40"/>
    <mergeCell ref="E40:G40"/>
    <mergeCell ref="H40:K40"/>
    <mergeCell ref="L40:P40"/>
    <mergeCell ref="Q40:Z40"/>
    <mergeCell ref="AA40:AJ40"/>
    <mergeCell ref="B39:D39"/>
    <mergeCell ref="E39:G39"/>
    <mergeCell ref="H39:K39"/>
    <mergeCell ref="L39:P39"/>
    <mergeCell ref="Q39:Z39"/>
    <mergeCell ref="AA41:AJ41"/>
    <mergeCell ref="B42:D42"/>
    <mergeCell ref="E42:G42"/>
    <mergeCell ref="H42:K42"/>
    <mergeCell ref="L42:P42"/>
    <mergeCell ref="Q42:Z42"/>
    <mergeCell ref="AA42:AJ42"/>
    <mergeCell ref="B41:D41"/>
    <mergeCell ref="E41:G41"/>
    <mergeCell ref="H41:K41"/>
    <mergeCell ref="L41:P41"/>
    <mergeCell ref="Q41:Z41"/>
    <mergeCell ref="AA43:AJ43"/>
    <mergeCell ref="B44:D44"/>
    <mergeCell ref="E44:G44"/>
    <mergeCell ref="H44:K44"/>
    <mergeCell ref="L44:P44"/>
    <mergeCell ref="Q44:Z44"/>
    <mergeCell ref="AA44:AJ44"/>
    <mergeCell ref="B43:D43"/>
    <mergeCell ref="E43:G43"/>
    <mergeCell ref="H43:K43"/>
    <mergeCell ref="L43:P43"/>
    <mergeCell ref="Q43:Z43"/>
    <mergeCell ref="AA45:AJ45"/>
    <mergeCell ref="B46:D46"/>
    <mergeCell ref="E46:G46"/>
    <mergeCell ref="H46:K46"/>
    <mergeCell ref="L46:P46"/>
    <mergeCell ref="Q46:Z46"/>
    <mergeCell ref="AA46:AJ46"/>
    <mergeCell ref="B45:D45"/>
    <mergeCell ref="E45:G45"/>
    <mergeCell ref="H45:K45"/>
    <mergeCell ref="L45:P45"/>
    <mergeCell ref="Q45:Z45"/>
    <mergeCell ref="AA47:AJ47"/>
    <mergeCell ref="B48:D48"/>
    <mergeCell ref="E48:G48"/>
    <mergeCell ref="H48:K48"/>
    <mergeCell ref="L48:P48"/>
    <mergeCell ref="Q48:Z48"/>
    <mergeCell ref="AA48:AJ48"/>
    <mergeCell ref="B47:D47"/>
    <mergeCell ref="E47:G47"/>
    <mergeCell ref="H47:K47"/>
    <mergeCell ref="L47:P47"/>
    <mergeCell ref="Q47:Z47"/>
    <mergeCell ref="AA49:AJ49"/>
    <mergeCell ref="B50:D50"/>
    <mergeCell ref="E50:G50"/>
    <mergeCell ref="H50:K50"/>
    <mergeCell ref="L50:P50"/>
    <mergeCell ref="Q50:Z50"/>
    <mergeCell ref="AA50:AJ50"/>
    <mergeCell ref="B49:D49"/>
    <mergeCell ref="E49:G49"/>
    <mergeCell ref="H49:K49"/>
    <mergeCell ref="L49:P49"/>
    <mergeCell ref="Q49:Z49"/>
    <mergeCell ref="AA51:AJ51"/>
    <mergeCell ref="B52:D52"/>
    <mergeCell ref="E52:G52"/>
    <mergeCell ref="H52:K52"/>
    <mergeCell ref="L52:P52"/>
    <mergeCell ref="Q52:Z52"/>
    <mergeCell ref="AA52:AJ52"/>
    <mergeCell ref="B51:D51"/>
    <mergeCell ref="E51:G51"/>
    <mergeCell ref="H51:K51"/>
    <mergeCell ref="L51:P51"/>
    <mergeCell ref="Q51:Z51"/>
    <mergeCell ref="AA53:AJ53"/>
    <mergeCell ref="B54:D54"/>
    <mergeCell ref="E54:G54"/>
    <mergeCell ref="H54:K54"/>
    <mergeCell ref="L54:P54"/>
    <mergeCell ref="Q54:Z54"/>
    <mergeCell ref="AA54:AJ54"/>
    <mergeCell ref="B53:D53"/>
    <mergeCell ref="E53:G53"/>
    <mergeCell ref="H53:K53"/>
    <mergeCell ref="L53:P53"/>
    <mergeCell ref="Q53:Z53"/>
    <mergeCell ref="AA55:AJ55"/>
    <mergeCell ref="B56:D56"/>
    <mergeCell ref="E56:G56"/>
    <mergeCell ref="H56:K56"/>
    <mergeCell ref="L56:P56"/>
    <mergeCell ref="Q56:Z56"/>
    <mergeCell ref="AA56:AJ56"/>
    <mergeCell ref="B55:D55"/>
    <mergeCell ref="E55:G55"/>
    <mergeCell ref="H55:K55"/>
    <mergeCell ref="L55:P55"/>
    <mergeCell ref="Q55:Z55"/>
    <mergeCell ref="AA57:AJ57"/>
    <mergeCell ref="B58:D58"/>
    <mergeCell ref="E58:G58"/>
    <mergeCell ref="H58:K58"/>
    <mergeCell ref="L58:P58"/>
    <mergeCell ref="Q58:Z58"/>
    <mergeCell ref="AA58:AJ58"/>
    <mergeCell ref="B57:D57"/>
    <mergeCell ref="E57:G57"/>
    <mergeCell ref="H57:K57"/>
    <mergeCell ref="L57:P57"/>
    <mergeCell ref="Q57:Z57"/>
    <mergeCell ref="AA59:AJ59"/>
    <mergeCell ref="B60:D60"/>
    <mergeCell ref="E60:G60"/>
    <mergeCell ref="H60:K60"/>
    <mergeCell ref="L60:P60"/>
    <mergeCell ref="Q60:Z60"/>
    <mergeCell ref="AA60:AJ60"/>
    <mergeCell ref="B59:D59"/>
    <mergeCell ref="E59:G59"/>
    <mergeCell ref="H59:K59"/>
    <mergeCell ref="L59:P59"/>
    <mergeCell ref="Q59:Z59"/>
    <mergeCell ref="AA61:AJ61"/>
    <mergeCell ref="B62:D62"/>
    <mergeCell ref="E62:G62"/>
    <mergeCell ref="H62:K62"/>
    <mergeCell ref="L62:P62"/>
    <mergeCell ref="Q62:Z62"/>
    <mergeCell ref="AA62:AJ62"/>
    <mergeCell ref="B61:D61"/>
    <mergeCell ref="E61:G61"/>
    <mergeCell ref="H61:K61"/>
    <mergeCell ref="L61:P61"/>
    <mergeCell ref="Q61:Z61"/>
    <mergeCell ref="AA63:AJ63"/>
    <mergeCell ref="B64:D64"/>
    <mergeCell ref="E64:G64"/>
    <mergeCell ref="H64:K64"/>
    <mergeCell ref="L64:P64"/>
    <mergeCell ref="Q64:Z64"/>
    <mergeCell ref="AA64:AJ64"/>
    <mergeCell ref="B63:D63"/>
    <mergeCell ref="E63:G63"/>
    <mergeCell ref="H63:K63"/>
    <mergeCell ref="L63:P63"/>
    <mergeCell ref="Q63:Z63"/>
    <mergeCell ref="AA65:AJ65"/>
    <mergeCell ref="B66:D66"/>
    <mergeCell ref="E66:G66"/>
    <mergeCell ref="H66:K66"/>
    <mergeCell ref="L66:P66"/>
    <mergeCell ref="Q66:Z66"/>
    <mergeCell ref="AA66:AJ66"/>
    <mergeCell ref="B65:D65"/>
    <mergeCell ref="E65:G65"/>
    <mergeCell ref="H65:K65"/>
    <mergeCell ref="L65:P65"/>
    <mergeCell ref="Q65:Z65"/>
    <mergeCell ref="AA67:AJ67"/>
    <mergeCell ref="B68:D68"/>
    <mergeCell ref="E68:G68"/>
    <mergeCell ref="H68:K68"/>
    <mergeCell ref="L68:P68"/>
    <mergeCell ref="Q68:Z68"/>
    <mergeCell ref="AA68:AJ68"/>
    <mergeCell ref="B67:D67"/>
    <mergeCell ref="E67:G67"/>
    <mergeCell ref="H67:K67"/>
    <mergeCell ref="L67:P67"/>
    <mergeCell ref="Q67:Z67"/>
    <mergeCell ref="AA69:AJ69"/>
    <mergeCell ref="B70:D70"/>
    <mergeCell ref="E70:G70"/>
    <mergeCell ref="H70:K70"/>
    <mergeCell ref="L70:P70"/>
    <mergeCell ref="Q70:Z70"/>
    <mergeCell ref="AA70:AJ70"/>
    <mergeCell ref="B69:D69"/>
    <mergeCell ref="E69:G69"/>
    <mergeCell ref="H69:K69"/>
    <mergeCell ref="L69:P69"/>
    <mergeCell ref="Q69:Z69"/>
    <mergeCell ref="AA71:AJ71"/>
    <mergeCell ref="B72:D72"/>
    <mergeCell ref="E72:G72"/>
    <mergeCell ref="H72:K72"/>
    <mergeCell ref="L72:P72"/>
    <mergeCell ref="Q72:Z72"/>
    <mergeCell ref="AA72:AJ72"/>
    <mergeCell ref="B71:D71"/>
    <mergeCell ref="E71:G71"/>
    <mergeCell ref="H71:K71"/>
    <mergeCell ref="L71:P71"/>
    <mergeCell ref="Q71:Z71"/>
    <mergeCell ref="AA73:AJ73"/>
    <mergeCell ref="B74:D74"/>
    <mergeCell ref="E74:G74"/>
    <mergeCell ref="H74:K74"/>
    <mergeCell ref="L74:P74"/>
    <mergeCell ref="Q74:Z74"/>
    <mergeCell ref="AA74:AJ74"/>
    <mergeCell ref="B73:D73"/>
    <mergeCell ref="E73:G73"/>
    <mergeCell ref="H73:K73"/>
    <mergeCell ref="L73:P73"/>
    <mergeCell ref="Q73:Z73"/>
    <mergeCell ref="AA75:AJ75"/>
    <mergeCell ref="B76:D76"/>
    <mergeCell ref="E76:G76"/>
    <mergeCell ref="H76:K76"/>
    <mergeCell ref="L76:P76"/>
    <mergeCell ref="Q76:Z76"/>
    <mergeCell ref="AA76:AJ76"/>
    <mergeCell ref="B75:D75"/>
    <mergeCell ref="E75:G75"/>
    <mergeCell ref="H75:K75"/>
    <mergeCell ref="L75:P75"/>
    <mergeCell ref="Q75:Z75"/>
    <mergeCell ref="AA77:AJ77"/>
    <mergeCell ref="B78:D78"/>
    <mergeCell ref="E78:G78"/>
    <mergeCell ref="H78:K78"/>
    <mergeCell ref="L78:P78"/>
    <mergeCell ref="Q78:Z78"/>
    <mergeCell ref="AA78:AJ78"/>
    <mergeCell ref="B77:D77"/>
    <mergeCell ref="E77:G77"/>
    <mergeCell ref="H77:K77"/>
    <mergeCell ref="L77:P77"/>
    <mergeCell ref="Q77:Z77"/>
    <mergeCell ref="AA79:AJ79"/>
    <mergeCell ref="B80:D80"/>
    <mergeCell ref="E80:G80"/>
    <mergeCell ref="H80:K80"/>
    <mergeCell ref="L80:P80"/>
    <mergeCell ref="Q80:Z80"/>
    <mergeCell ref="AA80:AJ80"/>
    <mergeCell ref="B79:D79"/>
    <mergeCell ref="E79:G79"/>
    <mergeCell ref="H79:K79"/>
    <mergeCell ref="L79:P79"/>
    <mergeCell ref="Q79:Z79"/>
    <mergeCell ref="AA81:AJ81"/>
    <mergeCell ref="B82:D82"/>
    <mergeCell ref="E82:G82"/>
    <mergeCell ref="H82:K82"/>
    <mergeCell ref="L82:P82"/>
    <mergeCell ref="Q82:Z82"/>
    <mergeCell ref="AA82:AJ82"/>
    <mergeCell ref="B81:D81"/>
    <mergeCell ref="E81:G81"/>
    <mergeCell ref="H81:K81"/>
    <mergeCell ref="L81:P81"/>
    <mergeCell ref="Q81:Z81"/>
    <mergeCell ref="AA83:AJ83"/>
    <mergeCell ref="B84:D84"/>
    <mergeCell ref="E84:G84"/>
    <mergeCell ref="H84:K84"/>
    <mergeCell ref="L84:P84"/>
    <mergeCell ref="Q84:Z84"/>
    <mergeCell ref="AA84:AJ84"/>
    <mergeCell ref="B83:D83"/>
    <mergeCell ref="E83:G83"/>
    <mergeCell ref="H83:K83"/>
    <mergeCell ref="L83:P83"/>
    <mergeCell ref="Q83:Z83"/>
    <mergeCell ref="AA85:AJ85"/>
    <mergeCell ref="B86:D86"/>
    <mergeCell ref="E86:G86"/>
    <mergeCell ref="H86:K86"/>
    <mergeCell ref="L86:P86"/>
    <mergeCell ref="Q86:Z86"/>
    <mergeCell ref="AA86:AJ86"/>
    <mergeCell ref="B85:D85"/>
    <mergeCell ref="E85:G85"/>
    <mergeCell ref="H85:K85"/>
    <mergeCell ref="L85:P85"/>
    <mergeCell ref="Q85:Z85"/>
    <mergeCell ref="AA87:AJ87"/>
    <mergeCell ref="B88:D88"/>
    <mergeCell ref="E88:G88"/>
    <mergeCell ref="H88:K88"/>
    <mergeCell ref="L88:P88"/>
    <mergeCell ref="Q88:Z88"/>
    <mergeCell ref="AA88:AJ88"/>
    <mergeCell ref="B87:D87"/>
    <mergeCell ref="E87:G87"/>
    <mergeCell ref="H87:K87"/>
    <mergeCell ref="L87:P87"/>
    <mergeCell ref="Q87:Z87"/>
    <mergeCell ref="AA89:AJ89"/>
    <mergeCell ref="B90:D90"/>
    <mergeCell ref="E90:G90"/>
    <mergeCell ref="H90:K90"/>
    <mergeCell ref="L90:P90"/>
    <mergeCell ref="Q90:Z90"/>
    <mergeCell ref="AA90:AJ90"/>
    <mergeCell ref="B89:D89"/>
    <mergeCell ref="E89:G89"/>
    <mergeCell ref="H89:K89"/>
    <mergeCell ref="L89:P89"/>
    <mergeCell ref="Q89:Z89"/>
    <mergeCell ref="AA91:AJ91"/>
    <mergeCell ref="B92:D92"/>
    <mergeCell ref="E92:G92"/>
    <mergeCell ref="H92:K92"/>
    <mergeCell ref="L92:P92"/>
    <mergeCell ref="Q92:Z92"/>
    <mergeCell ref="AA92:AJ92"/>
    <mergeCell ref="B91:D91"/>
    <mergeCell ref="E91:G91"/>
    <mergeCell ref="H91:K91"/>
    <mergeCell ref="L91:P91"/>
    <mergeCell ref="Q91:Z91"/>
    <mergeCell ref="AA93:AJ93"/>
    <mergeCell ref="B94:D94"/>
    <mergeCell ref="E94:G94"/>
    <mergeCell ref="H94:K94"/>
    <mergeCell ref="L94:P94"/>
    <mergeCell ref="Q94:Z94"/>
    <mergeCell ref="AA94:AJ94"/>
    <mergeCell ref="B93:D93"/>
    <mergeCell ref="E93:G93"/>
    <mergeCell ref="H93:K93"/>
    <mergeCell ref="L93:P93"/>
    <mergeCell ref="Q93:Z93"/>
    <mergeCell ref="AA95:AJ95"/>
    <mergeCell ref="B96:D96"/>
    <mergeCell ref="E96:G96"/>
    <mergeCell ref="H96:K96"/>
    <mergeCell ref="L96:P96"/>
    <mergeCell ref="Q96:Z96"/>
    <mergeCell ref="AA96:AJ96"/>
    <mergeCell ref="B95:D95"/>
    <mergeCell ref="E95:G95"/>
    <mergeCell ref="H95:K95"/>
    <mergeCell ref="L95:P95"/>
    <mergeCell ref="Q95:Z95"/>
    <mergeCell ref="AA97:AJ97"/>
    <mergeCell ref="B98:D98"/>
    <mergeCell ref="E98:G98"/>
    <mergeCell ref="H98:K98"/>
    <mergeCell ref="L98:P98"/>
    <mergeCell ref="Q98:Z98"/>
    <mergeCell ref="AA98:AJ98"/>
    <mergeCell ref="B97:D97"/>
    <mergeCell ref="E97:G97"/>
    <mergeCell ref="H97:K97"/>
    <mergeCell ref="L97:P97"/>
    <mergeCell ref="Q97:Z97"/>
    <mergeCell ref="AA99:AJ99"/>
    <mergeCell ref="B100:D100"/>
    <mergeCell ref="E100:G100"/>
    <mergeCell ref="H100:K100"/>
    <mergeCell ref="L100:P100"/>
    <mergeCell ref="Q100:Z100"/>
    <mergeCell ref="AA100:AJ100"/>
    <mergeCell ref="B99:D99"/>
    <mergeCell ref="E99:G99"/>
    <mergeCell ref="H99:K99"/>
    <mergeCell ref="L99:P99"/>
    <mergeCell ref="Q99:Z99"/>
    <mergeCell ref="AA101:AJ101"/>
    <mergeCell ref="B102:D102"/>
    <mergeCell ref="E102:G102"/>
    <mergeCell ref="H102:K102"/>
    <mergeCell ref="L102:P102"/>
    <mergeCell ref="Q102:Z102"/>
    <mergeCell ref="AA102:AJ102"/>
    <mergeCell ref="B101:D101"/>
    <mergeCell ref="E101:G101"/>
    <mergeCell ref="H101:K101"/>
    <mergeCell ref="L101:P101"/>
    <mergeCell ref="Q101:Z101"/>
    <mergeCell ref="AA103:AJ103"/>
    <mergeCell ref="B104:D104"/>
    <mergeCell ref="E104:G104"/>
    <mergeCell ref="H104:K104"/>
    <mergeCell ref="L104:P104"/>
    <mergeCell ref="Q104:Z104"/>
    <mergeCell ref="AA104:AJ104"/>
    <mergeCell ref="B103:D103"/>
    <mergeCell ref="E103:G103"/>
    <mergeCell ref="H103:K103"/>
    <mergeCell ref="L103:P103"/>
    <mergeCell ref="Q103:Z103"/>
    <mergeCell ref="AA105:AJ105"/>
    <mergeCell ref="B106:D106"/>
    <mergeCell ref="E106:G106"/>
    <mergeCell ref="H106:K106"/>
    <mergeCell ref="L106:P106"/>
    <mergeCell ref="Q106:Z106"/>
    <mergeCell ref="AA106:AJ106"/>
    <mergeCell ref="B105:D105"/>
    <mergeCell ref="E105:G105"/>
    <mergeCell ref="H105:K105"/>
    <mergeCell ref="L105:P105"/>
    <mergeCell ref="Q105:Z105"/>
    <mergeCell ref="AA107:AJ107"/>
    <mergeCell ref="B108:D108"/>
    <mergeCell ref="E108:G108"/>
    <mergeCell ref="H108:K108"/>
    <mergeCell ref="L108:P108"/>
    <mergeCell ref="Q108:Z108"/>
    <mergeCell ref="AA108:AJ108"/>
    <mergeCell ref="B107:D107"/>
    <mergeCell ref="E107:G107"/>
    <mergeCell ref="H107:K107"/>
    <mergeCell ref="L107:P107"/>
    <mergeCell ref="Q107:Z107"/>
    <mergeCell ref="AA109:AJ109"/>
    <mergeCell ref="B110:D110"/>
    <mergeCell ref="E110:G110"/>
    <mergeCell ref="H110:K110"/>
    <mergeCell ref="L110:P110"/>
    <mergeCell ref="Q110:Z110"/>
    <mergeCell ref="AA110:AJ110"/>
    <mergeCell ref="B109:D109"/>
    <mergeCell ref="E109:G109"/>
    <mergeCell ref="H109:K109"/>
    <mergeCell ref="L109:P109"/>
    <mergeCell ref="Q109:Z10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'Pick List '!$A$63:$A$66</xm:f>
          </x14:formula1>
          <xm:sqref>E11:G110</xm:sqref>
        </x14:dataValidation>
        <x14:dataValidation type="list" allowBlank="1" showInputMessage="1" showErrorMessage="1" xr:uid="{00000000-0002-0000-0500-000001000000}">
          <x14:formula1>
            <xm:f>'Pick List '!$M$15:$M$16</xm:f>
          </x14:formula1>
          <xm:sqref>L11:P110</xm:sqref>
        </x14:dataValidation>
        <x14:dataValidation type="list" allowBlank="1" showInputMessage="1" showErrorMessage="1" xr:uid="{00000000-0002-0000-0500-000002000000}">
          <x14:formula1>
            <xm:f>'Pick List '!$C$4:$C$15</xm:f>
          </x14:formula1>
          <xm:sqref>V8:Y8</xm:sqref>
        </x14:dataValidation>
        <x14:dataValidation type="list" allowBlank="1" showInputMessage="1" showErrorMessage="1" xr:uid="{DCA2EE5B-8185-4F15-B22A-790631DA29FA}">
          <x14:formula1>
            <xm:f>'Pick List '!$A$4:$A$7</xm:f>
          </x14:formula1>
          <xm:sqref>AU10 N8:U8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V158"/>
  <sheetViews>
    <sheetView zoomScale="70" zoomScaleNormal="70" workbookViewId="0">
      <selection activeCell="AL15" sqref="AL15"/>
    </sheetView>
  </sheetViews>
  <sheetFormatPr defaultRowHeight="15" x14ac:dyDescent="0.25"/>
  <cols>
    <col min="1" max="1" width="6.85546875" customWidth="1"/>
    <col min="2" max="2" width="3.85546875" customWidth="1"/>
    <col min="3" max="3" width="10.7109375" customWidth="1"/>
    <col min="4" max="4" width="9" customWidth="1"/>
    <col min="5" max="5" width="0.7109375" customWidth="1"/>
    <col min="6" max="6" width="5.85546875" customWidth="1"/>
    <col min="7" max="7" width="5" customWidth="1"/>
    <col min="8" max="8" width="2.7109375" customWidth="1"/>
    <col min="9" max="9" width="5.42578125" customWidth="1"/>
    <col min="10" max="10" width="5" customWidth="1"/>
    <col min="11" max="11" width="2.7109375" customWidth="1"/>
    <col min="12" max="13" width="5" customWidth="1"/>
    <col min="14" max="14" width="4.140625" customWidth="1"/>
    <col min="15" max="15" width="6.7109375" customWidth="1"/>
    <col min="16" max="16" width="6.42578125" customWidth="1"/>
    <col min="17" max="17" width="9.28515625" customWidth="1"/>
    <col min="18" max="18" width="6" customWidth="1"/>
    <col min="19" max="19" width="4.7109375" customWidth="1"/>
    <col min="20" max="20" width="6.85546875" customWidth="1"/>
    <col min="21" max="21" width="7.7109375" customWidth="1"/>
    <col min="22" max="22" width="2.7109375" customWidth="1"/>
    <col min="23" max="23" width="7.7109375" customWidth="1"/>
    <col min="24" max="24" width="2.7109375" customWidth="1"/>
    <col min="25" max="25" width="6.85546875" customWidth="1"/>
    <col min="26" max="26" width="7.42578125" customWidth="1"/>
    <col min="27" max="27" width="10.28515625" customWidth="1"/>
    <col min="28" max="28" width="8.140625" customWidth="1"/>
    <col min="29" max="29" width="5.28515625" customWidth="1"/>
    <col min="30" max="30" width="4.140625" customWidth="1"/>
    <col min="31" max="31" width="6.42578125" customWidth="1"/>
    <col min="32" max="32" width="4" customWidth="1"/>
    <col min="33" max="33" width="2.7109375" customWidth="1"/>
    <col min="34" max="34" width="3.28515625" customWidth="1"/>
    <col min="35" max="36" width="2.7109375" customWidth="1"/>
    <col min="37" max="37" width="7.7109375" customWidth="1"/>
    <col min="38" max="38" width="4.85546875" customWidth="1"/>
    <col min="39" max="39" width="5" customWidth="1"/>
    <col min="40" max="40" width="6.28515625" customWidth="1"/>
    <col min="41" max="41" width="4.28515625" customWidth="1"/>
    <col min="42" max="42" width="6.7109375" customWidth="1"/>
    <col min="43" max="43" width="2.7109375" customWidth="1"/>
    <col min="44" max="44" width="6.7109375" customWidth="1"/>
    <col min="45" max="45" width="8.42578125" customWidth="1"/>
    <col min="46" max="46" width="2.7109375" customWidth="1"/>
    <col min="47" max="47" width="10.85546875" customWidth="1"/>
    <col min="48" max="51" width="2.7109375" customWidth="1"/>
    <col min="52" max="52" width="2.7109375" hidden="1" customWidth="1"/>
    <col min="53" max="53" width="9.42578125" customWidth="1"/>
    <col min="54" max="54" width="8.5703125" customWidth="1"/>
    <col min="55" max="55" width="7.28515625" customWidth="1"/>
    <col min="56" max="59" width="2.7109375" customWidth="1"/>
    <col min="60" max="60" width="8.7109375" customWidth="1"/>
    <col min="61" max="61" width="9.42578125" customWidth="1"/>
    <col min="62" max="62" width="7.7109375" customWidth="1"/>
    <col min="63" max="63" width="6.28515625" customWidth="1"/>
    <col min="64" max="64" width="9.28515625" customWidth="1"/>
    <col min="65" max="68" width="2.7109375" customWidth="1"/>
    <col min="69" max="69" width="8.140625" customWidth="1"/>
    <col min="70" max="70" width="2.7109375" customWidth="1"/>
    <col min="71" max="71" width="6.7109375" customWidth="1"/>
    <col min="72" max="72" width="5.85546875" customWidth="1"/>
    <col min="73" max="76" width="2.7109375" customWidth="1"/>
    <col min="77" max="77" width="5.28515625" customWidth="1"/>
    <col min="78" max="79" width="2.7109375" customWidth="1"/>
    <col min="80" max="80" width="7.85546875" customWidth="1"/>
    <col min="81" max="84" width="2.7109375" customWidth="1"/>
    <col min="85" max="85" width="6.28515625" customWidth="1"/>
    <col min="86" max="86" width="2.7109375" customWidth="1"/>
    <col min="87" max="87" width="10.7109375" customWidth="1"/>
    <col min="88" max="92" width="2.7109375" customWidth="1"/>
    <col min="93" max="93" width="5.5703125" customWidth="1"/>
    <col min="94" max="94" width="2.7109375" customWidth="1"/>
    <col min="95" max="95" width="6.28515625" customWidth="1"/>
    <col min="96" max="96" width="6.5703125" customWidth="1"/>
    <col min="97" max="98" width="2.7109375" customWidth="1"/>
    <col min="99" max="99" width="4.140625" customWidth="1"/>
    <col min="100" max="101" width="2.7109375" customWidth="1"/>
    <col min="102" max="110" width="3.7109375" customWidth="1"/>
    <col min="111" max="111" width="8" customWidth="1"/>
    <col min="112" max="112" width="6.5703125" customWidth="1"/>
    <col min="113" max="113" width="23.28515625" customWidth="1"/>
  </cols>
  <sheetData>
    <row r="1" spans="1:100" ht="18.75" x14ac:dyDescent="0.25">
      <c r="A1" s="285" t="str">
        <f>'BASE GRANTEE INFO &amp; UPDATES'!A1</f>
        <v>WV Bureau for Behavioral Health Services - Substance Use Disorders - Pregnant  and Postpartum Women  v 20200301F</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row>
    <row r="2" spans="1:100" ht="16.5" customHeight="1" x14ac:dyDescent="0.25">
      <c r="A2" s="286" t="str">
        <f>'BASE GRANTEE INFO &amp; UPDATES'!A2</f>
        <v xml:space="preserve">Program reports need to be submitted electronically, via e-mail to BBHReporting@wv.gov  within 25 calendar days of the end of each month </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row>
    <row r="3" spans="1:100" ht="37.9" customHeight="1" x14ac:dyDescent="0.25">
      <c r="A3" s="355" t="s">
        <v>663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ht="26.45" customHeight="1" x14ac:dyDescent="0.25">
      <c r="A4" s="602" t="s">
        <v>0</v>
      </c>
      <c r="B4" s="603"/>
      <c r="C4" s="603"/>
      <c r="D4" s="603"/>
      <c r="E4" s="603"/>
      <c r="F4" s="603"/>
      <c r="G4" s="603"/>
      <c r="H4" s="603"/>
      <c r="I4" s="603"/>
      <c r="J4" s="603"/>
      <c r="K4" s="603"/>
      <c r="L4" s="603"/>
      <c r="M4" s="603"/>
      <c r="N4" s="603"/>
      <c r="O4" s="604"/>
      <c r="P4" s="606" t="str">
        <f>'BASE GRANTEE INFO &amp; UPDATES'!N4</f>
        <v>PPW "Residential Services"/ Recovery Residence</v>
      </c>
      <c r="Q4" s="607"/>
      <c r="R4" s="607"/>
      <c r="S4" s="607"/>
      <c r="T4" s="607"/>
      <c r="U4" s="607"/>
      <c r="V4" s="607"/>
      <c r="W4" s="607"/>
      <c r="X4" s="607"/>
      <c r="Y4" s="607"/>
      <c r="Z4" s="607"/>
      <c r="AA4" s="607"/>
      <c r="AB4" s="607"/>
      <c r="AC4" s="607"/>
      <c r="AD4" s="607"/>
      <c r="AE4" s="607"/>
      <c r="AF4" s="607"/>
      <c r="AG4" s="607"/>
      <c r="AH4" s="607"/>
      <c r="AI4" s="608"/>
      <c r="AJ4" s="79"/>
      <c r="AK4" s="621" t="s">
        <v>1</v>
      </c>
      <c r="AL4" s="622"/>
      <c r="AM4" s="622"/>
      <c r="AN4" s="622"/>
      <c r="AO4" s="622"/>
      <c r="AP4" s="622"/>
      <c r="AQ4" s="622"/>
      <c r="AR4" s="622"/>
      <c r="AS4" s="622"/>
      <c r="AT4" s="622"/>
      <c r="AU4" s="622"/>
      <c r="AV4" s="622"/>
      <c r="AW4" s="622"/>
      <c r="AX4" s="622"/>
      <c r="AY4" s="622"/>
      <c r="AZ4" s="622"/>
      <c r="BA4" s="622"/>
      <c r="BB4" s="622"/>
      <c r="BC4" s="622"/>
      <c r="BD4" s="622"/>
      <c r="BE4" s="622"/>
      <c r="BF4" s="622"/>
      <c r="BG4" s="623"/>
      <c r="BH4" s="606">
        <f>'BASE GRANTEE INFO &amp; UPDATES'!AF4</f>
        <v>0</v>
      </c>
      <c r="BI4" s="607"/>
      <c r="BJ4" s="607"/>
      <c r="BK4" s="607"/>
      <c r="BL4" s="607"/>
      <c r="BM4" s="607"/>
      <c r="BN4" s="607"/>
      <c r="BO4" s="607"/>
      <c r="BP4" s="607"/>
      <c r="BQ4" s="607"/>
      <c r="BR4" s="607"/>
      <c r="BS4" s="607"/>
      <c r="BT4" s="607"/>
      <c r="BU4" s="607"/>
      <c r="BV4" s="607"/>
      <c r="BW4" s="607"/>
      <c r="BX4" s="607"/>
      <c r="BY4" s="607"/>
      <c r="BZ4" s="607"/>
      <c r="CA4" s="607"/>
      <c r="CB4" s="607"/>
      <c r="CC4" s="607"/>
      <c r="CD4" s="608"/>
    </row>
    <row r="5" spans="1:100" ht="29.45" customHeight="1" x14ac:dyDescent="0.25">
      <c r="A5" s="602" t="s">
        <v>2</v>
      </c>
      <c r="B5" s="603"/>
      <c r="C5" s="603"/>
      <c r="D5" s="603"/>
      <c r="E5" s="603"/>
      <c r="F5" s="603"/>
      <c r="G5" s="603"/>
      <c r="H5" s="603"/>
      <c r="I5" s="603"/>
      <c r="J5" s="603"/>
      <c r="K5" s="603"/>
      <c r="L5" s="603"/>
      <c r="M5" s="603"/>
      <c r="N5" s="603"/>
      <c r="O5" s="604"/>
      <c r="P5" s="606">
        <f>'BASE GRANTEE INFO &amp; UPDATES'!N5</f>
        <v>0</v>
      </c>
      <c r="Q5" s="607"/>
      <c r="R5" s="607"/>
      <c r="S5" s="607"/>
      <c r="T5" s="607"/>
      <c r="U5" s="607"/>
      <c r="V5" s="607"/>
      <c r="W5" s="607"/>
      <c r="X5" s="607"/>
      <c r="Y5" s="607"/>
      <c r="Z5" s="607"/>
      <c r="AA5" s="607"/>
      <c r="AB5" s="607"/>
      <c r="AC5" s="607"/>
      <c r="AD5" s="607"/>
      <c r="AE5" s="607"/>
      <c r="AF5" s="607"/>
      <c r="AG5" s="607"/>
      <c r="AH5" s="607"/>
      <c r="AI5" s="608"/>
      <c r="AJ5" s="80"/>
      <c r="AK5" s="624" t="s">
        <v>3</v>
      </c>
      <c r="AL5" s="625"/>
      <c r="AM5" s="625"/>
      <c r="AN5" s="625"/>
      <c r="AO5" s="625"/>
      <c r="AP5" s="625"/>
      <c r="AQ5" s="625"/>
      <c r="AR5" s="625"/>
      <c r="AS5" s="625"/>
      <c r="AT5" s="625"/>
      <c r="AU5" s="625"/>
      <c r="AV5" s="625"/>
      <c r="AW5" s="625"/>
      <c r="AX5" s="625"/>
      <c r="AY5" s="625"/>
      <c r="AZ5" s="625"/>
      <c r="BA5" s="625"/>
      <c r="BB5" s="625"/>
      <c r="BC5" s="625"/>
      <c r="BD5" s="625"/>
      <c r="BE5" s="625"/>
      <c r="BF5" s="625"/>
      <c r="BG5" s="626"/>
      <c r="BH5" s="606">
        <f>'BASE GRANTEE INFO &amp; UPDATES'!AF5</f>
        <v>0</v>
      </c>
      <c r="BI5" s="607"/>
      <c r="BJ5" s="607"/>
      <c r="BK5" s="607"/>
      <c r="BL5" s="607"/>
      <c r="BM5" s="607"/>
      <c r="BN5" s="607"/>
      <c r="BO5" s="607"/>
      <c r="BP5" s="607"/>
      <c r="BQ5" s="607"/>
      <c r="BR5" s="607"/>
      <c r="BS5" s="607"/>
      <c r="BT5" s="607"/>
      <c r="BU5" s="607"/>
      <c r="BV5" s="607"/>
      <c r="BW5" s="607"/>
      <c r="BX5" s="607"/>
      <c r="BY5" s="607"/>
      <c r="BZ5" s="607"/>
      <c r="CA5" s="607"/>
      <c r="CB5" s="607"/>
      <c r="CC5" s="607"/>
      <c r="CD5" s="608"/>
    </row>
    <row r="6" spans="1:100" ht="23.45" customHeight="1" x14ac:dyDescent="0.25">
      <c r="A6" s="612" t="s">
        <v>4</v>
      </c>
      <c r="B6" s="613"/>
      <c r="C6" s="613"/>
      <c r="D6" s="613"/>
      <c r="E6" s="613"/>
      <c r="F6" s="613"/>
      <c r="G6" s="613"/>
      <c r="H6" s="613"/>
      <c r="I6" s="613"/>
      <c r="J6" s="613"/>
      <c r="K6" s="613"/>
      <c r="L6" s="613"/>
      <c r="M6" s="613"/>
      <c r="N6" s="613"/>
      <c r="O6" s="614"/>
      <c r="P6" s="618">
        <f>'BASE GRANTEE INFO &amp; UPDATES'!N6</f>
        <v>0</v>
      </c>
      <c r="Q6" s="619"/>
      <c r="R6" s="619"/>
      <c r="S6" s="619"/>
      <c r="T6" s="619"/>
      <c r="U6" s="619"/>
      <c r="V6" s="619"/>
      <c r="W6" s="619"/>
      <c r="X6" s="619"/>
      <c r="Y6" s="619"/>
      <c r="Z6" s="619"/>
      <c r="AA6" s="619"/>
      <c r="AB6" s="619"/>
      <c r="AC6" s="619"/>
      <c r="AD6" s="619"/>
      <c r="AE6" s="619"/>
      <c r="AF6" s="619"/>
      <c r="AG6" s="619"/>
      <c r="AH6" s="619"/>
      <c r="AI6" s="620"/>
      <c r="AJ6" s="80"/>
      <c r="AK6" s="621" t="s">
        <v>308</v>
      </c>
      <c r="AL6" s="622"/>
      <c r="AM6" s="622"/>
      <c r="AN6" s="622"/>
      <c r="AO6" s="622"/>
      <c r="AP6" s="622"/>
      <c r="AQ6" s="622"/>
      <c r="AR6" s="622"/>
      <c r="AS6" s="622"/>
      <c r="AT6" s="622"/>
      <c r="AU6" s="622"/>
      <c r="AV6" s="622"/>
      <c r="AW6" s="622"/>
      <c r="AX6" s="622"/>
      <c r="AY6" s="622"/>
      <c r="AZ6" s="622"/>
      <c r="BA6" s="622"/>
      <c r="BB6" s="622"/>
      <c r="BC6" s="622"/>
      <c r="BD6" s="622"/>
      <c r="BE6" s="622"/>
      <c r="BF6" s="622"/>
      <c r="BG6" s="623"/>
      <c r="BH6" s="606">
        <f>'BASE GRANTEE INFO &amp; UPDATES'!AF6</f>
        <v>0</v>
      </c>
      <c r="BI6" s="607"/>
      <c r="BJ6" s="607"/>
      <c r="BK6" s="607"/>
      <c r="BL6" s="607"/>
      <c r="BM6" s="607"/>
      <c r="BN6" s="607"/>
      <c r="BO6" s="607"/>
      <c r="BP6" s="607"/>
      <c r="BQ6" s="607"/>
      <c r="BR6" s="607"/>
      <c r="BS6" s="607"/>
      <c r="BT6" s="607"/>
      <c r="BU6" s="607"/>
      <c r="BV6" s="607"/>
      <c r="BW6" s="607"/>
      <c r="BX6" s="607"/>
      <c r="BY6" s="607"/>
      <c r="BZ6" s="607"/>
      <c r="CA6" s="607"/>
      <c r="CB6" s="607"/>
      <c r="CC6" s="607"/>
      <c r="CD6" s="608"/>
    </row>
    <row r="7" spans="1:100" ht="19.899999999999999" customHeight="1" x14ac:dyDescent="0.25">
      <c r="A7" s="615"/>
      <c r="B7" s="616"/>
      <c r="C7" s="616"/>
      <c r="D7" s="616"/>
      <c r="E7" s="616"/>
      <c r="F7" s="616"/>
      <c r="G7" s="616"/>
      <c r="H7" s="616"/>
      <c r="I7" s="616"/>
      <c r="J7" s="616"/>
      <c r="K7" s="616"/>
      <c r="L7" s="616"/>
      <c r="M7" s="616"/>
      <c r="N7" s="616"/>
      <c r="O7" s="617"/>
      <c r="P7" s="618"/>
      <c r="Q7" s="619"/>
      <c r="R7" s="619"/>
      <c r="S7" s="619"/>
      <c r="T7" s="619"/>
      <c r="U7" s="619"/>
      <c r="V7" s="619"/>
      <c r="W7" s="619"/>
      <c r="X7" s="619"/>
      <c r="Y7" s="619"/>
      <c r="Z7" s="619"/>
      <c r="AA7" s="619"/>
      <c r="AB7" s="619"/>
      <c r="AC7" s="619"/>
      <c r="AD7" s="619"/>
      <c r="AE7" s="619"/>
      <c r="AF7" s="619"/>
      <c r="AG7" s="619"/>
      <c r="AH7" s="619"/>
      <c r="AI7" s="620"/>
      <c r="AJ7" s="80"/>
      <c r="AK7" s="621" t="s">
        <v>5</v>
      </c>
      <c r="AL7" s="622"/>
      <c r="AM7" s="622"/>
      <c r="AN7" s="622"/>
      <c r="AO7" s="622"/>
      <c r="AP7" s="622"/>
      <c r="AQ7" s="622"/>
      <c r="AR7" s="622"/>
      <c r="AS7" s="622"/>
      <c r="AT7" s="622"/>
      <c r="AU7" s="622"/>
      <c r="AV7" s="622"/>
      <c r="AW7" s="622"/>
      <c r="AX7" s="622"/>
      <c r="AY7" s="622"/>
      <c r="AZ7" s="622"/>
      <c r="BA7" s="622"/>
      <c r="BB7" s="622"/>
      <c r="BC7" s="622"/>
      <c r="BD7" s="622"/>
      <c r="BE7" s="622"/>
      <c r="BF7" s="622"/>
      <c r="BG7" s="623"/>
      <c r="BH7" s="606">
        <f>'BASE GRANTEE INFO &amp; UPDATES'!AF7</f>
        <v>0</v>
      </c>
      <c r="BI7" s="607"/>
      <c r="BJ7" s="607"/>
      <c r="BK7" s="607"/>
      <c r="BL7" s="607"/>
      <c r="BM7" s="607"/>
      <c r="BN7" s="607"/>
      <c r="BO7" s="607"/>
      <c r="BP7" s="607"/>
      <c r="BQ7" s="607"/>
      <c r="BR7" s="607"/>
      <c r="BS7" s="607"/>
      <c r="BT7" s="607"/>
      <c r="BU7" s="607"/>
      <c r="BV7" s="607"/>
      <c r="BW7" s="607"/>
      <c r="BX7" s="607"/>
      <c r="BY7" s="607"/>
      <c r="BZ7" s="607"/>
      <c r="CA7" s="607"/>
      <c r="CB7" s="607"/>
      <c r="CC7" s="607"/>
      <c r="CD7" s="608"/>
    </row>
    <row r="8" spans="1:100" ht="31.15" customHeight="1" x14ac:dyDescent="0.25">
      <c r="A8" s="605" t="s">
        <v>650</v>
      </c>
      <c r="B8" s="360"/>
      <c r="C8" s="360"/>
      <c r="D8" s="360"/>
      <c r="E8" s="360"/>
      <c r="F8" s="360"/>
      <c r="G8" s="360"/>
      <c r="H8" s="360"/>
      <c r="I8" s="360"/>
      <c r="J8" s="360"/>
      <c r="K8" s="360"/>
      <c r="L8" s="360"/>
      <c r="M8" s="360"/>
      <c r="N8" s="360"/>
      <c r="O8" s="361"/>
      <c r="P8" s="366"/>
      <c r="Q8" s="366"/>
      <c r="R8" s="366"/>
      <c r="S8" s="366"/>
      <c r="T8" s="366"/>
      <c r="U8" s="366"/>
      <c r="V8" s="366"/>
      <c r="W8" s="366"/>
      <c r="X8" s="366"/>
      <c r="Y8" s="366"/>
      <c r="Z8" s="366"/>
      <c r="AA8" s="366"/>
      <c r="AB8" s="366"/>
      <c r="AC8" s="366"/>
      <c r="AD8" s="366"/>
      <c r="AE8" s="366"/>
      <c r="AF8" s="366"/>
      <c r="AG8" s="366"/>
      <c r="AH8" s="366"/>
      <c r="AI8" s="366"/>
      <c r="AJ8" s="80"/>
      <c r="AK8" s="627" t="s">
        <v>7</v>
      </c>
      <c r="AL8" s="628"/>
      <c r="AM8" s="628"/>
      <c r="AN8" s="628"/>
      <c r="AO8" s="628"/>
      <c r="AP8" s="628"/>
      <c r="AQ8" s="628"/>
      <c r="AR8" s="628"/>
      <c r="AS8" s="628"/>
      <c r="AT8" s="628"/>
      <c r="AU8" s="628"/>
      <c r="AV8" s="628"/>
      <c r="AW8" s="628"/>
      <c r="AX8" s="628"/>
      <c r="AY8" s="628"/>
      <c r="AZ8" s="628"/>
      <c r="BA8" s="628"/>
      <c r="BB8" s="628"/>
      <c r="BC8" s="628"/>
      <c r="BD8" s="628"/>
      <c r="BE8" s="628"/>
      <c r="BF8" s="628"/>
      <c r="BG8" s="629"/>
      <c r="BH8" s="647">
        <f>'BASE GRANTEE INFO &amp; UPDATES'!AF8</f>
        <v>0</v>
      </c>
      <c r="BI8" s="607"/>
      <c r="BJ8" s="607"/>
      <c r="BK8" s="607"/>
      <c r="BL8" s="607"/>
      <c r="BM8" s="607"/>
      <c r="BN8" s="607"/>
      <c r="BO8" s="607"/>
      <c r="BP8" s="607"/>
      <c r="BQ8" s="607"/>
      <c r="BR8" s="607"/>
      <c r="BS8" s="607"/>
      <c r="BT8" s="607"/>
      <c r="BU8" s="607"/>
      <c r="BV8" s="607"/>
      <c r="BW8" s="607"/>
      <c r="BX8" s="607"/>
      <c r="BY8" s="607"/>
      <c r="BZ8" s="607"/>
      <c r="CA8" s="607"/>
      <c r="CB8" s="607"/>
      <c r="CC8" s="607"/>
      <c r="CD8" s="608"/>
    </row>
    <row r="9" spans="1:100" ht="31.15" customHeight="1" x14ac:dyDescent="0.25">
      <c r="A9" s="85" t="s">
        <v>660</v>
      </c>
      <c r="B9" s="81"/>
      <c r="C9" s="81"/>
      <c r="D9" s="81"/>
      <c r="E9" s="81"/>
      <c r="F9" s="81"/>
      <c r="G9" s="81"/>
      <c r="H9" s="81"/>
      <c r="I9" s="81"/>
      <c r="J9" s="81"/>
      <c r="K9" s="81"/>
      <c r="L9" s="81"/>
      <c r="M9" s="81"/>
      <c r="N9" s="81"/>
      <c r="O9" s="81"/>
      <c r="P9" s="366"/>
      <c r="Q9" s="366"/>
      <c r="R9" s="366"/>
      <c r="S9" s="366"/>
      <c r="T9" s="366"/>
      <c r="U9" s="366"/>
      <c r="V9" s="366"/>
      <c r="W9" s="366"/>
      <c r="X9" s="366"/>
      <c r="Y9" s="366"/>
      <c r="Z9" s="366"/>
      <c r="AA9" s="366"/>
      <c r="AB9" s="366"/>
      <c r="AC9" s="366"/>
      <c r="AD9" s="366"/>
      <c r="AE9" s="366"/>
      <c r="AF9" s="366"/>
      <c r="AG9" s="366"/>
      <c r="AH9" s="366"/>
      <c r="AI9" s="366"/>
      <c r="AJ9" s="86"/>
      <c r="AK9" s="87" t="s">
        <v>633</v>
      </c>
      <c r="AL9" s="87"/>
      <c r="AM9" s="87"/>
      <c r="AN9" s="87"/>
      <c r="AO9" s="88"/>
      <c r="AP9" s="88"/>
      <c r="AQ9" s="89"/>
      <c r="AR9" s="89"/>
      <c r="AS9" s="89"/>
      <c r="AT9" s="89"/>
      <c r="AU9" s="89"/>
      <c r="AV9" s="89"/>
      <c r="AW9" s="89"/>
      <c r="AX9" s="89"/>
      <c r="AY9" s="89"/>
      <c r="AZ9" s="89"/>
      <c r="BA9" s="89"/>
      <c r="BB9" s="89"/>
      <c r="BC9" s="89"/>
      <c r="BD9" s="89"/>
      <c r="BE9" s="89"/>
      <c r="BF9" s="89"/>
      <c r="BG9" s="90"/>
      <c r="BH9" s="366"/>
      <c r="BI9" s="366"/>
      <c r="BJ9" s="366"/>
      <c r="BK9" s="366"/>
      <c r="BL9" s="366"/>
      <c r="BM9" s="366"/>
      <c r="BN9" s="366"/>
      <c r="BO9" s="366"/>
      <c r="BP9" s="366"/>
      <c r="BQ9" s="366"/>
      <c r="BR9" s="663"/>
      <c r="BS9" s="664"/>
      <c r="BT9" s="664"/>
      <c r="BU9" s="664"/>
      <c r="BV9" s="664"/>
      <c r="BW9" s="664"/>
      <c r="BX9" s="664"/>
      <c r="BY9" s="664"/>
      <c r="BZ9" s="664"/>
      <c r="CA9" s="664"/>
      <c r="CB9" s="665"/>
      <c r="CC9" s="91"/>
      <c r="CD9" s="92"/>
    </row>
    <row r="10" spans="1:100" ht="29.45" customHeight="1" x14ac:dyDescent="0.25">
      <c r="A10" s="430" t="s">
        <v>417</v>
      </c>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row>
    <row r="11" spans="1:100" ht="16.899999999999999" customHeight="1" x14ac:dyDescent="0.25"/>
    <row r="12" spans="1:100" ht="21" x14ac:dyDescent="0.35">
      <c r="A12" s="496" t="s">
        <v>458</v>
      </c>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row>
    <row r="13" spans="1:100" ht="21" x14ac:dyDescent="0.35">
      <c r="A13" s="666"/>
      <c r="B13" s="666"/>
      <c r="C13" s="666"/>
      <c r="D13" s="666"/>
      <c r="E13" s="666"/>
      <c r="F13" s="666"/>
      <c r="G13" s="666"/>
      <c r="H13" s="666"/>
      <c r="I13" s="666"/>
      <c r="J13" s="666"/>
      <c r="K13" s="666"/>
      <c r="L13" s="666"/>
      <c r="M13" s="666"/>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row>
    <row r="14" spans="1:100" ht="21" x14ac:dyDescent="0.35">
      <c r="A14" s="667" t="s">
        <v>476</v>
      </c>
      <c r="B14" s="667"/>
      <c r="C14" s="667"/>
      <c r="D14" s="667"/>
      <c r="E14" s="667"/>
      <c r="F14" s="667"/>
      <c r="G14" s="667"/>
      <c r="H14" s="667"/>
      <c r="I14" s="667"/>
      <c r="J14" s="667"/>
      <c r="K14" s="667"/>
      <c r="L14" s="667"/>
      <c r="M14" s="667"/>
      <c r="N14" s="668"/>
      <c r="O14" s="668"/>
      <c r="P14" s="668"/>
      <c r="Q14" s="668"/>
      <c r="R14" s="668"/>
      <c r="S14" s="668"/>
      <c r="T14" s="668"/>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row>
    <row r="15" spans="1:100" ht="21" x14ac:dyDescent="0.35">
      <c r="A15" s="667" t="s">
        <v>477</v>
      </c>
      <c r="B15" s="667"/>
      <c r="C15" s="667"/>
      <c r="D15" s="667"/>
      <c r="E15" s="667"/>
      <c r="F15" s="667"/>
      <c r="G15" s="667"/>
      <c r="H15" s="667"/>
      <c r="I15" s="667"/>
      <c r="J15" s="667"/>
      <c r="K15" s="667"/>
      <c r="L15" s="667"/>
      <c r="M15" s="667"/>
      <c r="N15" s="668"/>
      <c r="O15" s="668"/>
      <c r="P15" s="668"/>
      <c r="Q15" s="668"/>
      <c r="R15" s="668"/>
      <c r="S15" s="668"/>
      <c r="T15" s="668"/>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row>
    <row r="16" spans="1:100" ht="21" x14ac:dyDescent="0.35">
      <c r="A16" s="667" t="s">
        <v>478</v>
      </c>
      <c r="B16" s="667"/>
      <c r="C16" s="667"/>
      <c r="D16" s="667"/>
      <c r="E16" s="667"/>
      <c r="F16" s="667"/>
      <c r="G16" s="667"/>
      <c r="H16" s="667"/>
      <c r="I16" s="667"/>
      <c r="J16" s="667"/>
      <c r="K16" s="667"/>
      <c r="L16" s="667"/>
      <c r="M16" s="667"/>
      <c r="N16" s="668">
        <f>N15-N14</f>
        <v>0</v>
      </c>
      <c r="O16" s="668"/>
      <c r="P16" s="668"/>
      <c r="Q16" s="668"/>
      <c r="R16" s="668"/>
      <c r="S16" s="668"/>
      <c r="T16" s="668"/>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row>
    <row r="17" spans="1:100" ht="21" x14ac:dyDescent="0.3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row>
    <row r="19" spans="1:100" x14ac:dyDescent="0.25">
      <c r="A19" s="609" t="s">
        <v>438</v>
      </c>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c r="CU19" s="609"/>
      <c r="CV19" s="609"/>
    </row>
    <row r="20" spans="1:100" ht="30" customHeight="1" x14ac:dyDescent="0.25">
      <c r="A20" s="583" t="s">
        <v>113</v>
      </c>
      <c r="B20" s="584"/>
      <c r="C20" s="585"/>
      <c r="D20" s="574" t="s">
        <v>17</v>
      </c>
      <c r="E20" s="574"/>
      <c r="F20" s="574"/>
      <c r="G20" s="574"/>
      <c r="H20" s="574"/>
      <c r="I20" s="574"/>
      <c r="J20" s="574"/>
      <c r="K20" s="574"/>
      <c r="L20" s="574" t="s">
        <v>126</v>
      </c>
      <c r="M20" s="574"/>
      <c r="N20" s="574"/>
      <c r="O20" s="574"/>
      <c r="P20" s="574"/>
      <c r="Q20" s="574"/>
      <c r="R20" s="574"/>
      <c r="S20" s="574"/>
      <c r="T20" s="574" t="s">
        <v>19</v>
      </c>
      <c r="U20" s="574"/>
      <c r="V20" s="574"/>
      <c r="W20" s="574"/>
      <c r="X20" s="574"/>
      <c r="Y20" s="574"/>
      <c r="Z20" s="574"/>
      <c r="AA20" s="574"/>
      <c r="AB20" s="574" t="s">
        <v>16</v>
      </c>
      <c r="AC20" s="574"/>
      <c r="AD20" s="574"/>
      <c r="AE20" s="574"/>
      <c r="AF20" s="574"/>
      <c r="AG20" s="574"/>
      <c r="AH20" s="574"/>
      <c r="AI20" s="574"/>
      <c r="AJ20" s="574" t="s">
        <v>314</v>
      </c>
      <c r="AK20" s="574"/>
      <c r="AL20" s="574"/>
      <c r="AM20" s="574"/>
      <c r="AN20" s="574"/>
      <c r="AO20" s="574"/>
      <c r="AP20" s="574"/>
      <c r="AQ20" s="574"/>
      <c r="AR20" s="574" t="s">
        <v>315</v>
      </c>
      <c r="AS20" s="574"/>
      <c r="AT20" s="574"/>
      <c r="AU20" s="574"/>
      <c r="AV20" s="574"/>
      <c r="AW20" s="574"/>
      <c r="AX20" s="574"/>
      <c r="AY20" s="574"/>
      <c r="AZ20" s="574" t="s">
        <v>114</v>
      </c>
      <c r="BA20" s="574"/>
      <c r="BB20" s="574"/>
      <c r="BC20" s="574"/>
      <c r="BD20" s="574"/>
      <c r="BE20" s="574"/>
      <c r="BF20" s="574"/>
      <c r="BG20" s="574"/>
      <c r="BH20" s="575" t="s">
        <v>115</v>
      </c>
      <c r="BI20" s="575"/>
      <c r="BJ20" s="575"/>
      <c r="BK20" s="575"/>
      <c r="BL20" s="575"/>
      <c r="BM20" s="575"/>
      <c r="BN20" s="575"/>
      <c r="BO20" s="575"/>
      <c r="BP20" s="2"/>
      <c r="BQ20" s="566" t="s">
        <v>21</v>
      </c>
      <c r="BR20" s="566"/>
      <c r="BS20" s="566"/>
      <c r="BT20" s="566"/>
      <c r="BU20" s="566"/>
      <c r="BV20" s="566"/>
      <c r="BW20" s="566"/>
      <c r="BX20" s="566"/>
      <c r="BY20" s="566" t="s">
        <v>116</v>
      </c>
      <c r="BZ20" s="566"/>
      <c r="CA20" s="566"/>
      <c r="CB20" s="566"/>
      <c r="CC20" s="566"/>
      <c r="CD20" s="566"/>
      <c r="CE20" s="566"/>
      <c r="CF20" s="566"/>
      <c r="CG20" s="566" t="s">
        <v>114</v>
      </c>
      <c r="CH20" s="566"/>
      <c r="CI20" s="566"/>
      <c r="CJ20" s="566"/>
      <c r="CK20" s="566"/>
      <c r="CL20" s="566"/>
      <c r="CM20" s="566"/>
      <c r="CN20" s="566"/>
      <c r="CO20" s="567" t="s">
        <v>115</v>
      </c>
      <c r="CP20" s="567"/>
      <c r="CQ20" s="567"/>
      <c r="CR20" s="567"/>
      <c r="CS20" s="567"/>
      <c r="CT20" s="567"/>
      <c r="CU20" s="567"/>
      <c r="CV20" s="567"/>
    </row>
    <row r="21" spans="1:100" ht="30" customHeight="1" x14ac:dyDescent="0.25">
      <c r="A21" s="586"/>
      <c r="B21" s="587"/>
      <c r="C21" s="588"/>
      <c r="D21" s="596" t="s">
        <v>23</v>
      </c>
      <c r="E21" s="596"/>
      <c r="F21" s="597" t="s">
        <v>24</v>
      </c>
      <c r="G21" s="597"/>
      <c r="H21" s="564"/>
      <c r="I21" s="564"/>
      <c r="J21" s="565"/>
      <c r="K21" s="565"/>
      <c r="L21" s="596" t="s">
        <v>23</v>
      </c>
      <c r="M21" s="596"/>
      <c r="N21" s="597" t="s">
        <v>24</v>
      </c>
      <c r="O21" s="597"/>
      <c r="P21" s="564"/>
      <c r="Q21" s="564"/>
      <c r="R21" s="565"/>
      <c r="S21" s="565"/>
      <c r="T21" s="596" t="s">
        <v>23</v>
      </c>
      <c r="U21" s="596"/>
      <c r="V21" s="597" t="s">
        <v>24</v>
      </c>
      <c r="W21" s="597"/>
      <c r="X21" s="564"/>
      <c r="Y21" s="564"/>
      <c r="Z21" s="565"/>
      <c r="AA21" s="565"/>
      <c r="AB21" s="596" t="s">
        <v>23</v>
      </c>
      <c r="AC21" s="596"/>
      <c r="AD21" s="597" t="s">
        <v>24</v>
      </c>
      <c r="AE21" s="597"/>
      <c r="AF21" s="564"/>
      <c r="AG21" s="564"/>
      <c r="AH21" s="565"/>
      <c r="AI21" s="565"/>
      <c r="AJ21" s="596" t="s">
        <v>23</v>
      </c>
      <c r="AK21" s="596"/>
      <c r="AL21" s="597" t="s">
        <v>24</v>
      </c>
      <c r="AM21" s="597"/>
      <c r="AN21" s="564"/>
      <c r="AO21" s="564"/>
      <c r="AP21" s="565"/>
      <c r="AQ21" s="565"/>
      <c r="AR21" s="596" t="s">
        <v>23</v>
      </c>
      <c r="AS21" s="596"/>
      <c r="AT21" s="597" t="s">
        <v>24</v>
      </c>
      <c r="AU21" s="597"/>
      <c r="AV21" s="564"/>
      <c r="AW21" s="564"/>
      <c r="AX21" s="565"/>
      <c r="AY21" s="565"/>
      <c r="AZ21" s="596" t="s">
        <v>23</v>
      </c>
      <c r="BA21" s="596"/>
      <c r="BB21" s="597" t="s">
        <v>24</v>
      </c>
      <c r="BC21" s="597"/>
      <c r="BD21" s="564"/>
      <c r="BE21" s="564"/>
      <c r="BF21" s="565"/>
      <c r="BG21" s="565"/>
      <c r="BH21" s="596" t="s">
        <v>23</v>
      </c>
      <c r="BI21" s="596"/>
      <c r="BJ21" s="597" t="s">
        <v>24</v>
      </c>
      <c r="BK21" s="597"/>
      <c r="BL21" s="598"/>
      <c r="BM21" s="598"/>
      <c r="BN21" s="598"/>
      <c r="BO21" s="598"/>
      <c r="BP21" s="9"/>
      <c r="BQ21" s="591" t="s">
        <v>23</v>
      </c>
      <c r="BR21" s="591"/>
      <c r="BS21" s="592" t="s">
        <v>24</v>
      </c>
      <c r="BT21" s="592"/>
      <c r="BU21" s="560"/>
      <c r="BV21" s="560"/>
      <c r="BW21" s="561"/>
      <c r="BX21" s="561"/>
      <c r="BY21" s="591" t="s">
        <v>23</v>
      </c>
      <c r="BZ21" s="591"/>
      <c r="CA21" s="592" t="s">
        <v>24</v>
      </c>
      <c r="CB21" s="592"/>
      <c r="CC21" s="560"/>
      <c r="CD21" s="560"/>
      <c r="CE21" s="561"/>
      <c r="CF21" s="561"/>
      <c r="CG21" s="591" t="s">
        <v>23</v>
      </c>
      <c r="CH21" s="591"/>
      <c r="CI21" s="592" t="s">
        <v>24</v>
      </c>
      <c r="CJ21" s="592"/>
      <c r="CK21" s="560"/>
      <c r="CL21" s="560"/>
      <c r="CM21" s="561"/>
      <c r="CN21" s="561"/>
      <c r="CO21" s="576" t="s">
        <v>23</v>
      </c>
      <c r="CP21" s="576"/>
      <c r="CQ21" s="576" t="s">
        <v>24</v>
      </c>
      <c r="CR21" s="576"/>
      <c r="CS21" s="589"/>
      <c r="CT21" s="589"/>
      <c r="CU21" s="589"/>
      <c r="CV21" s="589"/>
    </row>
    <row r="22" spans="1:100" ht="15.95" customHeight="1" x14ac:dyDescent="0.25">
      <c r="A22" s="577" t="s">
        <v>117</v>
      </c>
      <c r="B22" s="578"/>
      <c r="C22" s="579"/>
      <c r="D22" s="384"/>
      <c r="E22" s="384"/>
      <c r="F22" s="540">
        <f>COUNTIFS('CLIENT ACTIVITY'!I13:I5000,"&gt;=0",'CLIENT ACTIVITY'!I13:I5000,"&lt;=12",'CLIENT ACTIVITY'!J13:J5000,"Female",'CLIENT ACTIVITY'!K13:K5000,"White", 'CLIENT ACTIVITY'!O13:O5000,"NO")</f>
        <v>0</v>
      </c>
      <c r="G22" s="540"/>
      <c r="H22" s="384"/>
      <c r="I22" s="384"/>
      <c r="J22" s="540"/>
      <c r="K22" s="540"/>
      <c r="L22" s="384">
        <f>COUNTIFS('CLIENT ACTIVITY'!I13:I5000,"&gt;=0",'CLIENT ACTIVITY'!I13:I5000,"&lt;=12",'CLIENT ACTIVITY'!J13:J5000,"Male",'CLIENT ACTIVITY'!K13:K5000,"African American /Black")</f>
        <v>0</v>
      </c>
      <c r="M22" s="384"/>
      <c r="N22" s="540">
        <f>COUNTIFS('CLIENT ACTIVITY'!I13:I5000,"&gt;=0",'CLIENT ACTIVITY'!I13:I5000,"&lt;=12",'CLIENT ACTIVITY'!J13:J5000,"Female",'CLIENT ACTIVITY'!K13:K5000,"African American /Black", 'CLIENT ACTIVITY'!O13:O5000,"NO")</f>
        <v>0</v>
      </c>
      <c r="O22" s="540"/>
      <c r="P22" s="384"/>
      <c r="Q22" s="384"/>
      <c r="R22" s="540"/>
      <c r="S22" s="540"/>
      <c r="T22" s="384">
        <f>COUNTIFS('CLIENT ACTIVITY'!I13:I5000,"&gt;=0",'CLIENT ACTIVITY'!I13:I5000,"&lt;=12",'CLIENT ACTIVITY'!J13:J5000,"Male",'CLIENT ACTIVITY'!K13:K5000,"Native Hawaiian / Other Pacific Islander")</f>
        <v>0</v>
      </c>
      <c r="U22" s="384"/>
      <c r="V22" s="540">
        <f>COUNTIFS('CLIENT ACTIVITY'!I13:I5000,"&gt;=0",'CLIENT ACTIVITY'!I13:I5000,"&lt;=12",'CLIENT ACTIVITY'!J13:J5000,"Female",'CLIENT ACTIVITY'!K13:K5000,"Native Hawaiian / Other Pacific Islander", 'CLIENT ACTIVITY'!O13:O5000,"NO")</f>
        <v>0</v>
      </c>
      <c r="W22" s="540"/>
      <c r="X22" s="384"/>
      <c r="Y22" s="384"/>
      <c r="Z22" s="540"/>
      <c r="AA22" s="540"/>
      <c r="AB22" s="384">
        <f>COUNTIFS('CLIENT ACTIVITY'!I13:I5000,"&gt;=0",'CLIENT ACTIVITY'!I13:I5000,"&lt;=12",'CLIENT ACTIVITY'!J13:J5000,"Male",'CLIENT ACTIVITY'!K13:K5000,"Asian ")</f>
        <v>0</v>
      </c>
      <c r="AC22" s="384"/>
      <c r="AD22" s="540">
        <f>COUNTIFS('CLIENT ACTIVITY'!I13:I5000,"&gt;=0",'CLIENT ACTIVITY'!I13:I5000,"&lt;=12",'CLIENT ACTIVITY'!J13:J5000,"Female",'CLIENT ACTIVITY'!K13:K5000,"Asian ", 'CLIENT ACTIVITY'!O13:O5000,"NO")</f>
        <v>0</v>
      </c>
      <c r="AE22" s="540"/>
      <c r="AF22" s="384"/>
      <c r="AG22" s="384"/>
      <c r="AH22" s="540"/>
      <c r="AI22" s="540"/>
      <c r="AJ22" s="384">
        <f>COUNTIFS('CLIENT ACTIVITY'!I13:I5000,"&gt;=0",'CLIENT ACTIVITY'!I13:I5000,"&lt;=12",'CLIENT ACTIVITY'!J13:J5000,"Male",'CLIENT ACTIVITY'!K13:K5000,"American Indian / Alaska Native")</f>
        <v>0</v>
      </c>
      <c r="AK22" s="384"/>
      <c r="AL22" s="540">
        <f>COUNTIFS('CLIENT ACTIVITY'!I13:I5000,"&gt;=0",'CLIENT ACTIVITY'!I13:I5000,"&lt;=12",'CLIENT ACTIVITY'!J13:J5000,"Female",'CLIENT ACTIVITY'!K13:K5000,"American Indian / Alaska Native", 'CLIENT ACTIVITY'!O13:O5000,"NO")</f>
        <v>0</v>
      </c>
      <c r="AM22" s="540"/>
      <c r="AN22" s="384"/>
      <c r="AO22" s="384"/>
      <c r="AP22" s="540"/>
      <c r="AQ22" s="540"/>
      <c r="AR22" s="384">
        <f>COUNTIFS('CLIENT ACTIVITY'!I13:I5000,"&gt;=0",'CLIENT ACTIVITY'!I13:I5000,"&lt;=12",'CLIENT ACTIVITY'!J13:J5000,"Male",'CLIENT ACTIVITY'!K13:K5000,"More than one race reported")</f>
        <v>0</v>
      </c>
      <c r="AS22" s="384"/>
      <c r="AT22" s="540">
        <f>COUNTIFS('CLIENT ACTIVITY'!I13:I5000,"&gt;=0",'CLIENT ACTIVITY'!I13:I5000,"&lt;=12",'CLIENT ACTIVITY'!J13:J5000,"Female",'CLIENT ACTIVITY'!K13:K5000,"More than one race reported", 'CLIENT ACTIVITY'!O13:O5000,"NO")</f>
        <v>0</v>
      </c>
      <c r="AU22" s="540"/>
      <c r="AV22" s="384"/>
      <c r="AW22" s="384"/>
      <c r="AX22" s="540"/>
      <c r="AY22" s="540"/>
      <c r="AZ22" s="384">
        <f>COUNTIFS('CLIENT ACTIVITY'!I13:I5000,"&gt;=0",'CLIENT ACTIVITY'!I13:I5000,"&lt;=12",'CLIENT ACTIVITY'!J13:J5000,"Male",'CLIENT ACTIVITY'!K13:K5000,"Unknown")</f>
        <v>0</v>
      </c>
      <c r="BA22" s="384"/>
      <c r="BB22" s="540">
        <f>COUNTIFS('CLIENT ACTIVITY'!I13:I5000,"&gt;=0",'CLIENT ACTIVITY'!I13:I5000,"&lt;=12",'CLIENT ACTIVITY'!J13:J5000,"Female",'CLIENT ACTIVITY'!K13:K5000,"Unknown", 'CLIENT ACTIVITY'!O13:O5000,"NO")</f>
        <v>0</v>
      </c>
      <c r="BC22" s="540"/>
      <c r="BD22" s="384"/>
      <c r="BE22" s="384"/>
      <c r="BF22" s="599"/>
      <c r="BG22" s="600"/>
      <c r="BH22" s="593">
        <f>D22+L22+T22+AB22+AJ22+AR22+AZ22</f>
        <v>0</v>
      </c>
      <c r="BI22" s="594"/>
      <c r="BJ22" s="547">
        <f>F22+N22+V22+AD22+AL22+AT22+BB22</f>
        <v>0</v>
      </c>
      <c r="BK22" s="547"/>
      <c r="BL22" s="547"/>
      <c r="BM22" s="547"/>
      <c r="BN22" s="547"/>
      <c r="BO22" s="547"/>
      <c r="BP22" s="45">
        <v>12</v>
      </c>
      <c r="BQ22" s="557">
        <f>COUNTIFS('CLIENT ACTIVITY'!I13:I5000,"&gt;=0",'CLIENT ACTIVITY'!I13:I5000,"&lt;=12",'CLIENT ACTIVITY'!J13:J5000,"Male",'CLIENT ACTIVITY'!M13:M5000,"Not Hispanic or Latino")</f>
        <v>0</v>
      </c>
      <c r="BR22" s="557"/>
      <c r="BS22" s="556">
        <f>COUNTIFS('CLIENT ACTIVITY'!I13:I5000,"&gt;=0",'CLIENT ACTIVITY'!I13:I5000,"&lt;=12",'CLIENT ACTIVITY'!J13:J5000,"Female",'CLIENT ACTIVITY'!M13:M5000,"Not Hispanic or Latino", 'CLIENT ACTIVITY'!O13:O5000,"NO")</f>
        <v>0</v>
      </c>
      <c r="BT22" s="556"/>
      <c r="BU22" s="557"/>
      <c r="BV22" s="557"/>
      <c r="BW22" s="556"/>
      <c r="BX22" s="556"/>
      <c r="BY22" s="557">
        <f>COUNTIFS('CLIENT ACTIVITY'!I13:I5000,"&gt;=0",'CLIENT ACTIVITY'!I13:I5000,"&lt;=12",'CLIENT ACTIVITY'!J13:J5000,"Male",'CLIENT ACTIVITY'!M13:M5000,"Hispanic-Latino ")</f>
        <v>0</v>
      </c>
      <c r="BZ22" s="557"/>
      <c r="CA22" s="556">
        <f>COUNTIFS('CLIENT ACTIVITY'!I13:I5000,"&gt;=0",'CLIENT ACTIVITY'!I13:I5000,"&lt;=12",'CLIENT ACTIVITY'!J13:J5000,"Female",'CLIENT ACTIVITY'!M13:M5000,"Hispanic-Latino ", 'CLIENT ACTIVITY'!O13:O5000,"NO")</f>
        <v>0</v>
      </c>
      <c r="CB22" s="556"/>
      <c r="CC22" s="557"/>
      <c r="CD22" s="557"/>
      <c r="CE22" s="556"/>
      <c r="CF22" s="556"/>
      <c r="CG22" s="557">
        <f>COUNTIFS('CLIENT ACTIVITY'!I13:I5000,"&gt;=0",'CLIENT ACTIVITY'!I13:I5000,"&lt;=12",'CLIENT ACTIVITY'!J13:J5000,"Male",'CLIENT ACTIVITY'!M13:M5000,"Unknown")</f>
        <v>0</v>
      </c>
      <c r="CH22" s="557"/>
      <c r="CI22" s="556">
        <f>COUNTIFS('CLIENT ACTIVITY'!I13:I5000,"&gt;=0",'CLIENT ACTIVITY'!I13:I5000,"&lt;=12",'CLIENT ACTIVITY'!J13:J5000,"Female",'CLIENT ACTIVITY'!M13:M5000,"Unknown", 'CLIENT ACTIVITY'!O13:O5000,"NO")</f>
        <v>0</v>
      </c>
      <c r="CJ22" s="556"/>
      <c r="CK22" s="557"/>
      <c r="CL22" s="557"/>
      <c r="CM22" s="556"/>
      <c r="CN22" s="556"/>
      <c r="CO22" s="555"/>
      <c r="CP22" s="555"/>
      <c r="CQ22" s="555"/>
      <c r="CR22" s="555"/>
      <c r="CS22" s="555"/>
      <c r="CT22" s="555"/>
      <c r="CU22" s="555"/>
      <c r="CV22" s="555"/>
    </row>
    <row r="23" spans="1:100" ht="15.95" customHeight="1" x14ac:dyDescent="0.25">
      <c r="A23" s="577" t="s">
        <v>118</v>
      </c>
      <c r="B23" s="578"/>
      <c r="C23" s="579"/>
      <c r="D23" s="384">
        <f>COUNTIFS('CLIENT ACTIVITY'!I13:I5000,"&gt;=13",'CLIENT ACTIVITY'!I13:I5000,"&lt;=17",'CLIENT ACTIVITY'!J13:J5000,"Male",'CLIENT ACTIVITY'!K13:K5000,"White")</f>
        <v>0</v>
      </c>
      <c r="E23" s="384"/>
      <c r="F23" s="540">
        <f>COUNTIFS('CLIENT ACTIVITY'!I13:I5000,"&gt;=13",'CLIENT ACTIVITY'!I13:I5000,"&lt;=17",'CLIENT ACTIVITY'!J13:J5000,"Female",'CLIENT ACTIVITY'!K13:K5000,"White", 'CLIENT ACTIVITY'!O13:O5000,"NO")</f>
        <v>0</v>
      </c>
      <c r="G23" s="540"/>
      <c r="H23" s="384"/>
      <c r="I23" s="384"/>
      <c r="J23" s="540"/>
      <c r="K23" s="540"/>
      <c r="L23" s="384">
        <f>COUNTIFS('CLIENT ACTIVITY'!I13:I5000,"&gt;=13",'CLIENT ACTIVITY'!I13:I5000,"&lt;=17",'CLIENT ACTIVITY'!J13:J5000,"Male",'CLIENT ACTIVITY'!K13:K5000,"African American /Black")</f>
        <v>0</v>
      </c>
      <c r="M23" s="384"/>
      <c r="N23" s="540">
        <f>COUNTIFS('CLIENT ACTIVITY'!I13:I5000,"&gt;=13",'CLIENT ACTIVITY'!I13:I5000,"&lt;=17",'CLIENT ACTIVITY'!J13:J5000,"Female",'CLIENT ACTIVITY'!K13:K5000,"African American /Black", 'CLIENT ACTIVITY'!O13:O5000,"NO")</f>
        <v>0</v>
      </c>
      <c r="O23" s="540"/>
      <c r="P23" s="384"/>
      <c r="Q23" s="384"/>
      <c r="R23" s="540"/>
      <c r="S23" s="540"/>
      <c r="T23" s="384">
        <f>COUNTIFS('CLIENT ACTIVITY'!I13:I5000,"&gt;=13",'CLIENT ACTIVITY'!I13:I5000,"&lt;=17",'CLIENT ACTIVITY'!J13:J5000,"Male",'CLIENT ACTIVITY'!K13:K5000,"Native Hawaiian / Other Pacific Islander")</f>
        <v>0</v>
      </c>
      <c r="U23" s="384"/>
      <c r="V23" s="540">
        <f>COUNTIFS('CLIENT ACTIVITY'!I13:I5000,"&gt;=13",'CLIENT ACTIVITY'!I13:I5000,"&lt;=17",'CLIENT ACTIVITY'!J13:J5000,"Female",'CLIENT ACTIVITY'!K13:K5000,"Native Hawaiian / Other Pacific Islander", 'CLIENT ACTIVITY'!O13:O5000,"NO")</f>
        <v>0</v>
      </c>
      <c r="W23" s="540"/>
      <c r="X23" s="384"/>
      <c r="Y23" s="384"/>
      <c r="Z23" s="540"/>
      <c r="AA23" s="540"/>
      <c r="AB23" s="384">
        <f>COUNTIFS('CLIENT ACTIVITY'!I13:I5000,"&gt;=13",'CLIENT ACTIVITY'!I13:I5000,"&lt;=17",'CLIENT ACTIVITY'!J13:J5000,"Male",'CLIENT ACTIVITY'!K13:K5000,"Asian ")</f>
        <v>0</v>
      </c>
      <c r="AC23" s="384"/>
      <c r="AD23" s="540">
        <f>COUNTIFS('CLIENT ACTIVITY'!I13:I5000,"&gt;=13",'CLIENT ACTIVITY'!I13:I5000,"&lt;=17",'CLIENT ACTIVITY'!J13:J5000,"Female",'CLIENT ACTIVITY'!K13:K5000,"Asian ", 'CLIENT ACTIVITY'!O13:O5000,"NO")</f>
        <v>0</v>
      </c>
      <c r="AE23" s="540"/>
      <c r="AF23" s="384"/>
      <c r="AG23" s="384"/>
      <c r="AH23" s="540"/>
      <c r="AI23" s="540"/>
      <c r="AJ23" s="384">
        <f>COUNTIFS('CLIENT ACTIVITY'!I13:I5000,"&gt;=13",'CLIENT ACTIVITY'!I13:I5000,"&lt;=17",'CLIENT ACTIVITY'!J13:J5000,"Male",'CLIENT ACTIVITY'!K13:K5000,"American Indian / Alaska Native")</f>
        <v>0</v>
      </c>
      <c r="AK23" s="384"/>
      <c r="AL23" s="540">
        <f>COUNTIFS('CLIENT ACTIVITY'!I13:I5000,"&gt;=13",'CLIENT ACTIVITY'!I13:I5000,"&lt;=17",'CLIENT ACTIVITY'!J13:J5000,"Female",'CLIENT ACTIVITY'!K13:K5000,"American Indian / Alaska Native", 'CLIENT ACTIVITY'!O13:O5000,"NO")</f>
        <v>0</v>
      </c>
      <c r="AM23" s="540"/>
      <c r="AN23" s="384"/>
      <c r="AO23" s="384"/>
      <c r="AP23" s="540"/>
      <c r="AQ23" s="540"/>
      <c r="AR23" s="384">
        <f>COUNTIFS('CLIENT ACTIVITY'!I13:I5000,"&gt;=13",'CLIENT ACTIVITY'!I13:I5000,"&lt;=17",'CLIENT ACTIVITY'!J13:J5000,"Male",'CLIENT ACTIVITY'!K13:K5000,"More than one race reported")</f>
        <v>0</v>
      </c>
      <c r="AS23" s="384"/>
      <c r="AT23" s="540">
        <f>COUNTIFS('CLIENT ACTIVITY'!I13:I5000,"&gt;=13",'CLIENT ACTIVITY'!I13:I5000,"&lt;=17",'CLIENT ACTIVITY'!J13:J5000,"Female",'CLIENT ACTIVITY'!K13:K5000,"More than one race reported", 'CLIENT ACTIVITY'!O13:O5000,"NO")</f>
        <v>0</v>
      </c>
      <c r="AU23" s="540"/>
      <c r="AV23" s="384"/>
      <c r="AW23" s="384"/>
      <c r="AX23" s="540"/>
      <c r="AY23" s="540"/>
      <c r="AZ23" s="384">
        <f>COUNTIFS('CLIENT ACTIVITY'!I13:I5000,"&gt;=13",'CLIENT ACTIVITY'!I13:I5000,"&lt;=17",'CLIENT ACTIVITY'!J13:J5000,"Male",'CLIENT ACTIVITY'!K13:K5000,"Unknown")</f>
        <v>0</v>
      </c>
      <c r="BA23" s="384"/>
      <c r="BB23" s="540">
        <f>COUNTIFS('CLIENT ACTIVITY'!I13:I5000,"&gt;=13",'CLIENT ACTIVITY'!I13:I5000,"&lt;=17",'CLIENT ACTIVITY'!J13:J5000,"Female",'CLIENT ACTIVITY'!K13:K5000,"Unknown", 'CLIENT ACTIVITY'!O13:O5000,"NO")</f>
        <v>0</v>
      </c>
      <c r="BC23" s="540"/>
      <c r="BD23" s="384"/>
      <c r="BE23" s="384"/>
      <c r="BF23" s="540"/>
      <c r="BG23" s="540"/>
      <c r="BH23" s="593">
        <f t="shared" ref="BH23:BH31" si="0">D23+L23+T23+AB23+AJ23+AR23+AZ23</f>
        <v>0</v>
      </c>
      <c r="BI23" s="594"/>
      <c r="BJ23" s="547">
        <f>F23+N23+V23+AD23+AL23+AT23+BB23</f>
        <v>0</v>
      </c>
      <c r="BK23" s="547"/>
      <c r="BL23" s="547"/>
      <c r="BM23" s="547"/>
      <c r="BN23" s="547"/>
      <c r="BO23" s="547"/>
      <c r="BP23" s="45">
        <v>17</v>
      </c>
      <c r="BQ23" s="557">
        <f>COUNTIFS('CLIENT ACTIVITY'!I13:I5000,"&gt;=13",'CLIENT ACTIVITY'!I13:I5000,"&lt;=17",'CLIENT ACTIVITY'!J13:J5000,"Male",'CLIENT ACTIVITY'!M13:M5000,"Not Hispanic or Latino")</f>
        <v>0</v>
      </c>
      <c r="BR23" s="557"/>
      <c r="BS23" s="556">
        <f>COUNTIFS('CLIENT ACTIVITY'!I13:I5000,"&gt;=13",'CLIENT ACTIVITY'!I13:I5000,"&lt;=17",'CLIENT ACTIVITY'!J13:J5000,"Female",'CLIENT ACTIVITY'!M13:M5000,"Not Hispanic or Latino", 'CLIENT ACTIVITY'!O13:O5000,"NO")</f>
        <v>0</v>
      </c>
      <c r="BT23" s="556"/>
      <c r="BU23" s="557"/>
      <c r="BV23" s="557"/>
      <c r="BW23" s="556"/>
      <c r="BX23" s="556"/>
      <c r="BY23" s="557">
        <f>COUNTIFS('CLIENT ACTIVITY'!I13:I5000,"&gt;=13",'CLIENT ACTIVITY'!I13:I5000,"&lt;=17",'CLIENT ACTIVITY'!J13:J5000,"Male",'CLIENT ACTIVITY'!M13:M5000,"Hispanic-Latino ")</f>
        <v>0</v>
      </c>
      <c r="BZ23" s="557"/>
      <c r="CA23" s="556">
        <f>COUNTIFS('CLIENT ACTIVITY'!I13:I5000,"&gt;=13",'CLIENT ACTIVITY'!I13:I5000,"&lt;=17",'CLIENT ACTIVITY'!J13:J5000,"Female",'CLIENT ACTIVITY'!M13:M5000,"Hispanic-Latino ", 'CLIENT ACTIVITY'!O13:O5000,"NO")</f>
        <v>0</v>
      </c>
      <c r="CB23" s="556"/>
      <c r="CC23" s="557"/>
      <c r="CD23" s="557"/>
      <c r="CE23" s="556"/>
      <c r="CF23" s="556"/>
      <c r="CG23" s="557">
        <f>COUNTIFS('CLIENT ACTIVITY'!I13:I5000,"&gt;=13",'CLIENT ACTIVITY'!I13:I5000,"&lt;=17",'CLIENT ACTIVITY'!J13:J5000,"Male",'CLIENT ACTIVITY'!M13:M5000,"Unknown")</f>
        <v>0</v>
      </c>
      <c r="CH23" s="557"/>
      <c r="CI23" s="556">
        <f>COUNTIFS('CLIENT ACTIVITY'!I13:I5000,"&gt;=13",'CLIENT ACTIVITY'!I13:I5000,"&lt;=17",'CLIENT ACTIVITY'!J13:J5000,"Female",'CLIENT ACTIVITY'!M13:M5000,"Unknown", 'CLIENT ACTIVITY'!O13:O5000,"NO")</f>
        <v>0</v>
      </c>
      <c r="CJ23" s="556"/>
      <c r="CK23" s="557"/>
      <c r="CL23" s="557"/>
      <c r="CM23" s="556"/>
      <c r="CN23" s="556"/>
      <c r="CO23" s="555">
        <f t="shared" ref="CO23:CO32" si="1">BQ23+BY23+CG23</f>
        <v>0</v>
      </c>
      <c r="CP23" s="555"/>
      <c r="CQ23" s="555">
        <f t="shared" ref="CQ23:CQ31" si="2">BS23+CA23+CI23</f>
        <v>0</v>
      </c>
      <c r="CR23" s="555"/>
      <c r="CS23" s="555"/>
      <c r="CT23" s="555"/>
      <c r="CU23" s="555"/>
      <c r="CV23" s="555"/>
    </row>
    <row r="24" spans="1:100" ht="15.95" customHeight="1" x14ac:dyDescent="0.25">
      <c r="A24" s="577" t="s">
        <v>119</v>
      </c>
      <c r="B24" s="578"/>
      <c r="C24" s="579"/>
      <c r="D24" s="384">
        <f>COUNTIFS('CLIENT ACTIVITY'!I13:I5000,"&gt;=18",'CLIENT ACTIVITY'!I13:I5000,"&lt;=20",'CLIENT ACTIVITY'!J13:J5000,"Male",'CLIENT ACTIVITY'!K13:K5000,"White")</f>
        <v>0</v>
      </c>
      <c r="E24" s="384"/>
      <c r="F24" s="540">
        <f>COUNTIFS('CLIENT ACTIVITY'!I13:I5000,"&gt;=18",'CLIENT ACTIVITY'!I13:I5000,"&lt;=20",'CLIENT ACTIVITY'!J13:J5000,"Female",'CLIENT ACTIVITY'!K13:K5000,"White", 'CLIENT ACTIVITY'!O13:O5000,"NO")</f>
        <v>0</v>
      </c>
      <c r="G24" s="540"/>
      <c r="H24" s="384"/>
      <c r="I24" s="384"/>
      <c r="J24" s="540"/>
      <c r="K24" s="540"/>
      <c r="L24" s="384">
        <f>COUNTIFS('CLIENT ACTIVITY'!I13:I5000,"&gt;=18",'CLIENT ACTIVITY'!I13:I5000,"&lt;=20",'CLIENT ACTIVITY'!J13:J5000,"Male",'CLIENT ACTIVITY'!K13:K5000,"African American /Black")</f>
        <v>0</v>
      </c>
      <c r="M24" s="384"/>
      <c r="N24" s="540">
        <f>COUNTIFS('CLIENT ACTIVITY'!I13:I5000,"&gt;=18",'CLIENT ACTIVITY'!I13:I5000,"&lt;=20",'CLIENT ACTIVITY'!J13:J5000,"Female",'CLIENT ACTIVITY'!K13:K5000,"African American /Black", 'CLIENT ACTIVITY'!O13:O5000,"NO")</f>
        <v>0</v>
      </c>
      <c r="O24" s="540"/>
      <c r="P24" s="384"/>
      <c r="Q24" s="384"/>
      <c r="R24" s="540"/>
      <c r="S24" s="540"/>
      <c r="T24" s="384">
        <f>COUNTIFS('CLIENT ACTIVITY'!I13:I5000,"&gt;=18",'CLIENT ACTIVITY'!I13:I5000,"&lt;=20",'CLIENT ACTIVITY'!J13:J5000,"Male",'CLIENT ACTIVITY'!K13:K5000,"Native Hawaiian / Other Pacific Islander")</f>
        <v>0</v>
      </c>
      <c r="U24" s="384"/>
      <c r="V24" s="540">
        <f>COUNTIFS('CLIENT ACTIVITY'!I13:I5000,"&gt;=18",'CLIENT ACTIVITY'!I13:I5000,"&lt;=20",'CLIENT ACTIVITY'!J13:J5000,"Female",'CLIENT ACTIVITY'!K13:K5000,"Native Hawaiian / Other Pacific Islander", 'CLIENT ACTIVITY'!O13:O5000,"NO")</f>
        <v>0</v>
      </c>
      <c r="W24" s="540"/>
      <c r="X24" s="384"/>
      <c r="Y24" s="384"/>
      <c r="Z24" s="540"/>
      <c r="AA24" s="540"/>
      <c r="AB24" s="384">
        <f>COUNTIFS('CLIENT ACTIVITY'!I13:I5000,"&gt;=18",'CLIENT ACTIVITY'!I13:I5000,"&lt;=20",'CLIENT ACTIVITY'!J13:J5000,"Male",'CLIENT ACTIVITY'!K13:K5000,"Asian ")</f>
        <v>0</v>
      </c>
      <c r="AC24" s="384"/>
      <c r="AD24" s="540">
        <f>COUNTIFS('CLIENT ACTIVITY'!I13:I5000,"&gt;=18",'CLIENT ACTIVITY'!I13:I5000,"&lt;=20",'CLIENT ACTIVITY'!J13:J5000,"Female",'CLIENT ACTIVITY'!K13:K5000,"Asian ", 'CLIENT ACTIVITY'!O13:O5000,"NO")</f>
        <v>0</v>
      </c>
      <c r="AE24" s="540"/>
      <c r="AF24" s="384"/>
      <c r="AG24" s="384"/>
      <c r="AH24" s="540"/>
      <c r="AI24" s="540"/>
      <c r="AJ24" s="384">
        <f>COUNTIFS('CLIENT ACTIVITY'!I13:I5000,"&gt;=18",'CLIENT ACTIVITY'!I13:I5000,"&lt;=20",'CLIENT ACTIVITY'!J13:J5000,"Male",'CLIENT ACTIVITY'!K13:K5000,"American Indian / Alaska Native")</f>
        <v>0</v>
      </c>
      <c r="AK24" s="384"/>
      <c r="AL24" s="540">
        <f>COUNTIFS('CLIENT ACTIVITY'!I13:I5000,"&gt;=18",'CLIENT ACTIVITY'!I13:I5000,"&lt;=20",'CLIENT ACTIVITY'!J13:J5000,"Female",'CLIENT ACTIVITY'!K13:K5000,"American Indian / Alaska Native", 'CLIENT ACTIVITY'!O13:O5000,"NO")</f>
        <v>0</v>
      </c>
      <c r="AM24" s="540"/>
      <c r="AN24" s="384"/>
      <c r="AO24" s="384"/>
      <c r="AP24" s="540"/>
      <c r="AQ24" s="540"/>
      <c r="AR24" s="384">
        <f>COUNTIFS('CLIENT ACTIVITY'!I13:I5000,"&gt;=18",'CLIENT ACTIVITY'!I13:I5000,"&lt;=20",'CLIENT ACTIVITY'!J13:J5000,"Male",'CLIENT ACTIVITY'!K13:K5000,"More than one race reported")</f>
        <v>0</v>
      </c>
      <c r="AS24" s="384"/>
      <c r="AT24" s="540">
        <f>COUNTIFS('CLIENT ACTIVITY'!I13:I5000,"&gt;=18",'CLIENT ACTIVITY'!I13:I5000,"&lt;=20",'CLIENT ACTIVITY'!J13:J5000,"Female",'CLIENT ACTIVITY'!K13:K5000,"More than one race reported", 'CLIENT ACTIVITY'!O13:O5000,"NO")</f>
        <v>0</v>
      </c>
      <c r="AU24" s="540"/>
      <c r="AV24" s="384"/>
      <c r="AW24" s="384"/>
      <c r="AX24" s="540"/>
      <c r="AY24" s="540"/>
      <c r="AZ24" s="384">
        <f>COUNTIFS('CLIENT ACTIVITY'!I13:I5000,"&gt;=18",'CLIENT ACTIVITY'!I13:I5000,"&lt;=20",'CLIENT ACTIVITY'!J13:J5000,"Male",'CLIENT ACTIVITY'!K13:K5000,"Unknown")</f>
        <v>0</v>
      </c>
      <c r="BA24" s="384"/>
      <c r="BB24" s="540">
        <f>COUNTIFS('CLIENT ACTIVITY'!I13:I5000,"&gt;=18",'CLIENT ACTIVITY'!I13:I5000,"&lt;=20",'CLIENT ACTIVITY'!J13:J5000,"Female",'CLIENT ACTIVITY'!K13:K5000,"Unknown", 'CLIENT ACTIVITY'!O13:O5000,"NO")</f>
        <v>0</v>
      </c>
      <c r="BC24" s="540"/>
      <c r="BD24" s="384"/>
      <c r="BE24" s="384"/>
      <c r="BF24" s="540"/>
      <c r="BG24" s="540"/>
      <c r="BH24" s="593">
        <f t="shared" si="0"/>
        <v>0</v>
      </c>
      <c r="BI24" s="594"/>
      <c r="BJ24" s="547">
        <f t="shared" ref="BJ24:BJ31" si="3">F24+N24+V24+AD24+AL24+AT24+BB24</f>
        <v>0</v>
      </c>
      <c r="BK24" s="547"/>
      <c r="BL24" s="547"/>
      <c r="BM24" s="547"/>
      <c r="BN24" s="547"/>
      <c r="BO24" s="547"/>
      <c r="BP24" s="45">
        <v>20</v>
      </c>
      <c r="BQ24" s="557">
        <f>COUNTIFS('CLIENT ACTIVITY'!I13:I5000,"&gt;=18",'CLIENT ACTIVITY'!I13:I5000,"&lt;=20",'CLIENT ACTIVITY'!J13:J5000,"Male",'CLIENT ACTIVITY'!M13:M5000,"Not Hispanic or Latino")</f>
        <v>0</v>
      </c>
      <c r="BR24" s="557"/>
      <c r="BS24" s="556">
        <f>COUNTIFS('CLIENT ACTIVITY'!I13:I5000,"&gt;=18",'CLIENT ACTIVITY'!I13:I5000,"&lt;=20",'CLIENT ACTIVITY'!J13:J5000,"Female",'CLIENT ACTIVITY'!M13:M5000,"Not Hispanic or Latino", 'CLIENT ACTIVITY'!O13:O5000,"NO")</f>
        <v>0</v>
      </c>
      <c r="BT24" s="556"/>
      <c r="BU24" s="557"/>
      <c r="BV24" s="557"/>
      <c r="BW24" s="556"/>
      <c r="BX24" s="556"/>
      <c r="BY24" s="557">
        <f>COUNTIFS('CLIENT ACTIVITY'!I13:I5000,"&gt;=18",'CLIENT ACTIVITY'!I13:I5000,"&lt;=20",'CLIENT ACTIVITY'!J13:J5000,"Male",'CLIENT ACTIVITY'!M13:M5000,"Hispanic-Latino ")</f>
        <v>0</v>
      </c>
      <c r="BZ24" s="557"/>
      <c r="CA24" s="556">
        <f>COUNTIFS('CLIENT ACTIVITY'!I13:I5000,"&gt;=18",'CLIENT ACTIVITY'!I13:I5000,"&lt;=20",'CLIENT ACTIVITY'!J13:J5000,"Female",'CLIENT ACTIVITY'!M13:M5000,"Hispanic-Latino ", 'CLIENT ACTIVITY'!O13:O5000,"NO")</f>
        <v>0</v>
      </c>
      <c r="CB24" s="556"/>
      <c r="CC24" s="557"/>
      <c r="CD24" s="557"/>
      <c r="CE24" s="556"/>
      <c r="CF24" s="556"/>
      <c r="CG24" s="557">
        <f>COUNTIFS('CLIENT ACTIVITY'!I13:I5000,"&gt;=18",'CLIENT ACTIVITY'!I13:I5000,"&lt;=20",'CLIENT ACTIVITY'!J13:J5000,"Male",'CLIENT ACTIVITY'!M13:M5000,"Unknown")</f>
        <v>0</v>
      </c>
      <c r="CH24" s="557"/>
      <c r="CI24" s="556">
        <f>COUNTIFS('CLIENT ACTIVITY'!I13:I5000,"&gt;=18",'CLIENT ACTIVITY'!I13:I5000,"&lt;=20",'CLIENT ACTIVITY'!J13:J5000,"Female",'CLIENT ACTIVITY'!M13:M5000,"Unknown", 'CLIENT ACTIVITY'!O13:O5000,"NO")</f>
        <v>0</v>
      </c>
      <c r="CJ24" s="556"/>
      <c r="CK24" s="557"/>
      <c r="CL24" s="557"/>
      <c r="CM24" s="556"/>
      <c r="CN24" s="556"/>
      <c r="CO24" s="555">
        <f t="shared" si="1"/>
        <v>0</v>
      </c>
      <c r="CP24" s="555"/>
      <c r="CQ24" s="555">
        <f t="shared" si="2"/>
        <v>0</v>
      </c>
      <c r="CR24" s="555"/>
      <c r="CS24" s="555"/>
      <c r="CT24" s="555"/>
      <c r="CU24" s="555"/>
      <c r="CV24" s="555"/>
    </row>
    <row r="25" spans="1:100" ht="15.95" customHeight="1" x14ac:dyDescent="0.25">
      <c r="A25" s="577" t="s">
        <v>120</v>
      </c>
      <c r="B25" s="578"/>
      <c r="C25" s="579"/>
      <c r="D25" s="384">
        <f>COUNTIFS('CLIENT ACTIVITY'!I13:I5000,"&gt;=21",'CLIENT ACTIVITY'!I13:I5000,"&lt;=24",'CLIENT ACTIVITY'!J13:J5000,"Male",'CLIENT ACTIVITY'!K13:K5000,"White")</f>
        <v>0</v>
      </c>
      <c r="E25" s="384"/>
      <c r="F25" s="540">
        <f>COUNTIFS('CLIENT ACTIVITY'!I13:I5000,"&gt;=21",'CLIENT ACTIVITY'!I13:I5000,"&lt;=24",'CLIENT ACTIVITY'!J13:J5000,"Female",'CLIENT ACTIVITY'!K13:K5000,"White", 'CLIENT ACTIVITY'!O13:O5000,"NO")</f>
        <v>0</v>
      </c>
      <c r="G25" s="540"/>
      <c r="H25" s="384"/>
      <c r="I25" s="384"/>
      <c r="J25" s="540"/>
      <c r="K25" s="540"/>
      <c r="L25" s="384">
        <f>COUNTIFS('CLIENT ACTIVITY'!I13:I5000,"&gt;=21",'CLIENT ACTIVITY'!I13:I5000,"&lt;=24",'CLIENT ACTIVITY'!J13:J5000,"Male",'CLIENT ACTIVITY'!K13:K5000,"African American /Black")</f>
        <v>0</v>
      </c>
      <c r="M25" s="384"/>
      <c r="N25" s="540">
        <f>COUNTIFS('CLIENT ACTIVITY'!I13:I5000,"&gt;=21",'CLIENT ACTIVITY'!I13:I5000,"&lt;=24",'CLIENT ACTIVITY'!J13:J5000,"Female",'CLIENT ACTIVITY'!K13:K5000,"African American /Black", 'CLIENT ACTIVITY'!O13:O5000,"NO")</f>
        <v>0</v>
      </c>
      <c r="O25" s="540"/>
      <c r="P25" s="384"/>
      <c r="Q25" s="384"/>
      <c r="R25" s="540"/>
      <c r="S25" s="540"/>
      <c r="T25" s="384">
        <f>COUNTIFS('CLIENT ACTIVITY'!I13:I5000,"&gt;=21",'CLIENT ACTIVITY'!I13:I5000,"&lt;=24",'CLIENT ACTIVITY'!J13:J5000,"Male",'CLIENT ACTIVITY'!K13:K5000,"Native Hawaiian / Other Pacific Islander")</f>
        <v>0</v>
      </c>
      <c r="U25" s="384"/>
      <c r="V25" s="540">
        <f>COUNTIFS('CLIENT ACTIVITY'!I13:I5000,"&gt;=21",'CLIENT ACTIVITY'!I13:I5000,"&lt;=24",'CLIENT ACTIVITY'!J13:J5000,"Female",'CLIENT ACTIVITY'!K13:K5000,"Native Hawaiian / Other Pacific Islander", 'CLIENT ACTIVITY'!O13:O5000,"NO")</f>
        <v>0</v>
      </c>
      <c r="W25" s="540"/>
      <c r="X25" s="384"/>
      <c r="Y25" s="384"/>
      <c r="Z25" s="540"/>
      <c r="AA25" s="540"/>
      <c r="AB25" s="384">
        <f>COUNTIFS('CLIENT ACTIVITY'!I13:I5000,"&gt;=21",'CLIENT ACTIVITY'!I13:I5000,"&lt;=24",'CLIENT ACTIVITY'!J13:J5000,"Male",'CLIENT ACTIVITY'!K13:K5000,"Asian ")</f>
        <v>0</v>
      </c>
      <c r="AC25" s="384"/>
      <c r="AD25" s="540">
        <f>COUNTIFS('CLIENT ACTIVITY'!I13:I5000,"&gt;=21",'CLIENT ACTIVITY'!I13:I5000,"&lt;=24",'CLIENT ACTIVITY'!J13:J5000,"Female",'CLIENT ACTIVITY'!K13:K5000,"Asian ", 'CLIENT ACTIVITY'!O13:O5000,"NO")</f>
        <v>0</v>
      </c>
      <c r="AE25" s="540"/>
      <c r="AF25" s="384"/>
      <c r="AG25" s="384"/>
      <c r="AH25" s="540"/>
      <c r="AI25" s="540"/>
      <c r="AJ25" s="384">
        <f>COUNTIFS('CLIENT ACTIVITY'!I13:I5000,"&gt;=21",'CLIENT ACTIVITY'!I13:I5000,"&lt;=24",'CLIENT ACTIVITY'!J13:J5000,"Male",'CLIENT ACTIVITY'!K13:K5000,"American Indian / Alaska Native")</f>
        <v>0</v>
      </c>
      <c r="AK25" s="384"/>
      <c r="AL25" s="540">
        <f>COUNTIFS('CLIENT ACTIVITY'!I13:I5000,"&gt;=21",'CLIENT ACTIVITY'!I13:I5000,"&lt;=24",'CLIENT ACTIVITY'!J13:J5000,"Female",'CLIENT ACTIVITY'!K13:K5000,"American Indian / Alaska Native", 'CLIENT ACTIVITY'!O13:O5000,"NO")</f>
        <v>0</v>
      </c>
      <c r="AM25" s="540"/>
      <c r="AN25" s="384"/>
      <c r="AO25" s="384"/>
      <c r="AP25" s="540"/>
      <c r="AQ25" s="540"/>
      <c r="AR25" s="384">
        <f>COUNTIFS('CLIENT ACTIVITY'!I13:I5000,"&gt;=21",'CLIENT ACTIVITY'!I13:I5000,"&lt;=24",'CLIENT ACTIVITY'!J13:J5000,"Male",'CLIENT ACTIVITY'!K13:K5000,"More than one race reported")</f>
        <v>0</v>
      </c>
      <c r="AS25" s="384"/>
      <c r="AT25" s="540">
        <f>COUNTIFS('CLIENT ACTIVITY'!I13:I5000,"&gt;=21",'CLIENT ACTIVITY'!I13:I5000,"&lt;=24",'CLIENT ACTIVITY'!J13:J5000,"Female",'CLIENT ACTIVITY'!K13:K5000,"More than one race reported", 'CLIENT ACTIVITY'!O13:O5000,"NO")</f>
        <v>0</v>
      </c>
      <c r="AU25" s="540"/>
      <c r="AV25" s="384"/>
      <c r="AW25" s="384"/>
      <c r="AX25" s="540"/>
      <c r="AY25" s="540"/>
      <c r="AZ25" s="384">
        <f>COUNTIFS('CLIENT ACTIVITY'!I13:I5000,"&gt;=21",'CLIENT ACTIVITY'!I13:I5000,"&lt;=24",'CLIENT ACTIVITY'!J13:J5000,"Male",'CLIENT ACTIVITY'!K13:K5000,"Unknown")</f>
        <v>0</v>
      </c>
      <c r="BA25" s="384"/>
      <c r="BB25" s="540">
        <f>COUNTIFS('CLIENT ACTIVITY'!I13:I5000,"&gt;=21",'CLIENT ACTIVITY'!I13:I5000,"&lt;=24",'CLIENT ACTIVITY'!J13:J5000,"Female",'CLIENT ACTIVITY'!K13:K5000,"Unknown", 'CLIENT ACTIVITY'!O13:O5000,"NO")</f>
        <v>0</v>
      </c>
      <c r="BC25" s="540"/>
      <c r="BD25" s="384"/>
      <c r="BE25" s="384"/>
      <c r="BF25" s="540"/>
      <c r="BG25" s="540"/>
      <c r="BH25" s="593">
        <f t="shared" si="0"/>
        <v>0</v>
      </c>
      <c r="BI25" s="594"/>
      <c r="BJ25" s="547">
        <f t="shared" si="3"/>
        <v>0</v>
      </c>
      <c r="BK25" s="547"/>
      <c r="BL25" s="547"/>
      <c r="BM25" s="547"/>
      <c r="BN25" s="547"/>
      <c r="BO25" s="547"/>
      <c r="BP25" s="45">
        <v>24</v>
      </c>
      <c r="BQ25" s="557">
        <f>COUNTIFS('CLIENT ACTIVITY'!I13:I5000,"&gt;=21",'CLIENT ACTIVITY'!I13:I5000,"&lt;=24",'CLIENT ACTIVITY'!J13:J5000,"Male",'CLIENT ACTIVITY'!M13:M5000,"Not Hispanic or Latino")</f>
        <v>0</v>
      </c>
      <c r="BR25" s="557"/>
      <c r="BS25" s="556">
        <f>COUNTIFS('CLIENT ACTIVITY'!I13:I5000,"&gt;=21",'CLIENT ACTIVITY'!I13:I5000,"&lt;=24",'CLIENT ACTIVITY'!J13:J5000,"Female",'CLIENT ACTIVITY'!M13:M5000,"Not Hispanic or Latino", 'CLIENT ACTIVITY'!O13:O5000,"NO")</f>
        <v>0</v>
      </c>
      <c r="BT25" s="556"/>
      <c r="BU25" s="557"/>
      <c r="BV25" s="557"/>
      <c r="BW25" s="556"/>
      <c r="BX25" s="556"/>
      <c r="BY25" s="557">
        <f>COUNTIFS('CLIENT ACTIVITY'!I13:I5000,"&gt;=21",'CLIENT ACTIVITY'!I13:I5000,"&lt;=24",'CLIENT ACTIVITY'!J13:J5000,"Male",'CLIENT ACTIVITY'!M13:M5000,"Hispanic-Latino ")</f>
        <v>0</v>
      </c>
      <c r="BZ25" s="557"/>
      <c r="CA25" s="556">
        <f>COUNTIFS('CLIENT ACTIVITY'!I13:I5000,"&gt;=21",'CLIENT ACTIVITY'!I13:I5000,"&lt;=24",'CLIENT ACTIVITY'!J13:J5000,"Female",'CLIENT ACTIVITY'!M13:M5000,"Hispanic-Latino ", 'CLIENT ACTIVITY'!O13:O5000,"NO")</f>
        <v>0</v>
      </c>
      <c r="CB25" s="556"/>
      <c r="CC25" s="557"/>
      <c r="CD25" s="557"/>
      <c r="CE25" s="556"/>
      <c r="CF25" s="556"/>
      <c r="CG25" s="557">
        <f>COUNTIFS('CLIENT ACTIVITY'!I13:I5000,"&gt;=21",'CLIENT ACTIVITY'!I13:I5000,"&lt;=24",'CLIENT ACTIVITY'!J13:J5000,"Male",'CLIENT ACTIVITY'!M13:M5000,"Unknown")</f>
        <v>0</v>
      </c>
      <c r="CH25" s="557"/>
      <c r="CI25" s="556">
        <f>COUNTIFS('CLIENT ACTIVITY'!I13:I5000,"&gt;=21",'CLIENT ACTIVITY'!I13:I5000,"&lt;=24",'CLIENT ACTIVITY'!J13:J5000,"Female",'CLIENT ACTIVITY'!M13:M5000,"Unknown", 'CLIENT ACTIVITY'!O13:O5000,"NO")</f>
        <v>0</v>
      </c>
      <c r="CJ25" s="556"/>
      <c r="CK25" s="557"/>
      <c r="CL25" s="557"/>
      <c r="CM25" s="556"/>
      <c r="CN25" s="556"/>
      <c r="CO25" s="555">
        <f t="shared" si="1"/>
        <v>0</v>
      </c>
      <c r="CP25" s="555"/>
      <c r="CQ25" s="555">
        <f t="shared" si="2"/>
        <v>0</v>
      </c>
      <c r="CR25" s="555"/>
      <c r="CS25" s="555"/>
      <c r="CT25" s="555"/>
      <c r="CU25" s="555"/>
      <c r="CV25" s="555"/>
    </row>
    <row r="26" spans="1:100" ht="15.95" customHeight="1" x14ac:dyDescent="0.25">
      <c r="A26" s="577" t="s">
        <v>121</v>
      </c>
      <c r="B26" s="578"/>
      <c r="C26" s="579"/>
      <c r="D26" s="384">
        <f>COUNTIFS('CLIENT ACTIVITY'!I13:I5000,"&gt;=25",'CLIENT ACTIVITY'!I13:I5000,"&lt;=34",'CLIENT ACTIVITY'!J13:J5000,"Male",'CLIENT ACTIVITY'!K13:K5000,"White")</f>
        <v>0</v>
      </c>
      <c r="E26" s="384"/>
      <c r="F26" s="540">
        <f>COUNTIFS('CLIENT ACTIVITY'!I13:I5000,"&gt;=25",'CLIENT ACTIVITY'!I13:I5000,"&lt;=34",'CLIENT ACTIVITY'!J13:J5000,"Female",'CLIENT ACTIVITY'!K13:K5000,"White", 'CLIENT ACTIVITY'!O13:O5000,"NO")</f>
        <v>0</v>
      </c>
      <c r="G26" s="540"/>
      <c r="H26" s="384"/>
      <c r="I26" s="384"/>
      <c r="J26" s="540"/>
      <c r="K26" s="540"/>
      <c r="L26" s="384">
        <f>COUNTIFS('CLIENT ACTIVITY'!I13:I5000,"&gt;=25",'CLIENT ACTIVITY'!I13:I5000,"&lt;=34",'CLIENT ACTIVITY'!J13:J5000,"Male",'CLIENT ACTIVITY'!K13:K5000,"African American /Black")</f>
        <v>0</v>
      </c>
      <c r="M26" s="384"/>
      <c r="N26" s="540">
        <f>COUNTIFS('CLIENT ACTIVITY'!I13:I5000,"&gt;=25",'CLIENT ACTIVITY'!I13:I5000,"&lt;=34",'CLIENT ACTIVITY'!J13:J5000,"Female",'CLIENT ACTIVITY'!K13:K5000,"African American /Black", 'CLIENT ACTIVITY'!O13:O5000,"NO")</f>
        <v>0</v>
      </c>
      <c r="O26" s="540"/>
      <c r="P26" s="384"/>
      <c r="Q26" s="384"/>
      <c r="R26" s="540"/>
      <c r="S26" s="540"/>
      <c r="T26" s="384">
        <f>COUNTIFS('CLIENT ACTIVITY'!I13:I5000,"&gt;=25",'CLIENT ACTIVITY'!I13:I5000,"&lt;=34",'CLIENT ACTIVITY'!J13:J5000,"Male",'CLIENT ACTIVITY'!K13:K5000,"Native Hawaiian / Other Pacific Islander")</f>
        <v>0</v>
      </c>
      <c r="U26" s="384"/>
      <c r="V26" s="540">
        <f>COUNTIFS('CLIENT ACTIVITY'!I13:I5000,"&gt;=25",'CLIENT ACTIVITY'!I13:I5000,"&lt;=34",'CLIENT ACTIVITY'!J13:J5000,"Female",'CLIENT ACTIVITY'!K13:K5000,"Native Hawaiian / Other Pacific Islander", 'CLIENT ACTIVITY'!O13:O5000,"NO")</f>
        <v>0</v>
      </c>
      <c r="W26" s="540"/>
      <c r="X26" s="384"/>
      <c r="Y26" s="384"/>
      <c r="Z26" s="540"/>
      <c r="AA26" s="540"/>
      <c r="AB26" s="384">
        <f>COUNTIFS('CLIENT ACTIVITY'!I13:I5000,"&gt;=25",'CLIENT ACTIVITY'!I13:I5000,"&lt;=34",'CLIENT ACTIVITY'!J13:J5000,"Male",'CLIENT ACTIVITY'!K13:K5000,"Asian ")</f>
        <v>0</v>
      </c>
      <c r="AC26" s="384"/>
      <c r="AD26" s="540">
        <f>COUNTIFS('CLIENT ACTIVITY'!I13:I5000,"&gt;=25",'CLIENT ACTIVITY'!I13:I5000,"&lt;=34",'CLIENT ACTIVITY'!J13:J5000,"Female",'CLIENT ACTIVITY'!K13:K5000,"Asian ", 'CLIENT ACTIVITY'!O13:O5000,"NO")</f>
        <v>0</v>
      </c>
      <c r="AE26" s="540"/>
      <c r="AF26" s="384"/>
      <c r="AG26" s="384"/>
      <c r="AH26" s="540"/>
      <c r="AI26" s="540"/>
      <c r="AJ26" s="384">
        <f>COUNTIFS('CLIENT ACTIVITY'!I13:I5000,"&gt;=25",'CLIENT ACTIVITY'!I13:I5000,"&lt;=34",'CLIENT ACTIVITY'!J13:J5000,"Male",'CLIENT ACTIVITY'!K13:K5000,"American Indian / Alaska Native")</f>
        <v>0</v>
      </c>
      <c r="AK26" s="384"/>
      <c r="AL26" s="540">
        <f>COUNTIFS('CLIENT ACTIVITY'!I13:I5000,"&gt;=25",'CLIENT ACTIVITY'!I13:I5000,"&lt;=34",'CLIENT ACTIVITY'!J13:J5000,"Female",'CLIENT ACTIVITY'!K13:K5000,"American Indian / Alaska Native", 'CLIENT ACTIVITY'!O13:O5000,"NO")</f>
        <v>0</v>
      </c>
      <c r="AM26" s="540"/>
      <c r="AN26" s="384"/>
      <c r="AO26" s="384"/>
      <c r="AP26" s="540"/>
      <c r="AQ26" s="540"/>
      <c r="AR26" s="384">
        <f>COUNTIFS('CLIENT ACTIVITY'!I13:I5000,"&gt;=25",'CLIENT ACTIVITY'!I13:I5000,"&lt;=34",'CLIENT ACTIVITY'!J13:J5000,"Male",'CLIENT ACTIVITY'!K13:K5000,"More than one race reported")</f>
        <v>0</v>
      </c>
      <c r="AS26" s="384"/>
      <c r="AT26" s="540">
        <f>COUNTIFS('CLIENT ACTIVITY'!I13:I5000,"&gt;=25",'CLIENT ACTIVITY'!I13:I5000,"&lt;=34",'CLIENT ACTIVITY'!J13:J5000,"Female",'CLIENT ACTIVITY'!K13:K5000,"More than one race reported", 'CLIENT ACTIVITY'!O13:O5000,"NO")</f>
        <v>0</v>
      </c>
      <c r="AU26" s="540"/>
      <c r="AV26" s="384"/>
      <c r="AW26" s="384"/>
      <c r="AX26" s="540"/>
      <c r="AY26" s="540"/>
      <c r="AZ26" s="384">
        <f>COUNTIFS('CLIENT ACTIVITY'!I13:I5000,"&gt;=25",'CLIENT ACTIVITY'!I13:I5000,"&lt;=34",'CLIENT ACTIVITY'!J13:J5000,"Male",'CLIENT ACTIVITY'!K13:K5000,"Unknown")</f>
        <v>0</v>
      </c>
      <c r="BA26" s="384"/>
      <c r="BB26" s="540">
        <f>COUNTIFS('CLIENT ACTIVITY'!I13:I5000,"&gt;=25",'CLIENT ACTIVITY'!I13:I5000,"&lt;=34",'CLIENT ACTIVITY'!J13:J5000,"Female",'CLIENT ACTIVITY'!K13:K5000,"Unknown", 'CLIENT ACTIVITY'!O13:O5000,"NO")</f>
        <v>0</v>
      </c>
      <c r="BC26" s="540"/>
      <c r="BD26" s="384"/>
      <c r="BE26" s="384"/>
      <c r="BF26" s="540"/>
      <c r="BG26" s="540"/>
      <c r="BH26" s="593">
        <f t="shared" si="0"/>
        <v>0</v>
      </c>
      <c r="BI26" s="594"/>
      <c r="BJ26" s="547">
        <f t="shared" si="3"/>
        <v>0</v>
      </c>
      <c r="BK26" s="547"/>
      <c r="BL26" s="547"/>
      <c r="BM26" s="547"/>
      <c r="BN26" s="547"/>
      <c r="BO26" s="547"/>
      <c r="BP26" s="45">
        <v>34</v>
      </c>
      <c r="BQ26" s="557">
        <f>COUNTIFS('CLIENT ACTIVITY'!I13:I5000,"&gt;=25",'CLIENT ACTIVITY'!I13:I5000,"&lt;=34",'CLIENT ACTIVITY'!J13:J5000,"Male",'CLIENT ACTIVITY'!M13:M5000,"Not Hispanic or Latino")</f>
        <v>0</v>
      </c>
      <c r="BR26" s="557"/>
      <c r="BS26" s="556">
        <f>COUNTIFS('CLIENT ACTIVITY'!I13:I5000,"&gt;=25",'CLIENT ACTIVITY'!I13:I5000,"&lt;=34",'CLIENT ACTIVITY'!J13:J5000,"Female",'CLIENT ACTIVITY'!M13:M5000,"Not Hispanic or Latino", 'CLIENT ACTIVITY'!O13:O5000,"NO")</f>
        <v>0</v>
      </c>
      <c r="BT26" s="556"/>
      <c r="BU26" s="557"/>
      <c r="BV26" s="557"/>
      <c r="BW26" s="556"/>
      <c r="BX26" s="556"/>
      <c r="BY26" s="557">
        <f>COUNTIFS('CLIENT ACTIVITY'!I13:I5000,"&gt;=25",'CLIENT ACTIVITY'!I13:I5000,"&lt;=34",'CLIENT ACTIVITY'!J13:J5000,"Male",'CLIENT ACTIVITY'!M13:M5000,"Hispanic-Latino ")</f>
        <v>0</v>
      </c>
      <c r="BZ26" s="557"/>
      <c r="CA26" s="556">
        <f>COUNTIFS('CLIENT ACTIVITY'!I13:I5000,"&gt;=25",'CLIENT ACTIVITY'!I13:I5000,"&lt;=34",'CLIENT ACTIVITY'!J13:J5000,"Female",'CLIENT ACTIVITY'!M13:M5000,"Hispanic-Latino ", 'CLIENT ACTIVITY'!O13:O5000,"NO")</f>
        <v>0</v>
      </c>
      <c r="CB26" s="556"/>
      <c r="CC26" s="557"/>
      <c r="CD26" s="557"/>
      <c r="CE26" s="556"/>
      <c r="CF26" s="556"/>
      <c r="CG26" s="557">
        <f>COUNTIFS('CLIENT ACTIVITY'!I13:I5000,"&gt;=25",'CLIENT ACTIVITY'!I13:I5000,"&lt;=34",'CLIENT ACTIVITY'!J13:J5000,"Male",'CLIENT ACTIVITY'!M13:M5000,"Unknown")</f>
        <v>0</v>
      </c>
      <c r="CH26" s="557"/>
      <c r="CI26" s="556">
        <f>COUNTIFS('CLIENT ACTIVITY'!I13:I5000,"&gt;=25",'CLIENT ACTIVITY'!I13:I5000,"&lt;=34",'CLIENT ACTIVITY'!J13:J5000,"Female",'CLIENT ACTIVITY'!M13:M5000,"Unknown", 'CLIENT ACTIVITY'!O13:O5000,"NO")</f>
        <v>0</v>
      </c>
      <c r="CJ26" s="556"/>
      <c r="CK26" s="557"/>
      <c r="CL26" s="557"/>
      <c r="CM26" s="556"/>
      <c r="CN26" s="556"/>
      <c r="CO26" s="555">
        <f t="shared" si="1"/>
        <v>0</v>
      </c>
      <c r="CP26" s="555"/>
      <c r="CQ26" s="555">
        <f t="shared" si="2"/>
        <v>0</v>
      </c>
      <c r="CR26" s="555"/>
      <c r="CS26" s="555"/>
      <c r="CT26" s="555"/>
      <c r="CU26" s="555"/>
      <c r="CV26" s="555"/>
    </row>
    <row r="27" spans="1:100" ht="15.95" customHeight="1" x14ac:dyDescent="0.25">
      <c r="A27" s="577" t="s">
        <v>122</v>
      </c>
      <c r="B27" s="578"/>
      <c r="C27" s="579"/>
      <c r="D27" s="384">
        <f>COUNTIFS('CLIENT ACTIVITY'!I13:I5000,"&gt;=35",'CLIENT ACTIVITY'!I13:I5000,"&lt;=44",'CLIENT ACTIVITY'!J13:J5000,"Male",'CLIENT ACTIVITY'!K13:K5000,"White")</f>
        <v>0</v>
      </c>
      <c r="E27" s="384"/>
      <c r="F27" s="540">
        <f>COUNTIFS('CLIENT ACTIVITY'!I13:I5000,"&gt;=35",'CLIENT ACTIVITY'!I13:I5000,"&lt;=44",'CLIENT ACTIVITY'!J13:J5000,"Female",'CLIENT ACTIVITY'!K13:K5000,"White", 'CLIENT ACTIVITY'!O13:O5000,"NO")</f>
        <v>0</v>
      </c>
      <c r="G27" s="540"/>
      <c r="H27" s="384"/>
      <c r="I27" s="384"/>
      <c r="J27" s="540"/>
      <c r="K27" s="540"/>
      <c r="L27" s="384">
        <f>COUNTIFS('CLIENT ACTIVITY'!I13:I5000,"&gt;=35",'CLIENT ACTIVITY'!I13:I5000,"&lt;=44",'CLIENT ACTIVITY'!J13:J5000,"Male",'CLIENT ACTIVITY'!K13:K5000,"African American /Black")</f>
        <v>0</v>
      </c>
      <c r="M27" s="384"/>
      <c r="N27" s="540">
        <f>COUNTIFS('CLIENT ACTIVITY'!I13:I5000,"&gt;=35",'CLIENT ACTIVITY'!I13:I5000,"&lt;=44",'CLIENT ACTIVITY'!J13:J5000,"Female",'CLIENT ACTIVITY'!K13:K5000,"African American /Black", 'CLIENT ACTIVITY'!O13:O5000,"NO")</f>
        <v>0</v>
      </c>
      <c r="O27" s="540"/>
      <c r="P27" s="384"/>
      <c r="Q27" s="384"/>
      <c r="R27" s="540"/>
      <c r="S27" s="540"/>
      <c r="T27" s="384">
        <f>COUNTIFS('CLIENT ACTIVITY'!I13:I5000,"&gt;=35",'CLIENT ACTIVITY'!I13:I5000,"&lt;=44",'CLIENT ACTIVITY'!J13:J5000,"Male",'CLIENT ACTIVITY'!K13:K5000,"Native Hawaiian / Other Pacific Islander")</f>
        <v>0</v>
      </c>
      <c r="U27" s="384"/>
      <c r="V27" s="540">
        <f>COUNTIFS('CLIENT ACTIVITY'!I13:I5000,"&gt;=35",'CLIENT ACTIVITY'!I13:I5000,"&lt;=44",'CLIENT ACTIVITY'!J13:J5000,"Female",'CLIENT ACTIVITY'!K13:K5000,"Native Hawaiian / Other Pacific Islander", 'CLIENT ACTIVITY'!O13:O5000,"NO")</f>
        <v>0</v>
      </c>
      <c r="W27" s="540"/>
      <c r="X27" s="384"/>
      <c r="Y27" s="384"/>
      <c r="Z27" s="540"/>
      <c r="AA27" s="540"/>
      <c r="AB27" s="384">
        <f>COUNTIFS('CLIENT ACTIVITY'!I13:I5000,"&gt;=35",'CLIENT ACTIVITY'!I13:I5000,"&lt;=44",'CLIENT ACTIVITY'!J13:J5000,"Male",'CLIENT ACTIVITY'!K13:K5000,"Asian ")</f>
        <v>0</v>
      </c>
      <c r="AC27" s="384"/>
      <c r="AD27" s="540">
        <f>COUNTIFS('CLIENT ACTIVITY'!I13:I5000,"&gt;=35",'CLIENT ACTIVITY'!I13:I5000,"&lt;=44",'CLIENT ACTIVITY'!J13:J5000,"Female",'CLIENT ACTIVITY'!K13:K5000,"Asian ", 'CLIENT ACTIVITY'!O13:O5000,"NO")</f>
        <v>0</v>
      </c>
      <c r="AE27" s="540"/>
      <c r="AF27" s="384"/>
      <c r="AG27" s="384"/>
      <c r="AH27" s="540"/>
      <c r="AI27" s="540"/>
      <c r="AJ27" s="384">
        <f>COUNTIFS('CLIENT ACTIVITY'!I13:I5000,"&gt;=35",'CLIENT ACTIVITY'!I13:I5000,"&lt;=44",'CLIENT ACTIVITY'!J13:J5000,"Male",'CLIENT ACTIVITY'!K13:K5000,"American Indian / Alaska Native")</f>
        <v>0</v>
      </c>
      <c r="AK27" s="384"/>
      <c r="AL27" s="540">
        <f>COUNTIFS('CLIENT ACTIVITY'!I13:I5000,"&gt;=35",'CLIENT ACTIVITY'!I13:I5000,"&lt;=44",'CLIENT ACTIVITY'!J13:J5000,"Female",'CLIENT ACTIVITY'!K13:K5000,"American Indian / Alaska Native", 'CLIENT ACTIVITY'!O13:O5000,"NO")</f>
        <v>0</v>
      </c>
      <c r="AM27" s="540"/>
      <c r="AN27" s="384"/>
      <c r="AO27" s="384"/>
      <c r="AP27" s="540"/>
      <c r="AQ27" s="540"/>
      <c r="AR27" s="384">
        <f>COUNTIFS('CLIENT ACTIVITY'!I13:I5000,"&gt;=35",'CLIENT ACTIVITY'!I13:I5000,"&lt;=44",'CLIENT ACTIVITY'!J13:J5000,"Male",'CLIENT ACTIVITY'!K13:K5000,"More than one race reported")</f>
        <v>0</v>
      </c>
      <c r="AS27" s="384"/>
      <c r="AT27" s="540">
        <f>COUNTIFS('CLIENT ACTIVITY'!I13:I5000,"&gt;=35",'CLIENT ACTIVITY'!I13:I5000,"&lt;=44",'CLIENT ACTIVITY'!J13:J5000,"Female",'CLIENT ACTIVITY'!K13:K5000,"More than one race reported", 'CLIENT ACTIVITY'!O13:O5000,"NO")</f>
        <v>0</v>
      </c>
      <c r="AU27" s="540"/>
      <c r="AV27" s="384"/>
      <c r="AW27" s="384"/>
      <c r="AX27" s="540"/>
      <c r="AY27" s="540"/>
      <c r="AZ27" s="384">
        <f>COUNTIFS('CLIENT ACTIVITY'!I13:I5000,"&gt;=35",'CLIENT ACTIVITY'!I13:I5000,"&lt;=44",'CLIENT ACTIVITY'!J13:J5000,"Male",'CLIENT ACTIVITY'!K13:K5000,"Unknown")</f>
        <v>0</v>
      </c>
      <c r="BA27" s="384"/>
      <c r="BB27" s="540">
        <f>COUNTIFS('CLIENT ACTIVITY'!I13:I5000,"&gt;=35",'CLIENT ACTIVITY'!I13:I5000,"&lt;=44",'CLIENT ACTIVITY'!J13:J5000,"Female",'CLIENT ACTIVITY'!K13:K5000,"Unknown", 'CLIENT ACTIVITY'!O13:O5000,"NO")</f>
        <v>0</v>
      </c>
      <c r="BC27" s="540"/>
      <c r="BD27" s="384"/>
      <c r="BE27" s="384"/>
      <c r="BF27" s="540"/>
      <c r="BG27" s="540"/>
      <c r="BH27" s="593">
        <f t="shared" si="0"/>
        <v>0</v>
      </c>
      <c r="BI27" s="594"/>
      <c r="BJ27" s="547">
        <f t="shared" si="3"/>
        <v>0</v>
      </c>
      <c r="BK27" s="547"/>
      <c r="BL27" s="547"/>
      <c r="BM27" s="547"/>
      <c r="BN27" s="547"/>
      <c r="BO27" s="547"/>
      <c r="BP27" s="45">
        <v>44</v>
      </c>
      <c r="BQ27" s="557">
        <f>COUNTIFS('CLIENT ACTIVITY'!I13:I5000,"&gt;=35",'CLIENT ACTIVITY'!I13:I5000,"&lt;=44",'CLIENT ACTIVITY'!J13:J5000,"Male",'CLIENT ACTIVITY'!M13:M5000,"Not Hispanic or Latino")</f>
        <v>0</v>
      </c>
      <c r="BR27" s="557"/>
      <c r="BS27" s="556">
        <f>COUNTIFS('CLIENT ACTIVITY'!I13:I5000,"&gt;=35",'CLIENT ACTIVITY'!I13:I5000,"&lt;=44",'CLIENT ACTIVITY'!J13:J5000,"Female",'CLIENT ACTIVITY'!M13:M5000,"Not Hispanic or Latino", 'CLIENT ACTIVITY'!O13:O5000,"NO")</f>
        <v>0</v>
      </c>
      <c r="BT27" s="556"/>
      <c r="BU27" s="557"/>
      <c r="BV27" s="557"/>
      <c r="BW27" s="556"/>
      <c r="BX27" s="556"/>
      <c r="BY27" s="557">
        <f>COUNTIFS('CLIENT ACTIVITY'!I13:I5000,"&gt;=35",'CLIENT ACTIVITY'!I13:I5000,"&lt;=44",'CLIENT ACTIVITY'!J13:J5000,"Male",'CLIENT ACTIVITY'!M13:M5000,"Hispanic-Latino ")</f>
        <v>0</v>
      </c>
      <c r="BZ27" s="557"/>
      <c r="CA27" s="556">
        <f>COUNTIFS('CLIENT ACTIVITY'!I13:I5000,"&gt;=35",'CLIENT ACTIVITY'!I13:I5000,"&lt;=44",'CLIENT ACTIVITY'!J13:J5000,"Female",'CLIENT ACTIVITY'!M13:M5000,"Hispanic-Latino ", 'CLIENT ACTIVITY'!O13:O5000,"NO")</f>
        <v>0</v>
      </c>
      <c r="CB27" s="556"/>
      <c r="CC27" s="557"/>
      <c r="CD27" s="557"/>
      <c r="CE27" s="556"/>
      <c r="CF27" s="556"/>
      <c r="CG27" s="557">
        <f>COUNTIFS('CLIENT ACTIVITY'!I13:I5000,"&gt;=35",'CLIENT ACTIVITY'!I13:I5000,"&lt;=44",'CLIENT ACTIVITY'!J13:J5000,"Male",'CLIENT ACTIVITY'!M13:M5000,"Unknown")</f>
        <v>0</v>
      </c>
      <c r="CH27" s="557"/>
      <c r="CI27" s="556">
        <f>COUNTIFS('CLIENT ACTIVITY'!I13:I5000,"&gt;=35",'CLIENT ACTIVITY'!I13:I5000,"&lt;=44",'CLIENT ACTIVITY'!J13:J5000,"Female",'CLIENT ACTIVITY'!M13:M5000,"Unknown", 'CLIENT ACTIVITY'!O13:O5000,"NO")</f>
        <v>0</v>
      </c>
      <c r="CJ27" s="556"/>
      <c r="CK27" s="557"/>
      <c r="CL27" s="557"/>
      <c r="CM27" s="556"/>
      <c r="CN27" s="556"/>
      <c r="CO27" s="555">
        <f t="shared" si="1"/>
        <v>0</v>
      </c>
      <c r="CP27" s="555"/>
      <c r="CQ27" s="555">
        <f t="shared" si="2"/>
        <v>0</v>
      </c>
      <c r="CR27" s="555"/>
      <c r="CS27" s="555"/>
      <c r="CT27" s="555"/>
      <c r="CU27" s="555"/>
      <c r="CV27" s="555"/>
    </row>
    <row r="28" spans="1:100" ht="15.95" customHeight="1" x14ac:dyDescent="0.25">
      <c r="A28" s="577" t="s">
        <v>123</v>
      </c>
      <c r="B28" s="578"/>
      <c r="C28" s="579"/>
      <c r="D28" s="384">
        <f>COUNTIFS('CLIENT ACTIVITY'!I13:I5000,"&gt;=45",'CLIENT ACTIVITY'!I13:I5000,"&lt;=54",'CLIENT ACTIVITY'!J13:J5000,"Male",'CLIENT ACTIVITY'!K13:K5000,"White")</f>
        <v>0</v>
      </c>
      <c r="E28" s="384"/>
      <c r="F28" s="540">
        <f>COUNTIFS('CLIENT ACTIVITY'!I13:I5000,"&gt;=45",'CLIENT ACTIVITY'!I13:I5000,"&lt;=54",'CLIENT ACTIVITY'!J13:J5000,"Female",'CLIENT ACTIVITY'!K13:K5000,"White", 'CLIENT ACTIVITY'!O13:O5000,"NO")</f>
        <v>0</v>
      </c>
      <c r="G28" s="540"/>
      <c r="H28" s="384"/>
      <c r="I28" s="384"/>
      <c r="J28" s="540"/>
      <c r="K28" s="540"/>
      <c r="L28" s="384">
        <f>COUNTIFS('CLIENT ACTIVITY'!I13:I5000,"&gt;=45",'CLIENT ACTIVITY'!I13:I5000,"&lt;=54",'CLIENT ACTIVITY'!J13:J5000,"Male",'CLIENT ACTIVITY'!K13:K5000,"African American /Black")</f>
        <v>0</v>
      </c>
      <c r="M28" s="384"/>
      <c r="N28" s="540">
        <f>COUNTIFS('CLIENT ACTIVITY'!I13:I5000,"&gt;=45",'CLIENT ACTIVITY'!I13:I5000,"&lt;=54",'CLIENT ACTIVITY'!J13:J5000,"Female",'CLIENT ACTIVITY'!K13:K5000,"African American /Black", 'CLIENT ACTIVITY'!O13:O5000,"NO")</f>
        <v>0</v>
      </c>
      <c r="O28" s="540"/>
      <c r="P28" s="384"/>
      <c r="Q28" s="384"/>
      <c r="R28" s="540"/>
      <c r="S28" s="540"/>
      <c r="T28" s="384">
        <f>COUNTIFS('CLIENT ACTIVITY'!I13:I5000,"&gt;=45",'CLIENT ACTIVITY'!I13:I5000,"&lt;=54",'CLIENT ACTIVITY'!J13:J5000,"Male",'CLIENT ACTIVITY'!K13:K5000,"Native Hawaiian / Other Pacific Islander")</f>
        <v>0</v>
      </c>
      <c r="U28" s="384"/>
      <c r="V28" s="540">
        <f>COUNTIFS('CLIENT ACTIVITY'!I13:I5000,"&gt;=45",'CLIENT ACTIVITY'!I13:I5000,"&lt;=54",'CLIENT ACTIVITY'!J13:J5000,"Female",'CLIENT ACTIVITY'!K13:K5000,"Native Hawaiian / Other Pacific Islander", 'CLIENT ACTIVITY'!O13:O5000,"NO")</f>
        <v>0</v>
      </c>
      <c r="W28" s="540"/>
      <c r="X28" s="384"/>
      <c r="Y28" s="384"/>
      <c r="Z28" s="540"/>
      <c r="AA28" s="540"/>
      <c r="AB28" s="384">
        <f>COUNTIFS('CLIENT ACTIVITY'!I13:I5000,"&gt;=45",'CLIENT ACTIVITY'!I13:I5000,"&lt;=54",'CLIENT ACTIVITY'!J13:J5000,"Male",'CLIENT ACTIVITY'!K13:K5000,"Asian ")</f>
        <v>0</v>
      </c>
      <c r="AC28" s="384"/>
      <c r="AD28" s="540">
        <f>COUNTIFS('CLIENT ACTIVITY'!I13:I5000,"&gt;=45",'CLIENT ACTIVITY'!I13:I5000,"&lt;=54",'CLIENT ACTIVITY'!J13:J5000,"Female",'CLIENT ACTIVITY'!K13:K5000,"Asian ", 'CLIENT ACTIVITY'!O13:O5000,"NO")</f>
        <v>0</v>
      </c>
      <c r="AE28" s="540"/>
      <c r="AF28" s="384"/>
      <c r="AG28" s="384"/>
      <c r="AH28" s="540"/>
      <c r="AI28" s="540"/>
      <c r="AJ28" s="384">
        <f>COUNTIFS('CLIENT ACTIVITY'!I13:I5000,"&gt;=45",'CLIENT ACTIVITY'!I13:I5000,"&lt;=54",'CLIENT ACTIVITY'!J13:J5000,"Male",'CLIENT ACTIVITY'!K13:K5000,"American Indian / Alaska Native")</f>
        <v>0</v>
      </c>
      <c r="AK28" s="384"/>
      <c r="AL28" s="540">
        <f>COUNTIFS('CLIENT ACTIVITY'!I13:I5000,"&gt;=45",'CLIENT ACTIVITY'!I13:I5000,"&lt;=54",'CLIENT ACTIVITY'!J13:J5000,"Female",'CLIENT ACTIVITY'!K13:K5000,"American Indian / Alaska Native", 'CLIENT ACTIVITY'!O13:O5000,"NO")</f>
        <v>0</v>
      </c>
      <c r="AM28" s="540"/>
      <c r="AN28" s="384"/>
      <c r="AO28" s="384"/>
      <c r="AP28" s="540"/>
      <c r="AQ28" s="540"/>
      <c r="AR28" s="384">
        <f>COUNTIFS('CLIENT ACTIVITY'!I13:I5000,"&gt;=45",'CLIENT ACTIVITY'!I13:I5000,"&lt;=54",'CLIENT ACTIVITY'!J13:J5000,"Male",'CLIENT ACTIVITY'!K13:K5000,"More than one race reported")</f>
        <v>0</v>
      </c>
      <c r="AS28" s="384"/>
      <c r="AT28" s="540">
        <f>COUNTIFS('CLIENT ACTIVITY'!I13:I5000,"&gt;=45",'CLIENT ACTIVITY'!I13:I5000,"&lt;=54",'CLIENT ACTIVITY'!J13:J5000,"Female",'CLIENT ACTIVITY'!K13:K5000,"More than one race reported", 'CLIENT ACTIVITY'!O13:O5000,"NO")</f>
        <v>0</v>
      </c>
      <c r="AU28" s="540"/>
      <c r="AV28" s="384"/>
      <c r="AW28" s="384"/>
      <c r="AX28" s="540"/>
      <c r="AY28" s="540"/>
      <c r="AZ28" s="384">
        <f>COUNTIFS('CLIENT ACTIVITY'!I13:I5000,"&gt;=45",'CLIENT ACTIVITY'!I13:I5000,"&lt;=54",'CLIENT ACTIVITY'!J13:J5000,"Male",'CLIENT ACTIVITY'!K13:K5000,"Unknown")</f>
        <v>0</v>
      </c>
      <c r="BA28" s="384"/>
      <c r="BB28" s="540">
        <f>COUNTIFS('CLIENT ACTIVITY'!I13:I5000,"&gt;=45",'CLIENT ACTIVITY'!I13:I5000,"&lt;=54",'CLIENT ACTIVITY'!J13:J5000,"Female",'CLIENT ACTIVITY'!K13:K5000,"Unknown", 'CLIENT ACTIVITY'!O13:O5000,"NO")</f>
        <v>0</v>
      </c>
      <c r="BC28" s="540"/>
      <c r="BD28" s="384"/>
      <c r="BE28" s="384"/>
      <c r="BF28" s="540"/>
      <c r="BG28" s="540"/>
      <c r="BH28" s="593">
        <f t="shared" si="0"/>
        <v>0</v>
      </c>
      <c r="BI28" s="594"/>
      <c r="BJ28" s="547">
        <f t="shared" si="3"/>
        <v>0</v>
      </c>
      <c r="BK28" s="547"/>
      <c r="BL28" s="547"/>
      <c r="BM28" s="547"/>
      <c r="BN28" s="547"/>
      <c r="BO28" s="547"/>
      <c r="BP28" s="45">
        <v>54</v>
      </c>
      <c r="BQ28" s="557">
        <f>COUNTIFS('CLIENT ACTIVITY'!I13:I5000,"&gt;=45",'CLIENT ACTIVITY'!I13:I5000,"&lt;=54",'CLIENT ACTIVITY'!J13:J5000,"Male",'CLIENT ACTIVITY'!M13:M5000,"Not Hispanic or Latino")</f>
        <v>0</v>
      </c>
      <c r="BR28" s="557"/>
      <c r="BS28" s="556">
        <f>COUNTIFS('CLIENT ACTIVITY'!I13:I5000,"&gt;=45",'CLIENT ACTIVITY'!I13:I5000,"&lt;=54",'CLIENT ACTIVITY'!J13:J5000,"Female",'CLIENT ACTIVITY'!M13:M5000,"Not Hispanic or Latino", 'CLIENT ACTIVITY'!O13:O5000,"NO")</f>
        <v>0</v>
      </c>
      <c r="BT28" s="556"/>
      <c r="BU28" s="557"/>
      <c r="BV28" s="557"/>
      <c r="BW28" s="556"/>
      <c r="BX28" s="556"/>
      <c r="BY28" s="557">
        <f>COUNTIFS('CLIENT ACTIVITY'!I13:I5000,"&gt;=45",'CLIENT ACTIVITY'!I13:I5000,"&lt;=54",'CLIENT ACTIVITY'!J13:J5000,"Male",'CLIENT ACTIVITY'!M13:M5000,"Hispanic-Latino ")</f>
        <v>0</v>
      </c>
      <c r="BZ28" s="557"/>
      <c r="CA28" s="556">
        <f>COUNTIFS('CLIENT ACTIVITY'!I13:I5000,"&gt;=45",'CLIENT ACTIVITY'!I13:I5000,"&lt;=54",'CLIENT ACTIVITY'!J13:J5000,"Female",'CLIENT ACTIVITY'!M13:M5000,"Hispanic-Latino ", 'CLIENT ACTIVITY'!O13:O5000,"NO")</f>
        <v>0</v>
      </c>
      <c r="CB28" s="556"/>
      <c r="CC28" s="557"/>
      <c r="CD28" s="557"/>
      <c r="CE28" s="556"/>
      <c r="CF28" s="556"/>
      <c r="CG28" s="557">
        <f>COUNTIFS('CLIENT ACTIVITY'!I13:I5000,"&gt;=45",'CLIENT ACTIVITY'!I13:I5000,"&lt;=54",'CLIENT ACTIVITY'!J13:J5000,"Male",'CLIENT ACTIVITY'!M13:M5000,"Unknown")</f>
        <v>0</v>
      </c>
      <c r="CH28" s="557"/>
      <c r="CI28" s="556">
        <f>COUNTIFS('CLIENT ACTIVITY'!I13:I5000,"&gt;=45",'CLIENT ACTIVITY'!I13:I5000,"&lt;=54",'CLIENT ACTIVITY'!J13:J5000,"Female",'CLIENT ACTIVITY'!M13:M5000,"Unknown", 'CLIENT ACTIVITY'!O13:O5000,"NO")</f>
        <v>0</v>
      </c>
      <c r="CJ28" s="556"/>
      <c r="CK28" s="557"/>
      <c r="CL28" s="557"/>
      <c r="CM28" s="556"/>
      <c r="CN28" s="556"/>
      <c r="CO28" s="555">
        <f t="shared" si="1"/>
        <v>0</v>
      </c>
      <c r="CP28" s="555"/>
      <c r="CQ28" s="555">
        <f t="shared" si="2"/>
        <v>0</v>
      </c>
      <c r="CR28" s="555"/>
      <c r="CS28" s="555"/>
      <c r="CT28" s="555"/>
      <c r="CU28" s="555"/>
      <c r="CV28" s="555"/>
    </row>
    <row r="29" spans="1:100" ht="15.95" customHeight="1" x14ac:dyDescent="0.25">
      <c r="A29" s="577" t="s">
        <v>124</v>
      </c>
      <c r="B29" s="578"/>
      <c r="C29" s="579"/>
      <c r="D29" s="384">
        <f>COUNTIFS('CLIENT ACTIVITY'!I13:I5000,"&gt;=55",'CLIENT ACTIVITY'!I13:I5000,"&lt;=64",'CLIENT ACTIVITY'!J13:J5000,"Male",'CLIENT ACTIVITY'!K13:K5000,"White")</f>
        <v>0</v>
      </c>
      <c r="E29" s="384"/>
      <c r="F29" s="540">
        <f>COUNTIFS('CLIENT ACTIVITY'!I13:I5000,"&gt;=55",'CLIENT ACTIVITY'!I13:I5000,"&lt;=64",'CLIENT ACTIVITY'!J13:J5000,"Female",'CLIENT ACTIVITY'!K13:K5000,"White", 'CLIENT ACTIVITY'!O13:O5000,"NO")</f>
        <v>0</v>
      </c>
      <c r="G29" s="540"/>
      <c r="H29" s="384"/>
      <c r="I29" s="384"/>
      <c r="J29" s="540"/>
      <c r="K29" s="540"/>
      <c r="L29" s="384">
        <f>COUNTIFS('CLIENT ACTIVITY'!I13:I5000,"&gt;=55",'CLIENT ACTIVITY'!I13:I5000,"&lt;=64",'CLIENT ACTIVITY'!J13:J5000,"Male",'CLIENT ACTIVITY'!K13:K5000,"African American /Black")</f>
        <v>0</v>
      </c>
      <c r="M29" s="384"/>
      <c r="N29" s="540">
        <f>COUNTIFS('CLIENT ACTIVITY'!I13:I5000,"&gt;=55",'CLIENT ACTIVITY'!I13:I5000,"&lt;=64",'CLIENT ACTIVITY'!J13:J5000,"Female",'CLIENT ACTIVITY'!K13:K5000,"African American /Black", 'CLIENT ACTIVITY'!O13:O5000,"NO")</f>
        <v>0</v>
      </c>
      <c r="O29" s="540"/>
      <c r="P29" s="384"/>
      <c r="Q29" s="384"/>
      <c r="R29" s="540"/>
      <c r="S29" s="540"/>
      <c r="T29" s="384">
        <f>COUNTIFS('CLIENT ACTIVITY'!I13:I5000,"&gt;=55",'CLIENT ACTIVITY'!I13:I5000,"&lt;=64",'CLIENT ACTIVITY'!J13:J5000,"Male",'CLIENT ACTIVITY'!K13:K5000,"Native Hawaiian / Other Pacific Islander")</f>
        <v>0</v>
      </c>
      <c r="U29" s="384"/>
      <c r="V29" s="540">
        <f>COUNTIFS('CLIENT ACTIVITY'!I13:I5000,"&gt;=55",'CLIENT ACTIVITY'!I13:I5000,"&lt;=64",'CLIENT ACTIVITY'!J13:J5000,"Female",'CLIENT ACTIVITY'!K13:K5000,"Native Hawaiian / Other Pacific Islander", 'CLIENT ACTIVITY'!O13:O5000,"NO")</f>
        <v>0</v>
      </c>
      <c r="W29" s="540"/>
      <c r="X29" s="384"/>
      <c r="Y29" s="384"/>
      <c r="Z29" s="540"/>
      <c r="AA29" s="540"/>
      <c r="AB29" s="384">
        <f>COUNTIFS('CLIENT ACTIVITY'!I13:I5000,"&gt;=55",'CLIENT ACTIVITY'!I13:I5000,"&lt;=64",'CLIENT ACTIVITY'!J13:J5000,"Male",'CLIENT ACTIVITY'!K13:K5000,"Asian ")</f>
        <v>0</v>
      </c>
      <c r="AC29" s="384"/>
      <c r="AD29" s="540">
        <f>COUNTIFS('CLIENT ACTIVITY'!I13:I5000,"&gt;=55",'CLIENT ACTIVITY'!I13:I5000,"&lt;=64",'CLIENT ACTIVITY'!J13:J5000,"Female",'CLIENT ACTIVITY'!K13:K5000,"Asian ", 'CLIENT ACTIVITY'!O13:O5000,"NO")</f>
        <v>0</v>
      </c>
      <c r="AE29" s="540"/>
      <c r="AF29" s="384"/>
      <c r="AG29" s="384"/>
      <c r="AH29" s="540"/>
      <c r="AI29" s="540"/>
      <c r="AJ29" s="384">
        <f>COUNTIFS('CLIENT ACTIVITY'!I13:I5000,"&gt;=55",'CLIENT ACTIVITY'!I13:I5000,"&lt;=64",'CLIENT ACTIVITY'!J13:J5000,"Male",'CLIENT ACTIVITY'!K13:K5000,"American Indian / Alaska Native")</f>
        <v>0</v>
      </c>
      <c r="AK29" s="384"/>
      <c r="AL29" s="540">
        <f>COUNTIFS('CLIENT ACTIVITY'!I13:I5000,"&gt;=55",'CLIENT ACTIVITY'!I13:I5000,"&lt;=64",'CLIENT ACTIVITY'!J13:J5000,"Female",'CLIENT ACTIVITY'!K13:K5000,"American Indian / Alaska Native", 'CLIENT ACTIVITY'!O13:O5000,"NO")</f>
        <v>0</v>
      </c>
      <c r="AM29" s="540"/>
      <c r="AN29" s="384"/>
      <c r="AO29" s="384"/>
      <c r="AP29" s="540"/>
      <c r="AQ29" s="540"/>
      <c r="AR29" s="384">
        <f>COUNTIFS('CLIENT ACTIVITY'!I13:I5000,"&gt;=55",'CLIENT ACTIVITY'!I13:I5000,"&lt;=64",'CLIENT ACTIVITY'!J13:J5000,"Male",'CLIENT ACTIVITY'!K13:K5000,"More than one race reported")</f>
        <v>0</v>
      </c>
      <c r="AS29" s="384"/>
      <c r="AT29" s="540">
        <f>COUNTIFS('CLIENT ACTIVITY'!I13:I5000,"&gt;=55",'CLIENT ACTIVITY'!I13:I5000,"&lt;=64",'CLIENT ACTIVITY'!J13:J5000,"Female",'CLIENT ACTIVITY'!K13:K5000,"More than one race reported", 'CLIENT ACTIVITY'!O13:O5000,"NO")</f>
        <v>0</v>
      </c>
      <c r="AU29" s="540"/>
      <c r="AV29" s="384"/>
      <c r="AW29" s="384"/>
      <c r="AX29" s="540"/>
      <c r="AY29" s="540"/>
      <c r="AZ29" s="384">
        <f>COUNTIFS('CLIENT ACTIVITY'!I13:I5000,"&gt;=55",'CLIENT ACTIVITY'!I13:I5000,"&lt;=64",'CLIENT ACTIVITY'!J13:J5000,"Male",'CLIENT ACTIVITY'!K13:K5000,"Unknown")</f>
        <v>0</v>
      </c>
      <c r="BA29" s="384"/>
      <c r="BB29" s="540">
        <f>COUNTIFS('CLIENT ACTIVITY'!I13:I5000,"&gt;=55",'CLIENT ACTIVITY'!I13:I5000,"&lt;=64",'CLIENT ACTIVITY'!J13:J5000,"Female",'CLIENT ACTIVITY'!K13:K5000,"Unknown", 'CLIENT ACTIVITY'!O13:O5000,"NO")</f>
        <v>0</v>
      </c>
      <c r="BC29" s="540"/>
      <c r="BD29" s="384"/>
      <c r="BE29" s="384"/>
      <c r="BF29" s="540"/>
      <c r="BG29" s="540"/>
      <c r="BH29" s="593">
        <f t="shared" si="0"/>
        <v>0</v>
      </c>
      <c r="BI29" s="594"/>
      <c r="BJ29" s="547">
        <f t="shared" si="3"/>
        <v>0</v>
      </c>
      <c r="BK29" s="547"/>
      <c r="BL29" s="547"/>
      <c r="BM29" s="547"/>
      <c r="BN29" s="547"/>
      <c r="BO29" s="547"/>
      <c r="BP29" s="45">
        <v>64</v>
      </c>
      <c r="BQ29" s="557">
        <f>COUNTIFS('CLIENT ACTIVITY'!I13:I5000,"&gt;=55",'CLIENT ACTIVITY'!I13:I5000,"&lt;=64",'CLIENT ACTIVITY'!J13:J5000,"Male",'CLIENT ACTIVITY'!M13:M5000,"Not Hispanic or Latino")</f>
        <v>0</v>
      </c>
      <c r="BR29" s="557"/>
      <c r="BS29" s="556">
        <f>COUNTIFS('CLIENT ACTIVITY'!I13:I5000,"&gt;=55",'CLIENT ACTIVITY'!I13:I5000,"&lt;=64",'CLIENT ACTIVITY'!J13:J5000,"Female",'CLIENT ACTIVITY'!M13:M5000,"Not Hispanic or Latino", 'CLIENT ACTIVITY'!O13:O5000,"NO")</f>
        <v>0</v>
      </c>
      <c r="BT29" s="556"/>
      <c r="BU29" s="557"/>
      <c r="BV29" s="557"/>
      <c r="BW29" s="556"/>
      <c r="BX29" s="556"/>
      <c r="BY29" s="557">
        <f>COUNTIFS('CLIENT ACTIVITY'!I13:I5000,"&gt;=55",'CLIENT ACTIVITY'!I13:I5000,"&lt;=64",'CLIENT ACTIVITY'!J13:J5000,"Male",'CLIENT ACTIVITY'!M13:M5000,"Hispanic-Latino ")</f>
        <v>0</v>
      </c>
      <c r="BZ29" s="557"/>
      <c r="CA29" s="556">
        <f>COUNTIFS('CLIENT ACTIVITY'!I13:I5000,"&gt;=55",'CLIENT ACTIVITY'!I13:I5000,"&lt;=64",'CLIENT ACTIVITY'!J13:J5000,"Female",'CLIENT ACTIVITY'!M13:M5000,"Hispanic-Latino ", 'CLIENT ACTIVITY'!O13:O5000,"NO")</f>
        <v>0</v>
      </c>
      <c r="CB29" s="556"/>
      <c r="CC29" s="557"/>
      <c r="CD29" s="557"/>
      <c r="CE29" s="556"/>
      <c r="CF29" s="556"/>
      <c r="CG29" s="557">
        <f>COUNTIFS('CLIENT ACTIVITY'!I13:I5000,"&gt;=55",'CLIENT ACTIVITY'!I13:I5000,"&lt;=64",'CLIENT ACTIVITY'!J13:J5000,"Male",'CLIENT ACTIVITY'!M13:M5000,"Unknown")</f>
        <v>0</v>
      </c>
      <c r="CH29" s="557"/>
      <c r="CI29" s="556">
        <f>COUNTIFS('CLIENT ACTIVITY'!I13:I5000,"&gt;=55",'CLIENT ACTIVITY'!I13:I5000,"&lt;=64",'CLIENT ACTIVITY'!J13:J5000,"Female",'CLIENT ACTIVITY'!M13:M5000,"Unknown", 'CLIENT ACTIVITY'!O13:O5000,"NO")</f>
        <v>0</v>
      </c>
      <c r="CJ29" s="556"/>
      <c r="CK29" s="557"/>
      <c r="CL29" s="557"/>
      <c r="CM29" s="556"/>
      <c r="CN29" s="556"/>
      <c r="CO29" s="555">
        <f t="shared" si="1"/>
        <v>0</v>
      </c>
      <c r="CP29" s="555"/>
      <c r="CQ29" s="555">
        <f t="shared" si="2"/>
        <v>0</v>
      </c>
      <c r="CR29" s="555"/>
      <c r="CS29" s="555"/>
      <c r="CT29" s="555"/>
      <c r="CU29" s="555"/>
      <c r="CV29" s="555"/>
    </row>
    <row r="30" spans="1:100" ht="15.95" customHeight="1" x14ac:dyDescent="0.25">
      <c r="A30" s="577" t="s">
        <v>125</v>
      </c>
      <c r="B30" s="578"/>
      <c r="C30" s="579"/>
      <c r="D30" s="384">
        <f>COUNTIFS('CLIENT ACTIVITY'!I13:I5000,"&gt;=65",'CLIENT ACTIVITY'!I13:I5000,"&lt;=74",'CLIENT ACTIVITY'!J13:J5000,"Male",'CLIENT ACTIVITY'!K13:K5000,"White")</f>
        <v>0</v>
      </c>
      <c r="E30" s="384"/>
      <c r="F30" s="540">
        <f>COUNTIFS('CLIENT ACTIVITY'!I13:I5000,"&gt;=65",'CLIENT ACTIVITY'!I13:I5000,"&lt;=74",'CLIENT ACTIVITY'!J13:J5000,"Female",'CLIENT ACTIVITY'!K13:K5000,"White",'CLIENT ACTIVITY'!O13:O5000,"NO")</f>
        <v>0</v>
      </c>
      <c r="G30" s="540"/>
      <c r="H30" s="384"/>
      <c r="I30" s="384"/>
      <c r="J30" s="540"/>
      <c r="K30" s="540"/>
      <c r="L30" s="384">
        <f>COUNTIFS('CLIENT ACTIVITY'!I13:I5000,"&gt;=65",'CLIENT ACTIVITY'!I13:I5000,"&lt;=74",'CLIENT ACTIVITY'!J13:J5000,"Male",'CLIENT ACTIVITY'!K13:K5000,"African American /Black")</f>
        <v>0</v>
      </c>
      <c r="M30" s="384"/>
      <c r="N30" s="540">
        <f>COUNTIFS('CLIENT ACTIVITY'!I13:I5000,"&gt;=65",'CLIENT ACTIVITY'!I13:I5000,"&lt;=74",'CLIENT ACTIVITY'!J13:J5000,"Female",'CLIENT ACTIVITY'!K13:K5000,"African American /Black",'CLIENT ACTIVITY'!O13:O5000,"NO")</f>
        <v>0</v>
      </c>
      <c r="O30" s="540"/>
      <c r="P30" s="384"/>
      <c r="Q30" s="384"/>
      <c r="R30" s="540"/>
      <c r="S30" s="540"/>
      <c r="T30" s="384">
        <f>COUNTIFS('CLIENT ACTIVITY'!I13:I5000,"&gt;=65",'CLIENT ACTIVITY'!I13:I5000,"&lt;=74",'CLIENT ACTIVITY'!J13:J5000,"Male",'CLIENT ACTIVITY'!K13:K5000,"Native Hawaiian / Other Pacific Islander")</f>
        <v>0</v>
      </c>
      <c r="U30" s="384"/>
      <c r="V30" s="540">
        <f>COUNTIFS('CLIENT ACTIVITY'!I13:I5000,"&gt;=65",'CLIENT ACTIVITY'!I13:I5000,"&lt;=74",'CLIENT ACTIVITY'!J13:J5000,"Female",'CLIENT ACTIVITY'!K13:K5000,"Native Hawaiian / Other Pacific Islander",'CLIENT ACTIVITY'!O13:O5000,"NO")</f>
        <v>0</v>
      </c>
      <c r="W30" s="540"/>
      <c r="X30" s="384"/>
      <c r="Y30" s="384"/>
      <c r="Z30" s="540"/>
      <c r="AA30" s="540"/>
      <c r="AB30" s="384">
        <f>COUNTIFS('CLIENT ACTIVITY'!I13:I5000,"&gt;=65",'CLIENT ACTIVITY'!I13:I5000,"&lt;=74",'CLIENT ACTIVITY'!J13:J5000,"Male",'CLIENT ACTIVITY'!K13:K5000,"Asian ")</f>
        <v>0</v>
      </c>
      <c r="AC30" s="384"/>
      <c r="AD30" s="540">
        <f>COUNTIFS('CLIENT ACTIVITY'!I13:I5000,"&gt;=65",'CLIENT ACTIVITY'!I13:I5000,"&lt;=74",'CLIENT ACTIVITY'!J13:J5000,"Female",'CLIENT ACTIVITY'!K13:K5000,"Asian ",'CLIENT ACTIVITY'!O13:O5000,"NO")</f>
        <v>0</v>
      </c>
      <c r="AE30" s="540"/>
      <c r="AF30" s="384"/>
      <c r="AG30" s="384"/>
      <c r="AH30" s="540"/>
      <c r="AI30" s="540"/>
      <c r="AJ30" s="384">
        <f>COUNTIFS('CLIENT ACTIVITY'!I13:I5000,"&gt;=65",'CLIENT ACTIVITY'!I13:I5000,"&lt;=74",'CLIENT ACTIVITY'!J13:J5000,"Male",'CLIENT ACTIVITY'!K13:K5000,"American Indian / Alaska Native")</f>
        <v>0</v>
      </c>
      <c r="AK30" s="384"/>
      <c r="AL30" s="540">
        <f>COUNTIFS('CLIENT ACTIVITY'!I13:I5000,"&gt;=65",'CLIENT ACTIVITY'!I13:I5000,"&lt;=74",'CLIENT ACTIVITY'!J13:J5000,"Female",'CLIENT ACTIVITY'!K13:K5000,"American Indian / Alaska Native",'CLIENT ACTIVITY'!O13:O5000,"NO")</f>
        <v>0</v>
      </c>
      <c r="AM30" s="540"/>
      <c r="AN30" s="384"/>
      <c r="AO30" s="384"/>
      <c r="AP30" s="540"/>
      <c r="AQ30" s="540"/>
      <c r="AR30" s="384">
        <f>COUNTIFS('CLIENT ACTIVITY'!I13:I5000,"&gt;=65",'CLIENT ACTIVITY'!I13:I5000,"&lt;=74",'CLIENT ACTIVITY'!J13:J5000,"Male",'CLIENT ACTIVITY'!K13:K5000,"More than one race reported")</f>
        <v>0</v>
      </c>
      <c r="AS30" s="384"/>
      <c r="AT30" s="540">
        <f>COUNTIFS('CLIENT ACTIVITY'!I13:I5000,"&gt;=65",'CLIENT ACTIVITY'!I13:I5000,"&lt;=74",'CLIENT ACTIVITY'!J13:J5000,"Female",'CLIENT ACTIVITY'!K13:K5000,"More than one race reported",'CLIENT ACTIVITY'!O13:O5000,"NO")</f>
        <v>0</v>
      </c>
      <c r="AU30" s="540"/>
      <c r="AV30" s="384"/>
      <c r="AW30" s="384"/>
      <c r="AX30" s="540"/>
      <c r="AY30" s="540"/>
      <c r="AZ30" s="384">
        <f>COUNTIFS('CLIENT ACTIVITY'!I13:I5000,"&gt;=65",'CLIENT ACTIVITY'!I13:I5000,"&lt;=74",'CLIENT ACTIVITY'!J13:J5000,"Male",'CLIENT ACTIVITY'!K13:K5000,"Unknown")</f>
        <v>0</v>
      </c>
      <c r="BA30" s="384"/>
      <c r="BB30" s="540">
        <f>COUNTIFS('CLIENT ACTIVITY'!I13:I5000,"&gt;=65",'CLIENT ACTIVITY'!I13:I5000,"&lt;=74",'CLIENT ACTIVITY'!J13:J5000,"Female",'CLIENT ACTIVITY'!K13:K5000,"Unknown",'CLIENT ACTIVITY'!O13:O5000,"NO")</f>
        <v>0</v>
      </c>
      <c r="BC30" s="540"/>
      <c r="BD30" s="384"/>
      <c r="BE30" s="384"/>
      <c r="BF30" s="540"/>
      <c r="BG30" s="540"/>
      <c r="BH30" s="593">
        <f t="shared" si="0"/>
        <v>0</v>
      </c>
      <c r="BI30" s="594"/>
      <c r="BJ30" s="547">
        <f t="shared" si="3"/>
        <v>0</v>
      </c>
      <c r="BK30" s="547"/>
      <c r="BL30" s="547"/>
      <c r="BM30" s="547"/>
      <c r="BN30" s="547"/>
      <c r="BO30" s="547"/>
      <c r="BP30" s="45">
        <v>74</v>
      </c>
      <c r="BQ30" s="557">
        <f>COUNTIFS('CLIENT ACTIVITY'!I13:I5000,"&gt;=65",'CLIENT ACTIVITY'!I13:I5000,"&lt;=74",'CLIENT ACTIVITY'!J13:J5000,"Male",'CLIENT ACTIVITY'!M13:M5000,"Not Hispanic or Latino")</f>
        <v>0</v>
      </c>
      <c r="BR30" s="557"/>
      <c r="BS30" s="556">
        <f>COUNTIFS('CLIENT ACTIVITY'!I13:I5000,"&gt;=65",'CLIENT ACTIVITY'!I13:I5000,"&lt;=74",'CLIENT ACTIVITY'!J13:J5000,"Female",'CLIENT ACTIVITY'!M13:M5000,"Not Hispanic or Latino", 'CLIENT ACTIVITY'!O13:O5000,"NO")</f>
        <v>0</v>
      </c>
      <c r="BT30" s="556"/>
      <c r="BU30" s="557"/>
      <c r="BV30" s="557"/>
      <c r="BW30" s="556"/>
      <c r="BX30" s="556"/>
      <c r="BY30" s="557">
        <f>COUNTIFS('CLIENT ACTIVITY'!I13:I5000,"&gt;=65",'CLIENT ACTIVITY'!I13:I5000,"&lt;=74",'CLIENT ACTIVITY'!J13:J5000,"Male",'CLIENT ACTIVITY'!M13:M5000,"Hispanic-Latino ")</f>
        <v>0</v>
      </c>
      <c r="BZ30" s="557"/>
      <c r="CA30" s="556">
        <f>COUNTIFS('CLIENT ACTIVITY'!I13:I5000,"&gt;=65",'CLIENT ACTIVITY'!I13:I5000,"&lt;=74",'CLIENT ACTIVITY'!J13:J5000,"Female",'CLIENT ACTIVITY'!M13:M5000,"Hispanic-Latino ", 'CLIENT ACTIVITY'!O13:O5000,"NO")</f>
        <v>0</v>
      </c>
      <c r="CB30" s="556"/>
      <c r="CC30" s="557"/>
      <c r="CD30" s="557"/>
      <c r="CE30" s="556"/>
      <c r="CF30" s="556"/>
      <c r="CG30" s="557">
        <f>COUNTIFS('CLIENT ACTIVITY'!I13:I5000,"&gt;=65",'CLIENT ACTIVITY'!I13:I5000,"&lt;=74",'CLIENT ACTIVITY'!J13:J5000,"Male",'CLIENT ACTIVITY'!M13:M5000,"Unknown")</f>
        <v>0</v>
      </c>
      <c r="CH30" s="557"/>
      <c r="CI30" s="556">
        <f>COUNTIFS('CLIENT ACTIVITY'!I13:I5000,"&gt;=65",'CLIENT ACTIVITY'!I13:I5000,"&lt;=74",'CLIENT ACTIVITY'!J13:J5000,"Female",'CLIENT ACTIVITY'!M13:M5000,"Unknown", 'CLIENT ACTIVITY'!O13:O5000,"NO")</f>
        <v>0</v>
      </c>
      <c r="CJ30" s="556"/>
      <c r="CK30" s="557"/>
      <c r="CL30" s="557"/>
      <c r="CM30" s="556"/>
      <c r="CN30" s="556"/>
      <c r="CO30" s="555">
        <f t="shared" si="1"/>
        <v>0</v>
      </c>
      <c r="CP30" s="555"/>
      <c r="CQ30" s="555">
        <f t="shared" si="2"/>
        <v>0</v>
      </c>
      <c r="CR30" s="555"/>
      <c r="CS30" s="555"/>
      <c r="CT30" s="555"/>
      <c r="CU30" s="555"/>
      <c r="CV30" s="555"/>
    </row>
    <row r="31" spans="1:100" ht="15.95" customHeight="1" x14ac:dyDescent="0.25">
      <c r="A31" s="577" t="s">
        <v>443</v>
      </c>
      <c r="B31" s="578"/>
      <c r="C31" s="579"/>
      <c r="D31" s="384">
        <f>COUNTIFS('CLIENT ACTIVITY'!I13:I5000,"&gt;=75",'CLIENT ACTIVITY'!I13:I5000,"&lt;=150",'CLIENT ACTIVITY'!J13:J5000,"Male",'CLIENT ACTIVITY'!K13:K5000,"White")</f>
        <v>0</v>
      </c>
      <c r="E31" s="384"/>
      <c r="F31" s="540">
        <f>COUNTIFS('CLIENT ACTIVITY'!I13:I5000,"&gt;=75",'CLIENT ACTIVITY'!I13:I5000,"&lt;=150",'CLIENT ACTIVITY'!J13:J5000,"Female",'CLIENT ACTIVITY'!K13:K5000,"White", 'CLIENT ACTIVITY'!O13:O5000,"NO")</f>
        <v>0</v>
      </c>
      <c r="G31" s="540"/>
      <c r="H31" s="384"/>
      <c r="I31" s="384"/>
      <c r="J31" s="540"/>
      <c r="K31" s="540"/>
      <c r="L31" s="384">
        <f>COUNTIFS('CLIENT ACTIVITY'!I13:I5000,"&gt;=75",'CLIENT ACTIVITY'!I13:I5000,"&lt;=150",'CLIENT ACTIVITY'!J13:J5000,"Male",'CLIENT ACTIVITY'!K13:K5000,"African American /Black")</f>
        <v>0</v>
      </c>
      <c r="M31" s="384"/>
      <c r="N31" s="540">
        <f>COUNTIFS('CLIENT ACTIVITY'!I13:I5000,"&gt;=75",'CLIENT ACTIVITY'!I13:I5000,"&lt;=150",'CLIENT ACTIVITY'!J13:J5000,"Female",'CLIENT ACTIVITY'!K13:K5000,"African American /Black", 'CLIENT ACTIVITY'!O13:O5000,"NO")</f>
        <v>0</v>
      </c>
      <c r="O31" s="540"/>
      <c r="P31" s="384"/>
      <c r="Q31" s="384"/>
      <c r="R31" s="540"/>
      <c r="S31" s="540"/>
      <c r="T31" s="384">
        <f>COUNTIFS('CLIENT ACTIVITY'!I13:I5000,"&gt;=75",'CLIENT ACTIVITY'!I13:I5000,"&lt;=150",'CLIENT ACTIVITY'!J13:J5000,"Male",'CLIENT ACTIVITY'!K13:K5000,"Native Hawaiian / Other Pacific Islander")</f>
        <v>0</v>
      </c>
      <c r="U31" s="384"/>
      <c r="V31" s="540">
        <f>COUNTIFS('CLIENT ACTIVITY'!I13:I5000,"&gt;=75",'CLIENT ACTIVITY'!I13:I5000,"&lt;=150",'CLIENT ACTIVITY'!J13:J5000,"Female",'CLIENT ACTIVITY'!K13:K5000,"Native Hawaiian / Other Pacific Islander", 'CLIENT ACTIVITY'!O13:O5000,"NO")</f>
        <v>0</v>
      </c>
      <c r="W31" s="540"/>
      <c r="X31" s="384"/>
      <c r="Y31" s="384"/>
      <c r="Z31" s="540"/>
      <c r="AA31" s="540"/>
      <c r="AB31" s="384">
        <f>COUNTIFS('CLIENT ACTIVITY'!I13:I5000,"&gt;=75",'CLIENT ACTIVITY'!I13:I5000,"&lt;=150",'CLIENT ACTIVITY'!J13:J5000,"Male",'CLIENT ACTIVITY'!K13:K5000,"Asian ")</f>
        <v>0</v>
      </c>
      <c r="AC31" s="384"/>
      <c r="AD31" s="540">
        <f>COUNTIFS('CLIENT ACTIVITY'!I13:I5000,"&gt;=75",'CLIENT ACTIVITY'!I13:I5000,"&lt;=150",'CLIENT ACTIVITY'!J13:J5000,"Female",'CLIENT ACTIVITY'!K13:K5000,"Asian ", 'CLIENT ACTIVITY'!O13:O5000,"NO")</f>
        <v>0</v>
      </c>
      <c r="AE31" s="540"/>
      <c r="AF31" s="384"/>
      <c r="AG31" s="384"/>
      <c r="AH31" s="540"/>
      <c r="AI31" s="540"/>
      <c r="AJ31" s="384">
        <f>COUNTIFS('CLIENT ACTIVITY'!I13:I5000,"&gt;=75",'CLIENT ACTIVITY'!I13:I5000,"&lt;=150",'CLIENT ACTIVITY'!J13:J5000,"Male",'CLIENT ACTIVITY'!K13:K5000,"American Indian / Alaska Native")</f>
        <v>0</v>
      </c>
      <c r="AK31" s="384"/>
      <c r="AL31" s="540">
        <f>COUNTIFS('CLIENT ACTIVITY'!I13:I5000,"&gt;=75",'CLIENT ACTIVITY'!I13:I5000,"&lt;=150",'CLIENT ACTIVITY'!J13:J5000,"Female",'CLIENT ACTIVITY'!K13:K5000,"American Indian / Alaska Native", 'CLIENT ACTIVITY'!O13:O5000,"NO")</f>
        <v>0</v>
      </c>
      <c r="AM31" s="540"/>
      <c r="AN31" s="384"/>
      <c r="AO31" s="384"/>
      <c r="AP31" s="540"/>
      <c r="AQ31" s="540"/>
      <c r="AR31" s="384">
        <f>COUNTIFS('CLIENT ACTIVITY'!I13:I5000,"&gt;=75",'CLIENT ACTIVITY'!I13:I5000,"&lt;=150",'CLIENT ACTIVITY'!J13:J5000,"Male",'CLIENT ACTIVITY'!K13:K5000,"More than one race reported")</f>
        <v>0</v>
      </c>
      <c r="AS31" s="384"/>
      <c r="AT31" s="540">
        <f>COUNTIFS('CLIENT ACTIVITY'!I13:I5000,"&gt;=75",'CLIENT ACTIVITY'!I13:I5000,"&lt;=150",'CLIENT ACTIVITY'!J13:J5000,"Female",'CLIENT ACTIVITY'!K13:K5000,"More than one race reported", 'CLIENT ACTIVITY'!O13:O5000,"NO")</f>
        <v>0</v>
      </c>
      <c r="AU31" s="540"/>
      <c r="AV31" s="384"/>
      <c r="AW31" s="384"/>
      <c r="AX31" s="540"/>
      <c r="AY31" s="540"/>
      <c r="AZ31" s="384">
        <f>COUNTIFS('CLIENT ACTIVITY'!I13:I5000,"&gt;=75",'CLIENT ACTIVITY'!I13:I5000,"&lt;=150",'CLIENT ACTIVITY'!J13:J5000,"Male",'CLIENT ACTIVITY'!K13:K5000,"Unknown")</f>
        <v>0</v>
      </c>
      <c r="BA31" s="384"/>
      <c r="BB31" s="540">
        <f>COUNTIFS('CLIENT ACTIVITY'!I13:I5000,"&gt;=75",'CLIENT ACTIVITY'!I13:I5000,"&lt;=150",'CLIENT ACTIVITY'!J13:J5000,"Female",'CLIENT ACTIVITY'!K13:K5000,"Unknown", 'CLIENT ACTIVITY'!O13:O5000,"NO")</f>
        <v>0</v>
      </c>
      <c r="BC31" s="540"/>
      <c r="BD31" s="384"/>
      <c r="BE31" s="384"/>
      <c r="BF31" s="540"/>
      <c r="BG31" s="540"/>
      <c r="BH31" s="593">
        <f t="shared" si="0"/>
        <v>0</v>
      </c>
      <c r="BI31" s="594"/>
      <c r="BJ31" s="547">
        <f t="shared" si="3"/>
        <v>0</v>
      </c>
      <c r="BK31" s="547"/>
      <c r="BL31" s="547"/>
      <c r="BM31" s="547"/>
      <c r="BN31" s="547"/>
      <c r="BO31" s="547"/>
      <c r="BP31" s="45">
        <v>99</v>
      </c>
      <c r="BQ31" s="557">
        <f>COUNTIFS('CLIENT ACTIVITY'!I13:I5000,"&gt;=75",'CLIENT ACTIVITY'!I13:I5000,"&lt;=150",'CLIENT ACTIVITY'!J13:J5000,"Male",'CLIENT ACTIVITY'!M13:M5000,"Not Hispanic or Latino")</f>
        <v>0</v>
      </c>
      <c r="BR31" s="557"/>
      <c r="BS31" s="556">
        <f>COUNTIFS('CLIENT ACTIVITY'!I13:I5000,"&gt;=75",'CLIENT ACTIVITY'!I13:I5000,"&lt;=150",'CLIENT ACTIVITY'!J13:J5000,"Female",'CLIENT ACTIVITY'!M13:M5000,"Not Hispanic or Latino", 'CLIENT ACTIVITY'!O13:O5000,"NO")</f>
        <v>0</v>
      </c>
      <c r="BT31" s="556"/>
      <c r="BU31" s="557"/>
      <c r="BV31" s="557"/>
      <c r="BW31" s="556"/>
      <c r="BX31" s="556"/>
      <c r="BY31" s="557">
        <f>COUNTIFS('CLIENT ACTIVITY'!I13:I5000,"&gt;=75",'CLIENT ACTIVITY'!I13:I5000,"&lt;=150",'CLIENT ACTIVITY'!J13:J5000,"Male",'CLIENT ACTIVITY'!M13:M5000,"Hispanic-Latino ")</f>
        <v>0</v>
      </c>
      <c r="BZ31" s="557"/>
      <c r="CA31" s="556">
        <f>COUNTIFS('CLIENT ACTIVITY'!I13:I5000,"&gt;=75",'CLIENT ACTIVITY'!I13:I5000,"&lt;=150",'CLIENT ACTIVITY'!J13:J5000,"Female",'CLIENT ACTIVITY'!M13:M5000,"Hispanic-Latino ", 'CLIENT ACTIVITY'!O13:O5000,"NO")</f>
        <v>0</v>
      </c>
      <c r="CB31" s="556"/>
      <c r="CC31" s="557"/>
      <c r="CD31" s="557"/>
      <c r="CE31" s="556"/>
      <c r="CF31" s="556"/>
      <c r="CG31" s="557">
        <f>COUNTIFS('CLIENT ACTIVITY'!I13:I5000,"&gt;=75",'CLIENT ACTIVITY'!I13:I5000,"&lt;=150",'CLIENT ACTIVITY'!J13:J5000,"Male",'CLIENT ACTIVITY'!M13:M5000,"Unknown")</f>
        <v>0</v>
      </c>
      <c r="CH31" s="557"/>
      <c r="CI31" s="556">
        <f>COUNTIFS('CLIENT ACTIVITY'!I13:I5000,"&gt;=75",'CLIENT ACTIVITY'!I13:I5000,"&lt;=150",'CLIENT ACTIVITY'!J13:J5000,"Female",'CLIENT ACTIVITY'!M13:M5000,"Unknown", 'CLIENT ACTIVITY'!O13:O5000,"NO")</f>
        <v>0</v>
      </c>
      <c r="CJ31" s="556"/>
      <c r="CK31" s="557"/>
      <c r="CL31" s="557"/>
      <c r="CM31" s="556"/>
      <c r="CN31" s="556"/>
      <c r="CO31" s="555">
        <f t="shared" si="1"/>
        <v>0</v>
      </c>
      <c r="CP31" s="555"/>
      <c r="CQ31" s="555">
        <f t="shared" si="2"/>
        <v>0</v>
      </c>
      <c r="CR31" s="555"/>
      <c r="CS31" s="555"/>
      <c r="CT31" s="555"/>
      <c r="CU31" s="555"/>
      <c r="CV31" s="555"/>
    </row>
    <row r="32" spans="1:100" ht="18.75" customHeight="1" x14ac:dyDescent="0.25">
      <c r="A32" s="580" t="s">
        <v>127</v>
      </c>
      <c r="B32" s="581"/>
      <c r="C32" s="582"/>
      <c r="D32" s="595">
        <f>SUM(D22:D31)</f>
        <v>0</v>
      </c>
      <c r="E32" s="595"/>
      <c r="F32" s="595">
        <f>SUM(F22:F31)</f>
        <v>0</v>
      </c>
      <c r="G32" s="595"/>
      <c r="H32" s="595"/>
      <c r="I32" s="595"/>
      <c r="J32" s="595"/>
      <c r="K32" s="595"/>
      <c r="L32" s="595">
        <f>SUM(L22:L31)</f>
        <v>0</v>
      </c>
      <c r="M32" s="595"/>
      <c r="N32" s="595">
        <f>SUM(N22:N31)</f>
        <v>0</v>
      </c>
      <c r="O32" s="595"/>
      <c r="P32" s="595"/>
      <c r="Q32" s="595"/>
      <c r="R32" s="595"/>
      <c r="S32" s="595"/>
      <c r="T32" s="595">
        <f>SUM(T22:T31)</f>
        <v>0</v>
      </c>
      <c r="U32" s="595"/>
      <c r="V32" s="595">
        <f>SUM(V22:V31)</f>
        <v>0</v>
      </c>
      <c r="W32" s="595"/>
      <c r="X32" s="595"/>
      <c r="Y32" s="595"/>
      <c r="Z32" s="595"/>
      <c r="AA32" s="595"/>
      <c r="AB32" s="595">
        <f>SUM(AB22:AB31)</f>
        <v>0</v>
      </c>
      <c r="AC32" s="595"/>
      <c r="AD32" s="595">
        <f>SUM(AD22:AD31)</f>
        <v>0</v>
      </c>
      <c r="AE32" s="595"/>
      <c r="AF32" s="595"/>
      <c r="AG32" s="595"/>
      <c r="AH32" s="595"/>
      <c r="AI32" s="595"/>
      <c r="AJ32" s="595">
        <f>SUM(AJ22:AJ31)</f>
        <v>0</v>
      </c>
      <c r="AK32" s="595"/>
      <c r="AL32" s="595">
        <f>SUM(AL22:AL31)</f>
        <v>0</v>
      </c>
      <c r="AM32" s="595"/>
      <c r="AN32" s="595"/>
      <c r="AO32" s="595"/>
      <c r="AP32" s="595"/>
      <c r="AQ32" s="595"/>
      <c r="AR32" s="595">
        <f>SUM(AR22:AR31)</f>
        <v>0</v>
      </c>
      <c r="AS32" s="595"/>
      <c r="AT32" s="595">
        <f>SUM(AT22:AT31)</f>
        <v>0</v>
      </c>
      <c r="AU32" s="595"/>
      <c r="AV32" s="595"/>
      <c r="AW32" s="595"/>
      <c r="AX32" s="595"/>
      <c r="AY32" s="595"/>
      <c r="AZ32" s="595">
        <f>SUM(AZ22:AZ31)</f>
        <v>0</v>
      </c>
      <c r="BA32" s="595"/>
      <c r="BB32" s="595">
        <f>SUM(BB22:BB31)</f>
        <v>0</v>
      </c>
      <c r="BC32" s="595"/>
      <c r="BD32" s="595"/>
      <c r="BE32" s="595"/>
      <c r="BF32" s="595"/>
      <c r="BG32" s="595"/>
      <c r="BH32" s="595">
        <f>SUM(BH22:BH31)</f>
        <v>0</v>
      </c>
      <c r="BI32" s="595"/>
      <c r="BJ32" s="595">
        <f>SUM(BJ22:BJ31)</f>
        <v>0</v>
      </c>
      <c r="BK32" s="595"/>
      <c r="BL32" s="595"/>
      <c r="BM32" s="595"/>
      <c r="BN32" s="595"/>
      <c r="BO32" s="595"/>
      <c r="BP32" s="45"/>
      <c r="BQ32" s="590">
        <f>SUM(BQ22:BQ31)</f>
        <v>0</v>
      </c>
      <c r="BR32" s="590"/>
      <c r="BS32" s="590">
        <f>SUM(BS22:BS31)</f>
        <v>0</v>
      </c>
      <c r="BT32" s="590"/>
      <c r="BU32" s="590"/>
      <c r="BV32" s="590"/>
      <c r="BW32" s="590"/>
      <c r="BX32" s="590"/>
      <c r="BY32" s="590">
        <f>SUM(BY22:BY31)</f>
        <v>0</v>
      </c>
      <c r="BZ32" s="590"/>
      <c r="CA32" s="590">
        <f>SUM(CA22:CA31)</f>
        <v>0</v>
      </c>
      <c r="CB32" s="590"/>
      <c r="CC32" s="590"/>
      <c r="CD32" s="590"/>
      <c r="CE32" s="590"/>
      <c r="CF32" s="590"/>
      <c r="CG32" s="590">
        <f>SUM(CG22:CG31)</f>
        <v>0</v>
      </c>
      <c r="CH32" s="590"/>
      <c r="CI32" s="590">
        <f>SUM(CI22:CI31)</f>
        <v>0</v>
      </c>
      <c r="CJ32" s="590"/>
      <c r="CK32" s="590"/>
      <c r="CL32" s="590"/>
      <c r="CM32" s="590"/>
      <c r="CN32" s="590"/>
      <c r="CO32" s="555">
        <f t="shared" si="1"/>
        <v>0</v>
      </c>
      <c r="CP32" s="555"/>
      <c r="CQ32" s="553">
        <f>SUM(CQ22:CQ31)</f>
        <v>0</v>
      </c>
      <c r="CR32" s="553"/>
      <c r="CS32" s="553"/>
      <c r="CT32" s="553"/>
      <c r="CU32" s="553"/>
      <c r="CV32" s="553"/>
    </row>
    <row r="33" spans="1:100" ht="18.75" customHeight="1" x14ac:dyDescent="0.25">
      <c r="A33" s="610" t="s">
        <v>440</v>
      </c>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1">
        <f>BH32+BJ32</f>
        <v>0</v>
      </c>
      <c r="BI33" s="611"/>
      <c r="BJ33" s="611"/>
      <c r="BK33" s="611"/>
      <c r="BL33" s="611"/>
      <c r="BM33" s="611"/>
      <c r="BN33" s="611"/>
      <c r="BO33" s="611"/>
      <c r="BP33" s="46"/>
      <c r="BQ33" s="637" t="s">
        <v>440</v>
      </c>
      <c r="BR33" s="637"/>
      <c r="BS33" s="637"/>
      <c r="BT33" s="637"/>
      <c r="BU33" s="637"/>
      <c r="BV33" s="637"/>
      <c r="BW33" s="637"/>
      <c r="BX33" s="637"/>
      <c r="BY33" s="637"/>
      <c r="BZ33" s="637"/>
      <c r="CA33" s="637"/>
      <c r="CB33" s="637"/>
      <c r="CC33" s="637"/>
      <c r="CD33" s="637"/>
      <c r="CE33" s="637"/>
      <c r="CF33" s="637"/>
      <c r="CG33" s="637"/>
      <c r="CH33" s="637"/>
      <c r="CI33" s="637"/>
      <c r="CJ33" s="637"/>
      <c r="CK33" s="637"/>
      <c r="CL33" s="637"/>
      <c r="CM33" s="637"/>
      <c r="CN33" s="637"/>
      <c r="CO33" s="636">
        <f>CO32+CQ32</f>
        <v>0</v>
      </c>
      <c r="CP33" s="636"/>
      <c r="CQ33" s="636"/>
      <c r="CR33" s="636"/>
      <c r="CS33" s="636"/>
      <c r="CT33" s="636"/>
      <c r="CU33" s="636"/>
      <c r="CV33" s="636"/>
    </row>
    <row r="34" spans="1:100" ht="18.75" customHeight="1" x14ac:dyDescent="0.25">
      <c r="A34" s="609" t="s">
        <v>439</v>
      </c>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c r="CU34" s="609"/>
      <c r="CV34" s="609"/>
    </row>
    <row r="35" spans="1:100" ht="30" customHeight="1" x14ac:dyDescent="0.25">
      <c r="A35" s="568" t="s">
        <v>659</v>
      </c>
      <c r="B35" s="569"/>
      <c r="C35" s="570"/>
      <c r="D35" s="574" t="s">
        <v>17</v>
      </c>
      <c r="E35" s="574"/>
      <c r="F35" s="574"/>
      <c r="G35" s="574"/>
      <c r="H35" s="574"/>
      <c r="I35" s="574"/>
      <c r="J35" s="574"/>
      <c r="K35" s="574"/>
      <c r="L35" s="574" t="s">
        <v>126</v>
      </c>
      <c r="M35" s="574"/>
      <c r="N35" s="574"/>
      <c r="O35" s="574"/>
      <c r="P35" s="574"/>
      <c r="Q35" s="574"/>
      <c r="R35" s="574"/>
      <c r="S35" s="574"/>
      <c r="T35" s="574" t="s">
        <v>19</v>
      </c>
      <c r="U35" s="574"/>
      <c r="V35" s="574"/>
      <c r="W35" s="574"/>
      <c r="X35" s="574"/>
      <c r="Y35" s="574"/>
      <c r="Z35" s="574"/>
      <c r="AA35" s="574"/>
      <c r="AB35" s="574" t="s">
        <v>16</v>
      </c>
      <c r="AC35" s="574"/>
      <c r="AD35" s="574"/>
      <c r="AE35" s="574"/>
      <c r="AF35" s="574"/>
      <c r="AG35" s="574"/>
      <c r="AH35" s="574"/>
      <c r="AI35" s="574"/>
      <c r="AJ35" s="574" t="s">
        <v>314</v>
      </c>
      <c r="AK35" s="574"/>
      <c r="AL35" s="574"/>
      <c r="AM35" s="574"/>
      <c r="AN35" s="574"/>
      <c r="AO35" s="574"/>
      <c r="AP35" s="574"/>
      <c r="AQ35" s="574"/>
      <c r="AR35" s="574" t="s">
        <v>315</v>
      </c>
      <c r="AS35" s="574"/>
      <c r="AT35" s="574"/>
      <c r="AU35" s="574"/>
      <c r="AV35" s="574"/>
      <c r="AW35" s="574"/>
      <c r="AX35" s="574"/>
      <c r="AY35" s="574"/>
      <c r="AZ35" s="574" t="s">
        <v>114</v>
      </c>
      <c r="BA35" s="574"/>
      <c r="BB35" s="574"/>
      <c r="BC35" s="574"/>
      <c r="BD35" s="574"/>
      <c r="BE35" s="574"/>
      <c r="BF35" s="574"/>
      <c r="BG35" s="574"/>
      <c r="BH35" s="575" t="s">
        <v>115</v>
      </c>
      <c r="BI35" s="575"/>
      <c r="BJ35" s="575"/>
      <c r="BK35" s="575"/>
      <c r="BL35" s="575"/>
      <c r="BM35" s="575"/>
      <c r="BN35" s="575"/>
      <c r="BO35" s="575"/>
      <c r="BP35" s="2"/>
      <c r="BQ35" s="566" t="s">
        <v>21</v>
      </c>
      <c r="BR35" s="566"/>
      <c r="BS35" s="566"/>
      <c r="BT35" s="566"/>
      <c r="BU35" s="566"/>
      <c r="BV35" s="566"/>
      <c r="BW35" s="566"/>
      <c r="BX35" s="566"/>
      <c r="BY35" s="566" t="s">
        <v>116</v>
      </c>
      <c r="BZ35" s="566"/>
      <c r="CA35" s="566"/>
      <c r="CB35" s="566"/>
      <c r="CC35" s="566"/>
      <c r="CD35" s="566"/>
      <c r="CE35" s="566"/>
      <c r="CF35" s="566"/>
      <c r="CG35" s="566" t="s">
        <v>114</v>
      </c>
      <c r="CH35" s="566"/>
      <c r="CI35" s="566"/>
      <c r="CJ35" s="566"/>
      <c r="CK35" s="566"/>
      <c r="CL35" s="566"/>
      <c r="CM35" s="566"/>
      <c r="CN35" s="566"/>
      <c r="CO35" s="567" t="s">
        <v>115</v>
      </c>
      <c r="CP35" s="567"/>
      <c r="CQ35" s="567"/>
      <c r="CR35" s="567"/>
      <c r="CS35" s="567"/>
      <c r="CT35" s="567"/>
      <c r="CU35" s="567"/>
      <c r="CV35" s="567"/>
    </row>
    <row r="36" spans="1:100" ht="20.45" customHeight="1" x14ac:dyDescent="0.25">
      <c r="A36" s="571"/>
      <c r="B36" s="572"/>
      <c r="C36" s="573"/>
      <c r="D36" s="562" t="s">
        <v>23</v>
      </c>
      <c r="E36" s="562"/>
      <c r="F36" s="559" t="s">
        <v>24</v>
      </c>
      <c r="G36" s="559"/>
      <c r="H36" s="564"/>
      <c r="I36" s="564"/>
      <c r="J36" s="565"/>
      <c r="K36" s="565"/>
      <c r="L36" s="562" t="s">
        <v>23</v>
      </c>
      <c r="M36" s="562"/>
      <c r="N36" s="559" t="s">
        <v>24</v>
      </c>
      <c r="O36" s="559"/>
      <c r="P36" s="564"/>
      <c r="Q36" s="564"/>
      <c r="R36" s="565"/>
      <c r="S36" s="565"/>
      <c r="T36" s="562" t="s">
        <v>23</v>
      </c>
      <c r="U36" s="562"/>
      <c r="V36" s="559" t="s">
        <v>24</v>
      </c>
      <c r="W36" s="559"/>
      <c r="X36" s="564"/>
      <c r="Y36" s="564"/>
      <c r="Z36" s="565"/>
      <c r="AA36" s="565"/>
      <c r="AB36" s="562" t="s">
        <v>23</v>
      </c>
      <c r="AC36" s="562"/>
      <c r="AD36" s="559" t="s">
        <v>24</v>
      </c>
      <c r="AE36" s="559"/>
      <c r="AF36" s="564"/>
      <c r="AG36" s="564"/>
      <c r="AH36" s="565"/>
      <c r="AI36" s="565"/>
      <c r="AJ36" s="562" t="s">
        <v>23</v>
      </c>
      <c r="AK36" s="562"/>
      <c r="AL36" s="559" t="s">
        <v>24</v>
      </c>
      <c r="AM36" s="559"/>
      <c r="AN36" s="564"/>
      <c r="AO36" s="564"/>
      <c r="AP36" s="565"/>
      <c r="AQ36" s="565"/>
      <c r="AR36" s="562" t="s">
        <v>23</v>
      </c>
      <c r="AS36" s="562"/>
      <c r="AT36" s="559" t="s">
        <v>24</v>
      </c>
      <c r="AU36" s="559"/>
      <c r="AV36" s="564"/>
      <c r="AW36" s="564"/>
      <c r="AX36" s="565"/>
      <c r="AY36" s="565"/>
      <c r="AZ36" s="562" t="s">
        <v>23</v>
      </c>
      <c r="BA36" s="562"/>
      <c r="BB36" s="559" t="s">
        <v>24</v>
      </c>
      <c r="BC36" s="559"/>
      <c r="BD36" s="564"/>
      <c r="BE36" s="564"/>
      <c r="BF36" s="565"/>
      <c r="BG36" s="565"/>
      <c r="BH36" s="558" t="s">
        <v>23</v>
      </c>
      <c r="BI36" s="558"/>
      <c r="BJ36" s="601" t="s">
        <v>24</v>
      </c>
      <c r="BK36" s="601"/>
      <c r="BL36" s="598"/>
      <c r="BM36" s="598"/>
      <c r="BN36" s="598"/>
      <c r="BO36" s="598"/>
      <c r="BP36" s="9"/>
      <c r="BQ36" s="562" t="s">
        <v>23</v>
      </c>
      <c r="BR36" s="562"/>
      <c r="BS36" s="563" t="s">
        <v>24</v>
      </c>
      <c r="BT36" s="563"/>
      <c r="BU36" s="560"/>
      <c r="BV36" s="560"/>
      <c r="BW36" s="561"/>
      <c r="BX36" s="561"/>
      <c r="BY36" s="562" t="s">
        <v>23</v>
      </c>
      <c r="BZ36" s="562"/>
      <c r="CA36" s="563" t="s">
        <v>24</v>
      </c>
      <c r="CB36" s="563"/>
      <c r="CC36" s="560"/>
      <c r="CD36" s="560"/>
      <c r="CE36" s="561"/>
      <c r="CF36" s="561"/>
      <c r="CG36" s="562" t="s">
        <v>23</v>
      </c>
      <c r="CH36" s="562"/>
      <c r="CI36" s="563" t="s">
        <v>24</v>
      </c>
      <c r="CJ36" s="563"/>
      <c r="CK36" s="560"/>
      <c r="CL36" s="560"/>
      <c r="CM36" s="561"/>
      <c r="CN36" s="561"/>
      <c r="CO36" s="558" t="s">
        <v>23</v>
      </c>
      <c r="CP36" s="558"/>
      <c r="CQ36" s="576" t="s">
        <v>24</v>
      </c>
      <c r="CR36" s="576"/>
      <c r="CS36" s="558" t="s">
        <v>23</v>
      </c>
      <c r="CT36" s="558"/>
      <c r="CU36" s="558" t="s">
        <v>24</v>
      </c>
      <c r="CV36" s="558"/>
    </row>
    <row r="37" spans="1:100" x14ac:dyDescent="0.25">
      <c r="A37" s="542" t="s">
        <v>117</v>
      </c>
      <c r="B37" s="543"/>
      <c r="C37" s="544"/>
      <c r="D37" s="541"/>
      <c r="E37" s="541"/>
      <c r="F37" s="545">
        <f>COUNTIFS('CLIENT ACTIVITY'!I13:I5000,"&gt;=0",'CLIENT ACTIVITY'!I13:I5000,"&lt;=12",'CLIENT ACTIVITY'!J13:J5000,"Female",'CLIENT ACTIVITY'!K13:K5000,"White", 'CLIENT ACTIVITY'!O13:O5000,"YES")</f>
        <v>0</v>
      </c>
      <c r="G37" s="545"/>
      <c r="H37" s="384"/>
      <c r="I37" s="384"/>
      <c r="J37" s="540"/>
      <c r="K37" s="540"/>
      <c r="L37" s="541"/>
      <c r="M37" s="541"/>
      <c r="N37" s="539">
        <f>COUNTIFS('CLIENT ACTIVITY'!I13:I5000,"&gt;=0",'CLIENT ACTIVITY'!I13:I5000,"&lt;=12",'CLIENT ACTIVITY'!J13:J5000,"Female",'CLIENT ACTIVITY'!K13:K5000,"African American /Black", 'CLIENT ACTIVITY'!O13:O5000,"YES")</f>
        <v>0</v>
      </c>
      <c r="O37" s="539"/>
      <c r="P37" s="384"/>
      <c r="Q37" s="384"/>
      <c r="R37" s="540"/>
      <c r="S37" s="540"/>
      <c r="T37" s="541"/>
      <c r="U37" s="541"/>
      <c r="V37" s="540">
        <f>COUNTIFS('CLIENT ACTIVITY'!I13:I5000,"&gt;=0",'CLIENT ACTIVITY'!I13:I5000,"&lt;=12",'CLIENT ACTIVITY'!J13:J5000,"Female",'CLIENT ACTIVITY'!K13:K5000,"Native Hawaiian / Other Pacific Islander", 'CLIENT ACTIVITY'!O13:O5000,"YES")</f>
        <v>0</v>
      </c>
      <c r="W37" s="540"/>
      <c r="X37" s="384"/>
      <c r="Y37" s="384"/>
      <c r="Z37" s="540"/>
      <c r="AA37" s="540"/>
      <c r="AB37" s="541"/>
      <c r="AC37" s="541"/>
      <c r="AD37" s="540">
        <f>COUNTIFS('CLIENT ACTIVITY'!I13:I5000,"&gt;=0",'CLIENT ACTIVITY'!I13:I5000,"&lt;=12",'CLIENT ACTIVITY'!J13:J5000,"Female",'CLIENT ACTIVITY'!K13:K5000,"Asian ", 'CLIENT ACTIVITY'!O13:O5000,"YES")</f>
        <v>0</v>
      </c>
      <c r="AE37" s="540"/>
      <c r="AF37" s="384"/>
      <c r="AG37" s="384"/>
      <c r="AH37" s="540"/>
      <c r="AI37" s="540"/>
      <c r="AJ37" s="541"/>
      <c r="AK37" s="541"/>
      <c r="AL37" s="540">
        <f>COUNTIFS('CLIENT ACTIVITY'!I13:I5000,"&gt;=0",'CLIENT ACTIVITY'!I13:I5000,"&lt;=12",'CLIENT ACTIVITY'!J13:J5000,"Female",'CLIENT ACTIVITY'!K13:K5000,"American Indian / Alaska Native", 'CLIENT ACTIVITY'!O13:O5000,"YES")</f>
        <v>0</v>
      </c>
      <c r="AM37" s="540"/>
      <c r="AN37" s="384"/>
      <c r="AO37" s="384"/>
      <c r="AP37" s="540"/>
      <c r="AQ37" s="540"/>
      <c r="AR37" s="541"/>
      <c r="AS37" s="541"/>
      <c r="AT37" s="540">
        <f>COUNTIFS('CLIENT ACTIVITY'!I13:I5000,"&gt;=0",'CLIENT ACTIVITY'!I13:I5000,"&lt;=12",'CLIENT ACTIVITY'!J13:J5000,"Female",'CLIENT ACTIVITY'!K13:K5000,"More than one race reported", 'CLIENT ACTIVITY'!O13:O5000,"YES")</f>
        <v>0</v>
      </c>
      <c r="AU37" s="540"/>
      <c r="AV37" s="384"/>
      <c r="AW37" s="384"/>
      <c r="AX37" s="540"/>
      <c r="AY37" s="540"/>
      <c r="AZ37" s="541"/>
      <c r="BA37" s="541"/>
      <c r="BB37" s="540">
        <f>COUNTIFS('CLIENT ACTIVITY'!I13:I5000,"&gt;=0",'CLIENT ACTIVITY'!I13:I5000,"&lt;=12",'CLIENT ACTIVITY'!J13:J5000,"Female",'CLIENT ACTIVITY'!K13:K5000,"Unknown", 'CLIENT ACTIVITY'!O13:O5000,"YES")</f>
        <v>0</v>
      </c>
      <c r="BC37" s="540"/>
      <c r="BD37" s="384"/>
      <c r="BE37" s="384"/>
      <c r="BF37" s="540"/>
      <c r="BG37" s="540"/>
      <c r="BH37" s="546"/>
      <c r="BI37" s="546"/>
      <c r="BJ37" s="547">
        <f t="shared" ref="BJ37:BJ46" si="4">F37+N37+V37+AD37+AL37+AT37+BB37</f>
        <v>0</v>
      </c>
      <c r="BK37" s="547"/>
      <c r="BL37" s="547"/>
      <c r="BM37" s="547"/>
      <c r="BN37" s="547"/>
      <c r="BO37" s="547"/>
      <c r="BP37" s="536" t="s">
        <v>117</v>
      </c>
      <c r="BQ37" s="537"/>
      <c r="BR37" s="538"/>
      <c r="BS37" s="556">
        <f>COUNTIFS('CLIENT ACTIVITY'!I13:I5000,"&gt;=0",'CLIENT ACTIVITY'!I13:I5000,"&lt;=12",'CLIENT ACTIVITY'!J13:J5000,"Female",'CLIENT ACTIVITY'!M13:M5000,"Not Hispanic or Latino", 'CLIENT ACTIVITY'!O13:O5000,"YES")</f>
        <v>0</v>
      </c>
      <c r="BT37" s="556"/>
      <c r="BU37" s="557"/>
      <c r="BV37" s="557"/>
      <c r="BW37" s="556"/>
      <c r="BX37" s="556"/>
      <c r="BY37" s="541"/>
      <c r="BZ37" s="541"/>
      <c r="CA37" s="556">
        <f>COUNTIFS('CLIENT ACTIVITY'!I13:I5000,"&gt;=0",'CLIENT ACTIVITY'!I13:I5000,"&lt;=12",'CLIENT ACTIVITY'!J13:J5000,"Female",'CLIENT ACTIVITY'!M13:M5000,"Hispanic-Latino ", 'CLIENT ACTIVITY'!O13:O5000,"YES")</f>
        <v>0</v>
      </c>
      <c r="CB37" s="556"/>
      <c r="CC37" s="557"/>
      <c r="CD37" s="557"/>
      <c r="CE37" s="556"/>
      <c r="CF37" s="556"/>
      <c r="CG37" s="541"/>
      <c r="CH37" s="541"/>
      <c r="CI37" s="556">
        <f>COUNTIFS('CLIENT ACTIVITY'!I13:I5000,"&gt;=0",'CLIENT ACTIVITY'!I13:I5000,"&lt;=12",'CLIENT ACTIVITY'!J13:J5000,"Female",'CLIENT ACTIVITY'!M13:M5000,"Unknown", 'CLIENT ACTIVITY'!O13:O5000,"YES")</f>
        <v>0</v>
      </c>
      <c r="CJ37" s="556"/>
      <c r="CK37" s="557"/>
      <c r="CL37" s="557"/>
      <c r="CM37" s="556"/>
      <c r="CN37" s="556"/>
      <c r="CO37" s="546"/>
      <c r="CP37" s="546"/>
      <c r="CQ37" s="555">
        <f t="shared" ref="CQ37:CQ47" si="5">BS37+CA37+CI37</f>
        <v>0</v>
      </c>
      <c r="CR37" s="555"/>
      <c r="CS37" s="546"/>
      <c r="CT37" s="546"/>
      <c r="CU37" s="546"/>
      <c r="CV37" s="546"/>
    </row>
    <row r="38" spans="1:100" x14ac:dyDescent="0.25">
      <c r="A38" s="542" t="s">
        <v>118</v>
      </c>
      <c r="B38" s="543"/>
      <c r="C38" s="544"/>
      <c r="D38" s="541"/>
      <c r="E38" s="541"/>
      <c r="F38" s="545">
        <f>COUNTIFS('CLIENT ACTIVITY'!I13:I5000,"&gt;=13",'CLIENT ACTIVITY'!I13:I5000,"&lt;=17",'CLIENT ACTIVITY'!J13:J5000,"Female",'CLIENT ACTIVITY'!K13:K5000,"White", 'CLIENT ACTIVITY'!O13:O5000,"YES")</f>
        <v>0</v>
      </c>
      <c r="G38" s="545"/>
      <c r="H38" s="384"/>
      <c r="I38" s="384"/>
      <c r="J38" s="540"/>
      <c r="K38" s="540"/>
      <c r="L38" s="541"/>
      <c r="M38" s="541"/>
      <c r="N38" s="539">
        <f>COUNTIFS('CLIENT ACTIVITY'!I13:I5000,"&gt;=13",'CLIENT ACTIVITY'!I13:I5000,"&lt;=17",'CLIENT ACTIVITY'!J13:J5000,"Female",'CLIENT ACTIVITY'!K13:K5000,"African American /Black", 'CLIENT ACTIVITY'!O13:O5000,"YES")</f>
        <v>0</v>
      </c>
      <c r="O38" s="539"/>
      <c r="P38" s="384"/>
      <c r="Q38" s="384"/>
      <c r="R38" s="540"/>
      <c r="S38" s="540"/>
      <c r="T38" s="541"/>
      <c r="U38" s="541"/>
      <c r="V38" s="540">
        <f>COUNTIFS('CLIENT ACTIVITY'!I13:I5000,"&gt;=13",'CLIENT ACTIVITY'!I13:I5000,"&lt;=17",'CLIENT ACTIVITY'!J13:J5000,"Female",'CLIENT ACTIVITY'!K13:K5000,"Native Hawaiian / Other Pacific Islander", 'CLIENT ACTIVITY'!O13:O5000,"YES")</f>
        <v>0</v>
      </c>
      <c r="W38" s="540"/>
      <c r="X38" s="384"/>
      <c r="Y38" s="384"/>
      <c r="Z38" s="540"/>
      <c r="AA38" s="540"/>
      <c r="AB38" s="541"/>
      <c r="AC38" s="541"/>
      <c r="AD38" s="540">
        <f>COUNTIFS('CLIENT ACTIVITY'!I13:I5000,"&gt;=13",'CLIENT ACTIVITY'!I13:I5000,"&lt;=17",'CLIENT ACTIVITY'!J13:J5000,"Female",'CLIENT ACTIVITY'!K13:K5000,"Asian ", 'CLIENT ACTIVITY'!O13:O5000,"YES")</f>
        <v>0</v>
      </c>
      <c r="AE38" s="540"/>
      <c r="AF38" s="384"/>
      <c r="AG38" s="384"/>
      <c r="AH38" s="540"/>
      <c r="AI38" s="540"/>
      <c r="AJ38" s="541"/>
      <c r="AK38" s="541"/>
      <c r="AL38" s="540">
        <f>COUNTIFS('CLIENT ACTIVITY'!I13:I5000,"&gt;=13",'CLIENT ACTIVITY'!I13:I5000,"&lt;=17",'CLIENT ACTIVITY'!J13:J5000,"Female",'CLIENT ACTIVITY'!K13:K5000,"American Indian / Alaska Native", 'CLIENT ACTIVITY'!O13:O5000,"YES")</f>
        <v>0</v>
      </c>
      <c r="AM38" s="540"/>
      <c r="AN38" s="384"/>
      <c r="AO38" s="384"/>
      <c r="AP38" s="540"/>
      <c r="AQ38" s="540"/>
      <c r="AR38" s="541"/>
      <c r="AS38" s="541"/>
      <c r="AT38" s="540">
        <f>COUNTIFS('CLIENT ACTIVITY'!I13:I5000,"&gt;=13",'CLIENT ACTIVITY'!I13:I5000,"&lt;=17",'CLIENT ACTIVITY'!J13:J5000,"Female",'CLIENT ACTIVITY'!K13:K5000,"More than one race reported", 'CLIENT ACTIVITY'!O13:O5000,"YES")</f>
        <v>0</v>
      </c>
      <c r="AU38" s="540"/>
      <c r="AV38" s="384"/>
      <c r="AW38" s="384"/>
      <c r="AX38" s="540"/>
      <c r="AY38" s="540"/>
      <c r="AZ38" s="541"/>
      <c r="BA38" s="541"/>
      <c r="BB38" s="540">
        <f>COUNTIFS('CLIENT ACTIVITY'!I13:I5000,"&gt;=13",'CLIENT ACTIVITY'!I13:I5000,"&lt;=17",'CLIENT ACTIVITY'!J13:J5000,"Female",'CLIENT ACTIVITY'!K13:K5000,"Unknown", 'CLIENT ACTIVITY'!O13:O5000,"YES")</f>
        <v>0</v>
      </c>
      <c r="BC38" s="540"/>
      <c r="BD38" s="384"/>
      <c r="BE38" s="384"/>
      <c r="BF38" s="540"/>
      <c r="BG38" s="540"/>
      <c r="BH38" s="546"/>
      <c r="BI38" s="546"/>
      <c r="BJ38" s="547">
        <f t="shared" si="4"/>
        <v>0</v>
      </c>
      <c r="BK38" s="547"/>
      <c r="BL38" s="547"/>
      <c r="BM38" s="547"/>
      <c r="BN38" s="547"/>
      <c r="BO38" s="547"/>
      <c r="BP38" s="536" t="s">
        <v>118</v>
      </c>
      <c r="BQ38" s="537"/>
      <c r="BR38" s="538"/>
      <c r="BS38" s="556">
        <f>COUNTIFS('CLIENT ACTIVITY'!I13:I5000,"&gt;=13",'CLIENT ACTIVITY'!I13:I5000,"&lt;=17",'CLIENT ACTIVITY'!J13:J5000,"Female",'CLIENT ACTIVITY'!M13:M5000,"Not Hispanic or Latino", 'CLIENT ACTIVITY'!O13:O5000,"YES")</f>
        <v>0</v>
      </c>
      <c r="BT38" s="556"/>
      <c r="BU38" s="557"/>
      <c r="BV38" s="557"/>
      <c r="BW38" s="556"/>
      <c r="BX38" s="556"/>
      <c r="BY38" s="541"/>
      <c r="BZ38" s="541"/>
      <c r="CA38" s="556">
        <f>COUNTIFS('CLIENT ACTIVITY'!I13:I5000,"&gt;=13",'CLIENT ACTIVITY'!I13:I5000,"&lt;=17",'CLIENT ACTIVITY'!J13:J5000,"Female",'CLIENT ACTIVITY'!M13:M5000,"Hispanic-Latino ", 'CLIENT ACTIVITY'!O13:O5000,"YES")</f>
        <v>0</v>
      </c>
      <c r="CB38" s="556"/>
      <c r="CC38" s="557"/>
      <c r="CD38" s="557"/>
      <c r="CE38" s="556"/>
      <c r="CF38" s="556"/>
      <c r="CG38" s="541"/>
      <c r="CH38" s="541"/>
      <c r="CI38" s="556">
        <f>COUNTIFS('CLIENT ACTIVITY'!I13:I5000,"&gt;=13",'CLIENT ACTIVITY'!I13:I5000,"&lt;=17",'CLIENT ACTIVITY'!J13:J5000,"Female",'CLIENT ACTIVITY'!M13:M5000,"Unknown", 'CLIENT ACTIVITY'!O13:O5000,"YES")</f>
        <v>0</v>
      </c>
      <c r="CJ38" s="556"/>
      <c r="CK38" s="557"/>
      <c r="CL38" s="557"/>
      <c r="CM38" s="556"/>
      <c r="CN38" s="556"/>
      <c r="CO38" s="546"/>
      <c r="CP38" s="546"/>
      <c r="CQ38" s="555">
        <f t="shared" si="5"/>
        <v>0</v>
      </c>
      <c r="CR38" s="555"/>
      <c r="CS38" s="546"/>
      <c r="CT38" s="546"/>
      <c r="CU38" s="546"/>
      <c r="CV38" s="546"/>
    </row>
    <row r="39" spans="1:100" x14ac:dyDescent="0.25">
      <c r="A39" s="542" t="s">
        <v>119</v>
      </c>
      <c r="B39" s="543"/>
      <c r="C39" s="544"/>
      <c r="D39" s="541"/>
      <c r="E39" s="541"/>
      <c r="F39" s="545">
        <f>COUNTIFS('CLIENT ACTIVITY'!I13:I5000,"&gt;=18",'CLIENT ACTIVITY'!I13:I5000,"&lt;=20",'CLIENT ACTIVITY'!J13:J5000,"Female",'CLIENT ACTIVITY'!K13:K5000,"White", 'CLIENT ACTIVITY'!O13:O5000,"YES")</f>
        <v>0</v>
      </c>
      <c r="G39" s="545"/>
      <c r="H39" s="384"/>
      <c r="I39" s="384"/>
      <c r="J39" s="540"/>
      <c r="K39" s="540"/>
      <c r="L39" s="541"/>
      <c r="M39" s="541"/>
      <c r="N39" s="539">
        <f>COUNTIFS('CLIENT ACTIVITY'!I13:I5000,"&gt;=18",'CLIENT ACTIVITY'!I13:I5000,"&lt;=20",'CLIENT ACTIVITY'!J13:J5000,"Female",'CLIENT ACTIVITY'!K13:K5000,"African American /Black", 'CLIENT ACTIVITY'!O13:O5000,"YES")</f>
        <v>0</v>
      </c>
      <c r="O39" s="539"/>
      <c r="P39" s="384"/>
      <c r="Q39" s="384"/>
      <c r="R39" s="540"/>
      <c r="S39" s="540"/>
      <c r="T39" s="541"/>
      <c r="U39" s="541"/>
      <c r="V39" s="540">
        <f>COUNTIFS('CLIENT ACTIVITY'!I13:I5000,"&gt;=18",'CLIENT ACTIVITY'!I13:I5000,"&lt;=20",'CLIENT ACTIVITY'!J13:J5000,"Female",'CLIENT ACTIVITY'!K13:K5000,"Native Hawaiian / Other Pacific Islander", 'CLIENT ACTIVITY'!O13:O5000,"YES")</f>
        <v>0</v>
      </c>
      <c r="W39" s="540"/>
      <c r="X39" s="384"/>
      <c r="Y39" s="384"/>
      <c r="Z39" s="540"/>
      <c r="AA39" s="540"/>
      <c r="AB39" s="541"/>
      <c r="AC39" s="541"/>
      <c r="AD39" s="540">
        <f>COUNTIFS('CLIENT ACTIVITY'!I13:I5000,"&gt;=18",'CLIENT ACTIVITY'!I13:I5000,"&lt;=20",'CLIENT ACTIVITY'!J13:J5000,"Female",'CLIENT ACTIVITY'!K13:K5000,"Asian ", 'CLIENT ACTIVITY'!O13:O5000,"YES")</f>
        <v>0</v>
      </c>
      <c r="AE39" s="540"/>
      <c r="AF39" s="384"/>
      <c r="AG39" s="384"/>
      <c r="AH39" s="540"/>
      <c r="AI39" s="540"/>
      <c r="AJ39" s="541"/>
      <c r="AK39" s="541"/>
      <c r="AL39" s="540">
        <f>COUNTIFS('CLIENT ACTIVITY'!I13:I5000,"&gt;=18",'CLIENT ACTIVITY'!I13:I5000,"&lt;=20",'CLIENT ACTIVITY'!J13:J5000,"Female",'CLIENT ACTIVITY'!K13:K5000,"American Indian / Alaska Native", 'CLIENT ACTIVITY'!O13:O5000,"YES")</f>
        <v>0</v>
      </c>
      <c r="AM39" s="540"/>
      <c r="AN39" s="384"/>
      <c r="AO39" s="384"/>
      <c r="AP39" s="540"/>
      <c r="AQ39" s="540"/>
      <c r="AR39" s="541"/>
      <c r="AS39" s="541"/>
      <c r="AT39" s="540">
        <f>COUNTIFS('CLIENT ACTIVITY'!I13:I5000,"&gt;=18",'CLIENT ACTIVITY'!I13:I5000,"&lt;=20",'CLIENT ACTIVITY'!J13:J5000,"Female",'CLIENT ACTIVITY'!K13:K5000,"More than one race reported", 'CLIENT ACTIVITY'!O13:O5000,"YES")</f>
        <v>0</v>
      </c>
      <c r="AU39" s="540"/>
      <c r="AV39" s="384"/>
      <c r="AW39" s="384"/>
      <c r="AX39" s="540"/>
      <c r="AY39" s="540"/>
      <c r="AZ39" s="541"/>
      <c r="BA39" s="541"/>
      <c r="BB39" s="540">
        <f>COUNTIFS('CLIENT ACTIVITY'!I13:I5000,"&gt;=18",'CLIENT ACTIVITY'!I13:I5000,"&lt;=20",'CLIENT ACTIVITY'!J13:J5000,"Female",'CLIENT ACTIVITY'!K13:K5000,"Unknown", 'CLIENT ACTIVITY'!O13:O5000,"YES")</f>
        <v>0</v>
      </c>
      <c r="BC39" s="540"/>
      <c r="BD39" s="384"/>
      <c r="BE39" s="384"/>
      <c r="BF39" s="540"/>
      <c r="BG39" s="540"/>
      <c r="BH39" s="546"/>
      <c r="BI39" s="546"/>
      <c r="BJ39" s="547">
        <f t="shared" si="4"/>
        <v>0</v>
      </c>
      <c r="BK39" s="547"/>
      <c r="BL39" s="547"/>
      <c r="BM39" s="547"/>
      <c r="BN39" s="547"/>
      <c r="BO39" s="547"/>
      <c r="BP39" s="536" t="s">
        <v>119</v>
      </c>
      <c r="BQ39" s="537"/>
      <c r="BR39" s="538"/>
      <c r="BS39" s="556">
        <f>COUNTIFS('CLIENT ACTIVITY'!I13:I5000,"&gt;=18",'CLIENT ACTIVITY'!I13:I5000,"&lt;=20",'CLIENT ACTIVITY'!J13:J5000,"Female",'CLIENT ACTIVITY'!M13:M5000,"Not Hispanic or Latino", 'CLIENT ACTIVITY'!O13:O5000,"YES")</f>
        <v>0</v>
      </c>
      <c r="BT39" s="556"/>
      <c r="BU39" s="557"/>
      <c r="BV39" s="557"/>
      <c r="BW39" s="556"/>
      <c r="BX39" s="556"/>
      <c r="BY39" s="541"/>
      <c r="BZ39" s="541"/>
      <c r="CA39" s="556">
        <f>COUNTIFS('CLIENT ACTIVITY'!I13:I5000,"&gt;=18",'CLIENT ACTIVITY'!I13:I5000,"&lt;=20",'CLIENT ACTIVITY'!J13:J5000,"Female",'CLIENT ACTIVITY'!M13:M5000,"Hispanic-Latino ", 'CLIENT ACTIVITY'!O13:O5000,"YES")</f>
        <v>0</v>
      </c>
      <c r="CB39" s="556"/>
      <c r="CC39" s="557"/>
      <c r="CD39" s="557"/>
      <c r="CE39" s="556"/>
      <c r="CF39" s="556"/>
      <c r="CG39" s="541"/>
      <c r="CH39" s="541"/>
      <c r="CI39" s="556">
        <f>COUNTIFS('CLIENT ACTIVITY'!I13:I5000,"&gt;=18",'CLIENT ACTIVITY'!I13:I5000,"&lt;=20",'CLIENT ACTIVITY'!J13:J5000,"Female",'CLIENT ACTIVITY'!M13:M5000,"Unknown", 'CLIENT ACTIVITY'!O13:O5000,"YES")</f>
        <v>0</v>
      </c>
      <c r="CJ39" s="556"/>
      <c r="CK39" s="557"/>
      <c r="CL39" s="557"/>
      <c r="CM39" s="556"/>
      <c r="CN39" s="556"/>
      <c r="CO39" s="546"/>
      <c r="CP39" s="546"/>
      <c r="CQ39" s="555">
        <f t="shared" si="5"/>
        <v>0</v>
      </c>
      <c r="CR39" s="555"/>
      <c r="CS39" s="546"/>
      <c r="CT39" s="546"/>
      <c r="CU39" s="546"/>
      <c r="CV39" s="546"/>
    </row>
    <row r="40" spans="1:100" x14ac:dyDescent="0.25">
      <c r="A40" s="542" t="s">
        <v>120</v>
      </c>
      <c r="B40" s="543"/>
      <c r="C40" s="544"/>
      <c r="D40" s="541"/>
      <c r="E40" s="541"/>
      <c r="F40" s="545">
        <f>COUNTIFS('CLIENT ACTIVITY'!I13:I5000,"&gt;=21",'CLIENT ACTIVITY'!I13:I5000,"&lt;=24",'CLIENT ACTIVITY'!J13:J5000,"Female",'CLIENT ACTIVITY'!K13:K5000,"White", 'CLIENT ACTIVITY'!O13:O5000,"YES")</f>
        <v>0</v>
      </c>
      <c r="G40" s="545"/>
      <c r="H40" s="384"/>
      <c r="I40" s="384"/>
      <c r="J40" s="540"/>
      <c r="K40" s="540"/>
      <c r="L40" s="541"/>
      <c r="M40" s="541"/>
      <c r="N40" s="539">
        <f>COUNTIFS('CLIENT ACTIVITY'!I13:I5000,"&gt;=21",'CLIENT ACTIVITY'!I13:I5000,"&lt;=24",'CLIENT ACTIVITY'!J13:J5000,"Female",'CLIENT ACTIVITY'!K13:K5000,"African American /Black", 'CLIENT ACTIVITY'!O13:O5000,"YES")</f>
        <v>0</v>
      </c>
      <c r="O40" s="539"/>
      <c r="P40" s="384"/>
      <c r="Q40" s="384"/>
      <c r="R40" s="540"/>
      <c r="S40" s="540"/>
      <c r="T40" s="541"/>
      <c r="U40" s="541"/>
      <c r="V40" s="540">
        <f>COUNTIFS('CLIENT ACTIVITY'!I13:I5000,"&gt;=21",'CLIENT ACTIVITY'!I13:I5000,"&lt;=24",'CLIENT ACTIVITY'!J13:J5000,"Female",'CLIENT ACTIVITY'!K13:K5000,"Native Hawaiian / Other Pacific Islander", 'CLIENT ACTIVITY'!O13:O5000,"YES")</f>
        <v>0</v>
      </c>
      <c r="W40" s="540"/>
      <c r="X40" s="384"/>
      <c r="Y40" s="384"/>
      <c r="Z40" s="540"/>
      <c r="AA40" s="540"/>
      <c r="AB40" s="541"/>
      <c r="AC40" s="541"/>
      <c r="AD40" s="540">
        <f>COUNTIFS('CLIENT ACTIVITY'!I13:I5000,"&gt;=21",'CLIENT ACTIVITY'!I13:I5000,"&lt;=24",'CLIENT ACTIVITY'!J13:J5000,"Female",'CLIENT ACTIVITY'!K13:K5000,"Asian ", 'CLIENT ACTIVITY'!O13:O5000,"YES")</f>
        <v>0</v>
      </c>
      <c r="AE40" s="540"/>
      <c r="AF40" s="384"/>
      <c r="AG40" s="384"/>
      <c r="AH40" s="540"/>
      <c r="AI40" s="540"/>
      <c r="AJ40" s="541"/>
      <c r="AK40" s="541"/>
      <c r="AL40" s="540">
        <f>COUNTIFS('CLIENT ACTIVITY'!I13:I5000,"&gt;=21",'CLIENT ACTIVITY'!I13:I5000,"&lt;=24",'CLIENT ACTIVITY'!J13:J5000,"Female",'CLIENT ACTIVITY'!K13:K5000,"American Indian / Alaska Native", 'CLIENT ACTIVITY'!O13:O5000,"YES")</f>
        <v>0</v>
      </c>
      <c r="AM40" s="540"/>
      <c r="AN40" s="384"/>
      <c r="AO40" s="384"/>
      <c r="AP40" s="540"/>
      <c r="AQ40" s="540"/>
      <c r="AR40" s="541"/>
      <c r="AS40" s="541"/>
      <c r="AT40" s="540">
        <f>COUNTIFS('CLIENT ACTIVITY'!I13:I5000,"&gt;=21",'CLIENT ACTIVITY'!I13:I5000,"&lt;=24",'CLIENT ACTIVITY'!J13:J5000,"Female",'CLIENT ACTIVITY'!K13:K5000,"More than one race reported", 'CLIENT ACTIVITY'!O13:O5000,"YES")</f>
        <v>0</v>
      </c>
      <c r="AU40" s="540"/>
      <c r="AV40" s="384"/>
      <c r="AW40" s="384"/>
      <c r="AX40" s="540"/>
      <c r="AY40" s="540"/>
      <c r="AZ40" s="541"/>
      <c r="BA40" s="541"/>
      <c r="BB40" s="540">
        <f>COUNTIFS('CLIENT ACTIVITY'!I13:I5000,"&gt;=21",'CLIENT ACTIVITY'!I13:I5000,"&lt;=24",'CLIENT ACTIVITY'!J13:J5000,"Female",'CLIENT ACTIVITY'!K13:K5000,"Unknown", 'CLIENT ACTIVITY'!O13:O5000,"YES")</f>
        <v>0</v>
      </c>
      <c r="BC40" s="540"/>
      <c r="BD40" s="384"/>
      <c r="BE40" s="384"/>
      <c r="BF40" s="540"/>
      <c r="BG40" s="540"/>
      <c r="BH40" s="546"/>
      <c r="BI40" s="546"/>
      <c r="BJ40" s="547">
        <f t="shared" si="4"/>
        <v>0</v>
      </c>
      <c r="BK40" s="547"/>
      <c r="BL40" s="547"/>
      <c r="BM40" s="547"/>
      <c r="BN40" s="547"/>
      <c r="BO40" s="547"/>
      <c r="BP40" s="536" t="s">
        <v>120</v>
      </c>
      <c r="BQ40" s="537"/>
      <c r="BR40" s="538"/>
      <c r="BS40" s="556">
        <f>COUNTIFS('CLIENT ACTIVITY'!I13:I5000,"&gt;=21",'CLIENT ACTIVITY'!I13:I5000,"&lt;=24",'CLIENT ACTIVITY'!J13:J5000,"Female",'CLIENT ACTIVITY'!M13:M5000,"Not Hispanic or Latino", 'CLIENT ACTIVITY'!O13:O5000,"YES")</f>
        <v>0</v>
      </c>
      <c r="BT40" s="556"/>
      <c r="BU40" s="557"/>
      <c r="BV40" s="557"/>
      <c r="BW40" s="556"/>
      <c r="BX40" s="556"/>
      <c r="BY40" s="541"/>
      <c r="BZ40" s="541"/>
      <c r="CA40" s="556">
        <f>COUNTIFS('CLIENT ACTIVITY'!I13:I5000,"&gt;=21",'CLIENT ACTIVITY'!I13:I5000,"&lt;=24",'CLIENT ACTIVITY'!J13:J5000,"Female",'CLIENT ACTIVITY'!M13:M5000,"Hispanic-Latino ", 'CLIENT ACTIVITY'!O13:O5000,"YES")</f>
        <v>0</v>
      </c>
      <c r="CB40" s="556"/>
      <c r="CC40" s="557"/>
      <c r="CD40" s="557"/>
      <c r="CE40" s="556"/>
      <c r="CF40" s="556"/>
      <c r="CG40" s="541"/>
      <c r="CH40" s="541"/>
      <c r="CI40" s="556">
        <f>COUNTIFS('CLIENT ACTIVITY'!I13:I5000,"&gt;=21",'CLIENT ACTIVITY'!I13:I5000,"&lt;=24",'CLIENT ACTIVITY'!J13:J5000,"Female",'CLIENT ACTIVITY'!M13:M5000,"Unknown", 'CLIENT ACTIVITY'!O13:O5000,"YES")</f>
        <v>0</v>
      </c>
      <c r="CJ40" s="556"/>
      <c r="CK40" s="557"/>
      <c r="CL40" s="557"/>
      <c r="CM40" s="556"/>
      <c r="CN40" s="556"/>
      <c r="CO40" s="546"/>
      <c r="CP40" s="546"/>
      <c r="CQ40" s="555">
        <f t="shared" si="5"/>
        <v>0</v>
      </c>
      <c r="CR40" s="555"/>
      <c r="CS40" s="546"/>
      <c r="CT40" s="546"/>
      <c r="CU40" s="546"/>
      <c r="CV40" s="546"/>
    </row>
    <row r="41" spans="1:100" x14ac:dyDescent="0.25">
      <c r="A41" s="542" t="s">
        <v>121</v>
      </c>
      <c r="B41" s="543"/>
      <c r="C41" s="544"/>
      <c r="D41" s="541"/>
      <c r="E41" s="541"/>
      <c r="F41" s="545">
        <f>COUNTIFS('CLIENT ACTIVITY'!I13:I5000,"&gt;=25",'CLIENT ACTIVITY'!I13:I5000,"&lt;=34",'CLIENT ACTIVITY'!J13:J5000,"Female",'CLIENT ACTIVITY'!K13:K5000,"White", 'CLIENT ACTIVITY'!O13:O5000,"YES")</f>
        <v>0</v>
      </c>
      <c r="G41" s="545"/>
      <c r="H41" s="384"/>
      <c r="I41" s="384"/>
      <c r="J41" s="540"/>
      <c r="K41" s="540"/>
      <c r="L41" s="541"/>
      <c r="M41" s="541"/>
      <c r="N41" s="539">
        <f>COUNTIFS('CLIENT ACTIVITY'!I13:I5000,"&gt;=25",'CLIENT ACTIVITY'!I13:I5000,"&lt;=34",'CLIENT ACTIVITY'!J13:J5000,"Female",'CLIENT ACTIVITY'!K13:K5000,"African American /Black", 'CLIENT ACTIVITY'!O13:O5000,"YES")</f>
        <v>0</v>
      </c>
      <c r="O41" s="539"/>
      <c r="P41" s="384"/>
      <c r="Q41" s="384"/>
      <c r="R41" s="540"/>
      <c r="S41" s="540"/>
      <c r="T41" s="541"/>
      <c r="U41" s="541"/>
      <c r="V41" s="540">
        <f>COUNTIFS('CLIENT ACTIVITY'!I13:I5000,"&gt;=25",'CLIENT ACTIVITY'!I13:I5000,"&lt;=34",'CLIENT ACTIVITY'!J13:J5000,"Female",'CLIENT ACTIVITY'!K13:K5000,"Native Hawaiian / Other Pacific Islander", 'CLIENT ACTIVITY'!O13:O5000,"YES")</f>
        <v>0</v>
      </c>
      <c r="W41" s="540"/>
      <c r="X41" s="384"/>
      <c r="Y41" s="384"/>
      <c r="Z41" s="540"/>
      <c r="AA41" s="540"/>
      <c r="AB41" s="541"/>
      <c r="AC41" s="541"/>
      <c r="AD41" s="540">
        <f>COUNTIFS('CLIENT ACTIVITY'!I13:I5000,"&gt;=25",'CLIENT ACTIVITY'!I13:I5000,"&lt;=34",'CLIENT ACTIVITY'!J13:J5000,"Female",'CLIENT ACTIVITY'!K13:K5000,"Asian ", 'CLIENT ACTIVITY'!O13:O5000,"YES")</f>
        <v>0</v>
      </c>
      <c r="AE41" s="540"/>
      <c r="AF41" s="384"/>
      <c r="AG41" s="384"/>
      <c r="AH41" s="540"/>
      <c r="AI41" s="540"/>
      <c r="AJ41" s="541"/>
      <c r="AK41" s="541"/>
      <c r="AL41" s="540">
        <f>COUNTIFS('CLIENT ACTIVITY'!I13:I5000,"&gt;=25",'CLIENT ACTIVITY'!I13:I5000,"&lt;=34",'CLIENT ACTIVITY'!J13:J5000,"Female",'CLIENT ACTIVITY'!K13:K5000,"American Indian / Alaska Native", 'CLIENT ACTIVITY'!O13:O5000,"YES")</f>
        <v>0</v>
      </c>
      <c r="AM41" s="540"/>
      <c r="AN41" s="384"/>
      <c r="AO41" s="384"/>
      <c r="AP41" s="540"/>
      <c r="AQ41" s="540"/>
      <c r="AR41" s="541"/>
      <c r="AS41" s="541"/>
      <c r="AT41" s="540">
        <f>COUNTIFS('CLIENT ACTIVITY'!I13:I5000,"&gt;=25",'CLIENT ACTIVITY'!I13:I5000,"&lt;=34",'CLIENT ACTIVITY'!J13:J5000,"Female",'CLIENT ACTIVITY'!K13:K5000,"More than one race reported", 'CLIENT ACTIVITY'!O13:O5000,"YES")</f>
        <v>0</v>
      </c>
      <c r="AU41" s="540"/>
      <c r="AV41" s="384"/>
      <c r="AW41" s="384"/>
      <c r="AX41" s="540"/>
      <c r="AY41" s="540"/>
      <c r="AZ41" s="541"/>
      <c r="BA41" s="541"/>
      <c r="BB41" s="540">
        <f>COUNTIFS('CLIENT ACTIVITY'!I13:I5000,"&gt;=25",'CLIENT ACTIVITY'!I13:I5000,"&lt;=34",'CLIENT ACTIVITY'!J13:J5000,"Female",'CLIENT ACTIVITY'!K13:K5000,"Unknown", 'CLIENT ACTIVITY'!O13:O5000,"YES")</f>
        <v>0</v>
      </c>
      <c r="BC41" s="540"/>
      <c r="BD41" s="384"/>
      <c r="BE41" s="384"/>
      <c r="BF41" s="540"/>
      <c r="BG41" s="540"/>
      <c r="BH41" s="546"/>
      <c r="BI41" s="546"/>
      <c r="BJ41" s="547">
        <f t="shared" si="4"/>
        <v>0</v>
      </c>
      <c r="BK41" s="547"/>
      <c r="BL41" s="547"/>
      <c r="BM41" s="547"/>
      <c r="BN41" s="547"/>
      <c r="BO41" s="547"/>
      <c r="BP41" s="536" t="s">
        <v>121</v>
      </c>
      <c r="BQ41" s="537"/>
      <c r="BR41" s="538"/>
      <c r="BS41" s="556">
        <f>COUNTIFS('CLIENT ACTIVITY'!I13:I5000,"&gt;=25",'CLIENT ACTIVITY'!I13:I5000,"&lt;=34",'CLIENT ACTIVITY'!J13:J5000,"Female",'CLIENT ACTIVITY'!M13:M5000,"Not Hispanic or Latino", 'CLIENT ACTIVITY'!O13:O5000,"YES")</f>
        <v>0</v>
      </c>
      <c r="BT41" s="556"/>
      <c r="BU41" s="557"/>
      <c r="BV41" s="557"/>
      <c r="BW41" s="556"/>
      <c r="BX41" s="556"/>
      <c r="BY41" s="541"/>
      <c r="BZ41" s="541"/>
      <c r="CA41" s="556">
        <f>COUNTIFS('CLIENT ACTIVITY'!I13:I5000,"&gt;=25",'CLIENT ACTIVITY'!I13:I5000,"&lt;=34",'CLIENT ACTIVITY'!J13:J5000,"Female",'CLIENT ACTIVITY'!M13:M5000,"Hispanic-Latino ", 'CLIENT ACTIVITY'!O13:O5000,"YES")</f>
        <v>0</v>
      </c>
      <c r="CB41" s="556"/>
      <c r="CC41" s="557"/>
      <c r="CD41" s="557"/>
      <c r="CE41" s="556"/>
      <c r="CF41" s="556"/>
      <c r="CG41" s="541"/>
      <c r="CH41" s="541"/>
      <c r="CI41" s="556">
        <f>COUNTIFS('CLIENT ACTIVITY'!I13:I5000,"&gt;=25",'CLIENT ACTIVITY'!I13:I5000,"&lt;=34",'CLIENT ACTIVITY'!J13:J5000,"Female",'CLIENT ACTIVITY'!M13:M5000,"Unknown", 'CLIENT ACTIVITY'!O13:O5000,"YES")</f>
        <v>0</v>
      </c>
      <c r="CJ41" s="556"/>
      <c r="CK41" s="557"/>
      <c r="CL41" s="557"/>
      <c r="CM41" s="556"/>
      <c r="CN41" s="556"/>
      <c r="CO41" s="546"/>
      <c r="CP41" s="546"/>
      <c r="CQ41" s="555">
        <f t="shared" si="5"/>
        <v>0</v>
      </c>
      <c r="CR41" s="555"/>
      <c r="CS41" s="546"/>
      <c r="CT41" s="546"/>
      <c r="CU41" s="546"/>
      <c r="CV41" s="546"/>
    </row>
    <row r="42" spans="1:100" x14ac:dyDescent="0.25">
      <c r="A42" s="542" t="s">
        <v>122</v>
      </c>
      <c r="B42" s="543"/>
      <c r="C42" s="544"/>
      <c r="D42" s="541"/>
      <c r="E42" s="541"/>
      <c r="F42" s="545">
        <f>COUNTIFS('CLIENT ACTIVITY'!I13:I5000,"&gt;=35",'CLIENT ACTIVITY'!I13:I5000,"&lt;=44",'CLIENT ACTIVITY'!J13:J5000,"Female",'CLIENT ACTIVITY'!K13:K5000,"White", 'CLIENT ACTIVITY'!O13:O5000,"YES")</f>
        <v>0</v>
      </c>
      <c r="G42" s="545"/>
      <c r="H42" s="384"/>
      <c r="I42" s="384"/>
      <c r="J42" s="540"/>
      <c r="K42" s="540"/>
      <c r="L42" s="541"/>
      <c r="M42" s="541"/>
      <c r="N42" s="539">
        <f>COUNTIFS('CLIENT ACTIVITY'!I13:I5000,"&gt;=35",'CLIENT ACTIVITY'!I13:I5000,"&lt;=44",'CLIENT ACTIVITY'!J13:J5000,"Female",'CLIENT ACTIVITY'!K13:K5000,"African American /Black", 'CLIENT ACTIVITY'!O13:O5000,"YES")</f>
        <v>0</v>
      </c>
      <c r="O42" s="539"/>
      <c r="P42" s="384"/>
      <c r="Q42" s="384"/>
      <c r="R42" s="540"/>
      <c r="S42" s="540"/>
      <c r="T42" s="541"/>
      <c r="U42" s="541"/>
      <c r="V42" s="540">
        <f>COUNTIFS('CLIENT ACTIVITY'!I13:I5000,"&gt;=35",'CLIENT ACTIVITY'!I13:I5000,"&lt;=44",'CLIENT ACTIVITY'!J13:J5000,"Female",'CLIENT ACTIVITY'!K13:K5000,"Native Hawaiian / Other Pacific Islander", 'CLIENT ACTIVITY'!O13:O5000,"YES")</f>
        <v>0</v>
      </c>
      <c r="W42" s="540"/>
      <c r="X42" s="384"/>
      <c r="Y42" s="384"/>
      <c r="Z42" s="540"/>
      <c r="AA42" s="540"/>
      <c r="AB42" s="541"/>
      <c r="AC42" s="541"/>
      <c r="AD42" s="540">
        <f>COUNTIFS('CLIENT ACTIVITY'!I13:I5000,"&gt;=35",'CLIENT ACTIVITY'!I13:I5000,"&lt;=44",'CLIENT ACTIVITY'!J13:J5000,"Female",'CLIENT ACTIVITY'!K13:K5000,"Asian ", 'CLIENT ACTIVITY'!O13:O5000,"YES")</f>
        <v>0</v>
      </c>
      <c r="AE42" s="540"/>
      <c r="AF42" s="384"/>
      <c r="AG42" s="384"/>
      <c r="AH42" s="540"/>
      <c r="AI42" s="540"/>
      <c r="AJ42" s="541"/>
      <c r="AK42" s="541"/>
      <c r="AL42" s="540">
        <f>COUNTIFS('CLIENT ACTIVITY'!I13:I5000,"&gt;=35",'CLIENT ACTIVITY'!I13:I5000,"&lt;=44",'CLIENT ACTIVITY'!J13:J5000,"Female",'CLIENT ACTIVITY'!K13:K5000,"American Indian / Alaska Native", 'CLIENT ACTIVITY'!O13:O5000,"YES")</f>
        <v>0</v>
      </c>
      <c r="AM42" s="540"/>
      <c r="AN42" s="384"/>
      <c r="AO42" s="384"/>
      <c r="AP42" s="540"/>
      <c r="AQ42" s="540"/>
      <c r="AR42" s="541"/>
      <c r="AS42" s="541"/>
      <c r="AT42" s="540">
        <f>COUNTIFS('CLIENT ACTIVITY'!I13:I5000,"&gt;=35",'CLIENT ACTIVITY'!I13:I5000,"&lt;=44",'CLIENT ACTIVITY'!J13:J5000,"Female",'CLIENT ACTIVITY'!K13:K5000,"More than one race reported", 'CLIENT ACTIVITY'!O13:O5000,"YES")</f>
        <v>0</v>
      </c>
      <c r="AU42" s="540"/>
      <c r="AV42" s="384"/>
      <c r="AW42" s="384"/>
      <c r="AX42" s="540"/>
      <c r="AY42" s="540"/>
      <c r="AZ42" s="541"/>
      <c r="BA42" s="541"/>
      <c r="BB42" s="540">
        <f>COUNTIFS('CLIENT ACTIVITY'!I13:I5000,"&gt;=35",'CLIENT ACTIVITY'!I13:I5000,"&lt;=44",'CLIENT ACTIVITY'!J13:J5000,"Female",'CLIENT ACTIVITY'!K13:K5000,"Unknown", 'CLIENT ACTIVITY'!O13:O5000,"YES")</f>
        <v>0</v>
      </c>
      <c r="BC42" s="540"/>
      <c r="BD42" s="384"/>
      <c r="BE42" s="384"/>
      <c r="BF42" s="540"/>
      <c r="BG42" s="540"/>
      <c r="BH42" s="546"/>
      <c r="BI42" s="546"/>
      <c r="BJ42" s="547">
        <f t="shared" si="4"/>
        <v>0</v>
      </c>
      <c r="BK42" s="547"/>
      <c r="BL42" s="547"/>
      <c r="BM42" s="547"/>
      <c r="BN42" s="547"/>
      <c r="BO42" s="547"/>
      <c r="BP42" s="536" t="s">
        <v>122</v>
      </c>
      <c r="BQ42" s="537"/>
      <c r="BR42" s="538"/>
      <c r="BS42" s="556">
        <f>COUNTIFS('CLIENT ACTIVITY'!I13:I5000,"&gt;=35",'CLIENT ACTIVITY'!I13:I5000,"&lt;=44",'CLIENT ACTIVITY'!J13:J5000,"Female",'CLIENT ACTIVITY'!M13:M5000,"Not Hispanic or Latino", 'CLIENT ACTIVITY'!O13:O5000,"YES")</f>
        <v>0</v>
      </c>
      <c r="BT42" s="556"/>
      <c r="BU42" s="557"/>
      <c r="BV42" s="557"/>
      <c r="BW42" s="556"/>
      <c r="BX42" s="556"/>
      <c r="BY42" s="541"/>
      <c r="BZ42" s="541"/>
      <c r="CA42" s="556">
        <f>COUNTIFS('CLIENT ACTIVITY'!I13:I5000,"&gt;=35",'CLIENT ACTIVITY'!I13:I5000,"&lt;=44",'CLIENT ACTIVITY'!J13:J5000,"Female",'CLIENT ACTIVITY'!M13:M5000,"Hispanic-Latino ", 'CLIENT ACTIVITY'!O13:O5000,"YES")</f>
        <v>0</v>
      </c>
      <c r="CB42" s="556"/>
      <c r="CC42" s="557"/>
      <c r="CD42" s="557"/>
      <c r="CE42" s="556"/>
      <c r="CF42" s="556"/>
      <c r="CG42" s="541"/>
      <c r="CH42" s="541"/>
      <c r="CI42" s="556">
        <f>COUNTIFS('CLIENT ACTIVITY'!I13:I5000,"&gt;=35",'CLIENT ACTIVITY'!I13:I5000,"&lt;=44",'CLIENT ACTIVITY'!J13:J5000,"Female",'CLIENT ACTIVITY'!M13:M5000,"Unknown", 'CLIENT ACTIVITY'!O13:O5000,"YES")</f>
        <v>0</v>
      </c>
      <c r="CJ42" s="556"/>
      <c r="CK42" s="557"/>
      <c r="CL42" s="557"/>
      <c r="CM42" s="556"/>
      <c r="CN42" s="556"/>
      <c r="CO42" s="546"/>
      <c r="CP42" s="546"/>
      <c r="CQ42" s="555">
        <f t="shared" si="5"/>
        <v>0</v>
      </c>
      <c r="CR42" s="555"/>
      <c r="CS42" s="546"/>
      <c r="CT42" s="546"/>
      <c r="CU42" s="546"/>
      <c r="CV42" s="546"/>
    </row>
    <row r="43" spans="1:100" x14ac:dyDescent="0.25">
      <c r="A43" s="542" t="s">
        <v>123</v>
      </c>
      <c r="B43" s="543"/>
      <c r="C43" s="544"/>
      <c r="D43" s="541"/>
      <c r="E43" s="541"/>
      <c r="F43" s="545">
        <f>COUNTIFS('CLIENT ACTIVITY'!I13:I5000,"&gt;=45",'CLIENT ACTIVITY'!I13:I5000,"&lt;=54",'CLIENT ACTIVITY'!J13:J5000,"Female",'CLIENT ACTIVITY'!K13:K5000,"White", 'CLIENT ACTIVITY'!O13:O5000,"YES")</f>
        <v>0</v>
      </c>
      <c r="G43" s="545"/>
      <c r="H43" s="384"/>
      <c r="I43" s="384"/>
      <c r="J43" s="540"/>
      <c r="K43" s="540"/>
      <c r="L43" s="541"/>
      <c r="M43" s="541"/>
      <c r="N43" s="539">
        <f>COUNTIFS('CLIENT ACTIVITY'!I13:I5000,"&gt;=45",'CLIENT ACTIVITY'!I13:I5000,"&lt;=54",'CLIENT ACTIVITY'!J13:J5000,"Female",'CLIENT ACTIVITY'!K13:K5000,"African American /Black", 'CLIENT ACTIVITY'!O13:O5000,"YES")</f>
        <v>0</v>
      </c>
      <c r="O43" s="539"/>
      <c r="P43" s="384"/>
      <c r="Q43" s="384"/>
      <c r="R43" s="540"/>
      <c r="S43" s="540"/>
      <c r="T43" s="541"/>
      <c r="U43" s="541"/>
      <c r="V43" s="540">
        <f>COUNTIFS('CLIENT ACTIVITY'!I13:I5000,"&gt;=45",'CLIENT ACTIVITY'!I13:I5000,"&lt;=54",'CLIENT ACTIVITY'!J13:J5000,"Female",'CLIENT ACTIVITY'!K13:K5000,"Native Hawaiian / Other Pacific Islander", 'CLIENT ACTIVITY'!O13:O5000,"YES")</f>
        <v>0</v>
      </c>
      <c r="W43" s="540"/>
      <c r="X43" s="384"/>
      <c r="Y43" s="384"/>
      <c r="Z43" s="540"/>
      <c r="AA43" s="540"/>
      <c r="AB43" s="541"/>
      <c r="AC43" s="541"/>
      <c r="AD43" s="540">
        <f>COUNTIFS('CLIENT ACTIVITY'!I13:I5000,"&gt;=45",'CLIENT ACTIVITY'!I13:I5000,"&lt;=54",'CLIENT ACTIVITY'!J13:J5000,"Female",'CLIENT ACTIVITY'!K13:K5000,"Asian ", 'CLIENT ACTIVITY'!O13:O5000,"YES")</f>
        <v>0</v>
      </c>
      <c r="AE43" s="540"/>
      <c r="AF43" s="384"/>
      <c r="AG43" s="384"/>
      <c r="AH43" s="540"/>
      <c r="AI43" s="540"/>
      <c r="AJ43" s="541"/>
      <c r="AK43" s="541"/>
      <c r="AL43" s="540">
        <f>COUNTIFS('CLIENT ACTIVITY'!I13:I5000,"&gt;=45",'CLIENT ACTIVITY'!I13:I5000,"&lt;=54",'CLIENT ACTIVITY'!J13:J5000,"Female",'CLIENT ACTIVITY'!K13:K5000,"American Indian / Alaska Native", 'CLIENT ACTIVITY'!O13:O5000,"YES")</f>
        <v>0</v>
      </c>
      <c r="AM43" s="540"/>
      <c r="AN43" s="384"/>
      <c r="AO43" s="384"/>
      <c r="AP43" s="540"/>
      <c r="AQ43" s="540"/>
      <c r="AR43" s="541"/>
      <c r="AS43" s="541"/>
      <c r="AT43" s="540">
        <f>COUNTIFS('CLIENT ACTIVITY'!I13:I5000,"&gt;=45",'CLIENT ACTIVITY'!I13:I5000,"&lt;=54",'CLIENT ACTIVITY'!J13:J5000,"Female",'CLIENT ACTIVITY'!K13:K5000,"More than one race reported", 'CLIENT ACTIVITY'!O13:O5000,"YES")</f>
        <v>0</v>
      </c>
      <c r="AU43" s="540"/>
      <c r="AV43" s="384"/>
      <c r="AW43" s="384"/>
      <c r="AX43" s="540"/>
      <c r="AY43" s="540"/>
      <c r="AZ43" s="541"/>
      <c r="BA43" s="541"/>
      <c r="BB43" s="540">
        <f>COUNTIFS('CLIENT ACTIVITY'!I13:I5000,"&gt;=45",'CLIENT ACTIVITY'!I13:I5000,"&lt;=54",'CLIENT ACTIVITY'!J13:J5000,"Female",'CLIENT ACTIVITY'!K13:K5000,"Unknown", 'CLIENT ACTIVITY'!O13:O5000,"YES")</f>
        <v>0</v>
      </c>
      <c r="BC43" s="540"/>
      <c r="BD43" s="384"/>
      <c r="BE43" s="384"/>
      <c r="BF43" s="540"/>
      <c r="BG43" s="540"/>
      <c r="BH43" s="546"/>
      <c r="BI43" s="546"/>
      <c r="BJ43" s="547">
        <f t="shared" si="4"/>
        <v>0</v>
      </c>
      <c r="BK43" s="547"/>
      <c r="BL43" s="547"/>
      <c r="BM43" s="547"/>
      <c r="BN43" s="547"/>
      <c r="BO43" s="547"/>
      <c r="BP43" s="536" t="s">
        <v>123</v>
      </c>
      <c r="BQ43" s="537"/>
      <c r="BR43" s="538"/>
      <c r="BS43" s="556">
        <f>COUNTIFS('CLIENT ACTIVITY'!I13:I5000,"&gt;=45",'CLIENT ACTIVITY'!I13:I5000,"&lt;=54",'CLIENT ACTIVITY'!J13:J5000,"Female",'CLIENT ACTIVITY'!M13:M5000,"Not Hispanic or Latino", 'CLIENT ACTIVITY'!O13:O5000,"YES")</f>
        <v>0</v>
      </c>
      <c r="BT43" s="556"/>
      <c r="BU43" s="557"/>
      <c r="BV43" s="557"/>
      <c r="BW43" s="556"/>
      <c r="BX43" s="556"/>
      <c r="BY43" s="541"/>
      <c r="BZ43" s="541"/>
      <c r="CA43" s="556">
        <f>COUNTIFS('CLIENT ACTIVITY'!I13:I5000,"&gt;=45",'CLIENT ACTIVITY'!I13:I5000,"&lt;=54",'CLIENT ACTIVITY'!J13:J5000,"Female",'CLIENT ACTIVITY'!M13:M5000,"Hispanic-Latino ", 'CLIENT ACTIVITY'!O13:O5000,"YES")</f>
        <v>0</v>
      </c>
      <c r="CB43" s="556"/>
      <c r="CC43" s="557"/>
      <c r="CD43" s="557"/>
      <c r="CE43" s="556"/>
      <c r="CF43" s="556"/>
      <c r="CG43" s="541"/>
      <c r="CH43" s="541"/>
      <c r="CI43" s="556">
        <f>COUNTIFS('CLIENT ACTIVITY'!I13:I5000,"&gt;=45",'CLIENT ACTIVITY'!I13:I5000,"&lt;=54",'CLIENT ACTIVITY'!J13:J5000,"Female",'CLIENT ACTIVITY'!M13:M5000,"Unknown", 'CLIENT ACTIVITY'!O13:O5000,"YES")</f>
        <v>0</v>
      </c>
      <c r="CJ43" s="556"/>
      <c r="CK43" s="557"/>
      <c r="CL43" s="557"/>
      <c r="CM43" s="556"/>
      <c r="CN43" s="556"/>
      <c r="CO43" s="546"/>
      <c r="CP43" s="546"/>
      <c r="CQ43" s="555">
        <f t="shared" si="5"/>
        <v>0</v>
      </c>
      <c r="CR43" s="555"/>
      <c r="CS43" s="546"/>
      <c r="CT43" s="546"/>
      <c r="CU43" s="546"/>
      <c r="CV43" s="546"/>
    </row>
    <row r="44" spans="1:100" x14ac:dyDescent="0.25">
      <c r="A44" s="542" t="s">
        <v>124</v>
      </c>
      <c r="B44" s="543"/>
      <c r="C44" s="544"/>
      <c r="D44" s="541"/>
      <c r="E44" s="541"/>
      <c r="F44" s="545">
        <f>COUNTIFS('CLIENT ACTIVITY'!I13:I5000,"&gt;=55",'CLIENT ACTIVITY'!I13:I5000,"&lt;=64",'CLIENT ACTIVITY'!J13:J5000,"Female",'CLIENT ACTIVITY'!K13:K5000,"White", 'CLIENT ACTIVITY'!O13:O5000,"YES")</f>
        <v>0</v>
      </c>
      <c r="G44" s="545"/>
      <c r="H44" s="384"/>
      <c r="I44" s="384"/>
      <c r="J44" s="540"/>
      <c r="K44" s="540"/>
      <c r="L44" s="541"/>
      <c r="M44" s="541"/>
      <c r="N44" s="539">
        <f>COUNTIFS('CLIENT ACTIVITY'!I13:I5000,"&gt;=55",'CLIENT ACTIVITY'!I13:I5000,"&lt;=64",'CLIENT ACTIVITY'!J13:J5000,"Female",'CLIENT ACTIVITY'!K13:K5000,"African American /Black",'CLIENT ACTIVITY'!O13:O5000,"YES")</f>
        <v>0</v>
      </c>
      <c r="O44" s="539"/>
      <c r="P44" s="384"/>
      <c r="Q44" s="384"/>
      <c r="R44" s="540"/>
      <c r="S44" s="540"/>
      <c r="T44" s="541"/>
      <c r="U44" s="541"/>
      <c r="V44" s="540">
        <f>COUNTIFS('CLIENT ACTIVITY'!I13:I5000,"&gt;=55",'CLIENT ACTIVITY'!I13:I5000,"&lt;=64",'CLIENT ACTIVITY'!J13:J5000,"Female",'CLIENT ACTIVITY'!K13:K5000,"Native Hawaiian / Other Pacific Islander", 'CLIENT ACTIVITY'!O13:O5000,"YES")</f>
        <v>0</v>
      </c>
      <c r="W44" s="540"/>
      <c r="X44" s="384"/>
      <c r="Y44" s="384"/>
      <c r="Z44" s="540"/>
      <c r="AA44" s="540"/>
      <c r="AB44" s="541"/>
      <c r="AC44" s="541"/>
      <c r="AD44" s="540">
        <f>COUNTIFS('CLIENT ACTIVITY'!I13:I5000,"&gt;=55",'CLIENT ACTIVITY'!I13:I5000,"&lt;=64",'CLIENT ACTIVITY'!J13:J5000,"Female",'CLIENT ACTIVITY'!K13:K5000,"Asian ", 'CLIENT ACTIVITY'!O13:O5000,"YES")</f>
        <v>0</v>
      </c>
      <c r="AE44" s="540"/>
      <c r="AF44" s="384"/>
      <c r="AG44" s="384"/>
      <c r="AH44" s="540"/>
      <c r="AI44" s="540"/>
      <c r="AJ44" s="541"/>
      <c r="AK44" s="541"/>
      <c r="AL44" s="540">
        <f>COUNTIFS('CLIENT ACTIVITY'!I13:I5000,"&gt;=55",'CLIENT ACTIVITY'!I13:I5000,"&lt;=64",'CLIENT ACTIVITY'!J13:J5000,"Female",'CLIENT ACTIVITY'!K13:K5000,"American Indian / Alaska Native", 'CLIENT ACTIVITY'!O13:O5000,"YES")</f>
        <v>0</v>
      </c>
      <c r="AM44" s="540"/>
      <c r="AN44" s="384"/>
      <c r="AO44" s="384"/>
      <c r="AP44" s="540"/>
      <c r="AQ44" s="540"/>
      <c r="AR44" s="541"/>
      <c r="AS44" s="541"/>
      <c r="AT44" s="540">
        <f>COUNTIFS('CLIENT ACTIVITY'!I13:I5000,"&gt;=55",'CLIENT ACTIVITY'!I13:I5000,"&lt;=64",'CLIENT ACTIVITY'!J13:J5000,"Female",'CLIENT ACTIVITY'!K13:K5000,"More than one race reported", 'CLIENT ACTIVITY'!O13:O5000,"YES")</f>
        <v>0</v>
      </c>
      <c r="AU44" s="540"/>
      <c r="AV44" s="384"/>
      <c r="AW44" s="384"/>
      <c r="AX44" s="540"/>
      <c r="AY44" s="540"/>
      <c r="AZ44" s="541"/>
      <c r="BA44" s="541"/>
      <c r="BB44" s="540">
        <f>COUNTIFS('CLIENT ACTIVITY'!I13:I5000,"&gt;=55",'CLIENT ACTIVITY'!I13:I5000,"&lt;=64",'CLIENT ACTIVITY'!J13:J5000,"Female",'CLIENT ACTIVITY'!K13:K5000,"Unknown", 'CLIENT ACTIVITY'!O13:O5000,"YES")</f>
        <v>0</v>
      </c>
      <c r="BC44" s="540"/>
      <c r="BD44" s="384"/>
      <c r="BE44" s="384"/>
      <c r="BF44" s="540"/>
      <c r="BG44" s="540"/>
      <c r="BH44" s="546"/>
      <c r="BI44" s="546"/>
      <c r="BJ44" s="547">
        <f t="shared" si="4"/>
        <v>0</v>
      </c>
      <c r="BK44" s="547"/>
      <c r="BL44" s="547"/>
      <c r="BM44" s="547"/>
      <c r="BN44" s="547"/>
      <c r="BO44" s="547"/>
      <c r="BP44" s="536" t="s">
        <v>124</v>
      </c>
      <c r="BQ44" s="537"/>
      <c r="BR44" s="538"/>
      <c r="BS44" s="556">
        <f>COUNTIFS('CLIENT ACTIVITY'!I13:I5000,"&gt;=55",'CLIENT ACTIVITY'!I13:I5000,"&lt;=64",'CLIENT ACTIVITY'!J13:J5000,"Female",'CLIENT ACTIVITY'!M13:M5000,"Not Hispanic or Latino", 'CLIENT ACTIVITY'!O13:O5000,"YES")</f>
        <v>0</v>
      </c>
      <c r="BT44" s="556"/>
      <c r="BU44" s="557"/>
      <c r="BV44" s="557"/>
      <c r="BW44" s="556"/>
      <c r="BX44" s="556"/>
      <c r="BY44" s="541"/>
      <c r="BZ44" s="541"/>
      <c r="CA44" s="556">
        <f>COUNTIFS('CLIENT ACTIVITY'!I13:I5000,"&gt;=55",'CLIENT ACTIVITY'!I13:I5000,"&lt;=64",'CLIENT ACTIVITY'!J13:J5000,"Female",'CLIENT ACTIVITY'!M13:M5000,"Hispanic-Latino ", 'CLIENT ACTIVITY'!O13:O5000,"YES")</f>
        <v>0</v>
      </c>
      <c r="CB44" s="556"/>
      <c r="CC44" s="557"/>
      <c r="CD44" s="557"/>
      <c r="CE44" s="556"/>
      <c r="CF44" s="556"/>
      <c r="CG44" s="541"/>
      <c r="CH44" s="541"/>
      <c r="CI44" s="556">
        <f>COUNTIFS('CLIENT ACTIVITY'!I13:I5000,"&gt;=55",'CLIENT ACTIVITY'!I13:I5000,"&lt;=64",'CLIENT ACTIVITY'!J13:J5000,"Female",'CLIENT ACTIVITY'!M13:M5000,"Unknown", 'CLIENT ACTIVITY'!O13:O5000,"YES")</f>
        <v>0</v>
      </c>
      <c r="CJ44" s="556"/>
      <c r="CK44" s="557"/>
      <c r="CL44" s="557"/>
      <c r="CM44" s="556"/>
      <c r="CN44" s="556"/>
      <c r="CO44" s="546"/>
      <c r="CP44" s="546"/>
      <c r="CQ44" s="555">
        <f t="shared" si="5"/>
        <v>0</v>
      </c>
      <c r="CR44" s="555"/>
      <c r="CS44" s="546"/>
      <c r="CT44" s="546"/>
      <c r="CU44" s="546"/>
      <c r="CV44" s="546"/>
    </row>
    <row r="45" spans="1:100" x14ac:dyDescent="0.25">
      <c r="A45" s="542" t="s">
        <v>125</v>
      </c>
      <c r="B45" s="543"/>
      <c r="C45" s="544"/>
      <c r="D45" s="541"/>
      <c r="E45" s="541"/>
      <c r="F45" s="545">
        <f>COUNTIFS('CLIENT ACTIVITY'!I13:I5000,"&gt;=65",'CLIENT ACTIVITY'!I13:I5000,"&lt;=74",'CLIENT ACTIVITY'!J13:J5000,"Female",'CLIENT ACTIVITY'!K13:K5000,"White",'CLIENT ACTIVITY'!O13:O5000,"YES")</f>
        <v>0</v>
      </c>
      <c r="G45" s="545"/>
      <c r="H45" s="384"/>
      <c r="I45" s="384"/>
      <c r="J45" s="540"/>
      <c r="K45" s="540"/>
      <c r="L45" s="541"/>
      <c r="M45" s="541"/>
      <c r="N45" s="539">
        <f>COUNTIFS('CLIENT ACTIVITY'!I13:I5000,"&gt;=65",'CLIENT ACTIVITY'!I13:I5000,"&lt;=74",'CLIENT ACTIVITY'!J13:J5000,"Female",'CLIENT ACTIVITY'!K13:K5000,"African American /Black",'CLIENT ACTIVITY'!O13:O5000,"YES")</f>
        <v>0</v>
      </c>
      <c r="O45" s="539"/>
      <c r="P45" s="384"/>
      <c r="Q45" s="384"/>
      <c r="R45" s="540"/>
      <c r="S45" s="540"/>
      <c r="T45" s="541"/>
      <c r="U45" s="541"/>
      <c r="V45" s="540">
        <f>COUNTIFS('CLIENT ACTIVITY'!I13:I5000,"&gt;=65",'CLIENT ACTIVITY'!I13:I5000,"&lt;=74",'CLIENT ACTIVITY'!J13:J5000,"Female",'CLIENT ACTIVITY'!K13:K5000,"Native Hawaiian / Other Pacific Islander",'CLIENT ACTIVITY'!O13:O5000,"YES")</f>
        <v>0</v>
      </c>
      <c r="W45" s="540"/>
      <c r="X45" s="384"/>
      <c r="Y45" s="384"/>
      <c r="Z45" s="540"/>
      <c r="AA45" s="540"/>
      <c r="AB45" s="541"/>
      <c r="AC45" s="541"/>
      <c r="AD45" s="540">
        <f>COUNTIFS('CLIENT ACTIVITY'!I13:I5000,"&gt;=65",'CLIENT ACTIVITY'!I13:I5000,"&lt;=74",'CLIENT ACTIVITY'!J13:J5000,"Female",'CLIENT ACTIVITY'!K13:K5000,"Asian ", 'CLIENT ACTIVITY'!O13:O5000,"YES")</f>
        <v>0</v>
      </c>
      <c r="AE45" s="540"/>
      <c r="AF45" s="384"/>
      <c r="AG45" s="384"/>
      <c r="AH45" s="540"/>
      <c r="AI45" s="540"/>
      <c r="AJ45" s="541"/>
      <c r="AK45" s="541"/>
      <c r="AL45" s="540">
        <f>COUNTIFS('CLIENT ACTIVITY'!I13:I5000,"&gt;=65",'CLIENT ACTIVITY'!I13:I5000,"&lt;=74",'CLIENT ACTIVITY'!J13:J5000,"Female",'CLIENT ACTIVITY'!K13:K5000,"American Indian / Alaska Native",'CLIENT ACTIVITY'!O13:O5000,"YES")</f>
        <v>0</v>
      </c>
      <c r="AM45" s="540"/>
      <c r="AN45" s="384"/>
      <c r="AO45" s="384"/>
      <c r="AP45" s="540"/>
      <c r="AQ45" s="540"/>
      <c r="AR45" s="541"/>
      <c r="AS45" s="541"/>
      <c r="AT45" s="540">
        <f>COUNTIFS('CLIENT ACTIVITY'!I13:I5000,"&gt;=65",'CLIENT ACTIVITY'!I13:I5000,"&lt;=74",'CLIENT ACTIVITY'!J13:J5000,"Female",'CLIENT ACTIVITY'!K13:K5000,"More than one race reported",'CLIENT ACTIVITY'!O13:O5000,"YES")</f>
        <v>0</v>
      </c>
      <c r="AU45" s="540"/>
      <c r="AV45" s="384"/>
      <c r="AW45" s="384"/>
      <c r="AX45" s="540"/>
      <c r="AY45" s="540"/>
      <c r="AZ45" s="541"/>
      <c r="BA45" s="541"/>
      <c r="BB45" s="540">
        <f>COUNTIFS('CLIENT ACTIVITY'!I13:I5000,"&gt;=65",'CLIENT ACTIVITY'!I13:I5000,"&lt;=74",'CLIENT ACTIVITY'!J13:J5000,"Female",'CLIENT ACTIVITY'!K13:K5000,"Unknown",'CLIENT ACTIVITY'!O13:O5000,"YES")</f>
        <v>0</v>
      </c>
      <c r="BC45" s="540"/>
      <c r="BD45" s="384"/>
      <c r="BE45" s="384"/>
      <c r="BF45" s="540"/>
      <c r="BG45" s="540"/>
      <c r="BH45" s="546"/>
      <c r="BI45" s="546"/>
      <c r="BJ45" s="547">
        <f t="shared" si="4"/>
        <v>0</v>
      </c>
      <c r="BK45" s="547"/>
      <c r="BL45" s="547"/>
      <c r="BM45" s="547"/>
      <c r="BN45" s="547"/>
      <c r="BO45" s="547"/>
      <c r="BP45" s="536" t="s">
        <v>125</v>
      </c>
      <c r="BQ45" s="537"/>
      <c r="BR45" s="538"/>
      <c r="BS45" s="556">
        <f>COUNTIFS('CLIENT ACTIVITY'!I13:I5000,"&gt;=65",'CLIENT ACTIVITY'!I13:I5000,"&lt;=74",'CLIENT ACTIVITY'!J13:J5000,"Female",'CLIENT ACTIVITY'!M13:M5000,"Not Hispanic or Latino", 'CLIENT ACTIVITY'!O13:O5000,"YES")</f>
        <v>0</v>
      </c>
      <c r="BT45" s="556"/>
      <c r="BU45" s="557"/>
      <c r="BV45" s="557"/>
      <c r="BW45" s="556"/>
      <c r="BX45" s="556"/>
      <c r="BY45" s="541"/>
      <c r="BZ45" s="541"/>
      <c r="CA45" s="556">
        <f>COUNTIFS('CLIENT ACTIVITY'!I13:I5000,"&gt;=65",'CLIENT ACTIVITY'!I13:I5000,"&lt;=74",'CLIENT ACTIVITY'!J13:J5000,"Female",'CLIENT ACTIVITY'!M13:M5000,"Hispanic-Latino ", 'CLIENT ACTIVITY'!O13:O5000,"YES")</f>
        <v>0</v>
      </c>
      <c r="CB45" s="556"/>
      <c r="CC45" s="557"/>
      <c r="CD45" s="557"/>
      <c r="CE45" s="556"/>
      <c r="CF45" s="556"/>
      <c r="CG45" s="541"/>
      <c r="CH45" s="541"/>
      <c r="CI45" s="556">
        <f>COUNTIFS('CLIENT ACTIVITY'!I13:I5000,"&gt;=65",'CLIENT ACTIVITY'!I13:I5000,"&lt;=74",'CLIENT ACTIVITY'!J13:J5000,"Female",'CLIENT ACTIVITY'!M13:M5000,"Unknown", 'CLIENT ACTIVITY'!O13:O5000,"YES")</f>
        <v>0</v>
      </c>
      <c r="CJ45" s="556"/>
      <c r="CK45" s="557"/>
      <c r="CL45" s="557"/>
      <c r="CM45" s="556"/>
      <c r="CN45" s="556"/>
      <c r="CO45" s="546"/>
      <c r="CP45" s="546"/>
      <c r="CQ45" s="555">
        <f t="shared" si="5"/>
        <v>0</v>
      </c>
      <c r="CR45" s="555"/>
      <c r="CS45" s="546"/>
      <c r="CT45" s="546"/>
      <c r="CU45" s="546"/>
      <c r="CV45" s="546"/>
    </row>
    <row r="46" spans="1:100" x14ac:dyDescent="0.25">
      <c r="A46" s="542" t="s">
        <v>443</v>
      </c>
      <c r="B46" s="543"/>
      <c r="C46" s="544"/>
      <c r="D46" s="541"/>
      <c r="E46" s="541"/>
      <c r="F46" s="545">
        <f>COUNTIFS('CLIENT ACTIVITY'!I13:I5000,"&gt;=75",'CLIENT ACTIVITY'!I13:I5000,"&lt;=150",'CLIENT ACTIVITY'!J13:J5000,"Female",'CLIENT ACTIVITY'!K13:K5000,"White", 'CLIENT ACTIVITY'!O13:O5000,"YES")</f>
        <v>0</v>
      </c>
      <c r="G46" s="545"/>
      <c r="H46" s="384"/>
      <c r="I46" s="384"/>
      <c r="J46" s="540"/>
      <c r="K46" s="540"/>
      <c r="L46" s="541"/>
      <c r="M46" s="541"/>
      <c r="N46" s="539">
        <f>COUNTIFS('CLIENT ACTIVITY'!I13:I5000,"&gt;=75",'CLIENT ACTIVITY'!I13:I5000,"&lt;=150",'CLIENT ACTIVITY'!J13:J5000,"Female",'CLIENT ACTIVITY'!K13:K5000,"African American /Black", 'CLIENT ACTIVITY'!O13:O5000,"YES")</f>
        <v>0</v>
      </c>
      <c r="O46" s="539"/>
      <c r="P46" s="384"/>
      <c r="Q46" s="384"/>
      <c r="R46" s="540"/>
      <c r="S46" s="540"/>
      <c r="T46" s="541"/>
      <c r="U46" s="541"/>
      <c r="V46" s="540">
        <f>COUNTIFS('CLIENT ACTIVITY'!I13:I5000,"&gt;=75",'CLIENT ACTIVITY'!I13:I5000,"&lt;=150",'CLIENT ACTIVITY'!J13:J5000,"Female",'CLIENT ACTIVITY'!K13:K5000,"Native Hawaiian / Other Pacific Islander", 'CLIENT ACTIVITY'!O13:O5000,"YES")</f>
        <v>0</v>
      </c>
      <c r="W46" s="540"/>
      <c r="X46" s="384"/>
      <c r="Y46" s="384"/>
      <c r="Z46" s="540"/>
      <c r="AA46" s="540"/>
      <c r="AB46" s="541"/>
      <c r="AC46" s="541"/>
      <c r="AD46" s="540">
        <f>COUNTIFS('CLIENT ACTIVITY'!I13:I5000,"&gt;=75",'CLIENT ACTIVITY'!I13:I5000,"&lt;=150",'CLIENT ACTIVITY'!J13:J5000,"Female",'CLIENT ACTIVITY'!K13:K5000,"Asian ",'CLIENT ACTIVITY'!O13:O5000,"YES")</f>
        <v>0</v>
      </c>
      <c r="AE46" s="540"/>
      <c r="AF46" s="384"/>
      <c r="AG46" s="384"/>
      <c r="AH46" s="540"/>
      <c r="AI46" s="540"/>
      <c r="AJ46" s="541"/>
      <c r="AK46" s="541"/>
      <c r="AL46" s="540">
        <f>COUNTIFS('CLIENT ACTIVITY'!I13:I5000,"&gt;=75",'CLIENT ACTIVITY'!I13:I5000,"&lt;=150",'CLIENT ACTIVITY'!J13:J5000,"Female",'CLIENT ACTIVITY'!K13:K5000,"American Indian / Alaska Native", 'CLIENT ACTIVITY'!O13:O5000,"YES")</f>
        <v>0</v>
      </c>
      <c r="AM46" s="540"/>
      <c r="AN46" s="384"/>
      <c r="AO46" s="384"/>
      <c r="AP46" s="540"/>
      <c r="AQ46" s="540"/>
      <c r="AR46" s="541"/>
      <c r="AS46" s="541"/>
      <c r="AT46" s="540">
        <f>COUNTIFS('CLIENT ACTIVITY'!I13:I5000,"&gt;=75",'CLIENT ACTIVITY'!I13:I5000,"&lt;=150",'CLIENT ACTIVITY'!J13:J5000,"Female",'CLIENT ACTIVITY'!K13:K5000,"More than one race reported", 'CLIENT ACTIVITY'!O13:O5000,"YES")</f>
        <v>0</v>
      </c>
      <c r="AU46" s="540"/>
      <c r="AV46" s="384"/>
      <c r="AW46" s="384"/>
      <c r="AX46" s="540"/>
      <c r="AY46" s="540"/>
      <c r="AZ46" s="541"/>
      <c r="BA46" s="541"/>
      <c r="BB46" s="540">
        <f>COUNTIFS('CLIENT ACTIVITY'!I13:I5000,"&gt;=75",'CLIENT ACTIVITY'!I13:I5000,"&lt;=150",'CLIENT ACTIVITY'!J13:J5000,"Female",'CLIENT ACTIVITY'!K13:K5000,"Unknown", 'CLIENT ACTIVITY'!O13:O5000,"YES")</f>
        <v>0</v>
      </c>
      <c r="BC46" s="540"/>
      <c r="BD46" s="384"/>
      <c r="BE46" s="384"/>
      <c r="BF46" s="540"/>
      <c r="BG46" s="540"/>
      <c r="BH46" s="546"/>
      <c r="BI46" s="546"/>
      <c r="BJ46" s="547">
        <f t="shared" si="4"/>
        <v>0</v>
      </c>
      <c r="BK46" s="547"/>
      <c r="BL46" s="547"/>
      <c r="BM46" s="547"/>
      <c r="BN46" s="547"/>
      <c r="BO46" s="547"/>
      <c r="BP46" s="536" t="s">
        <v>443</v>
      </c>
      <c r="BQ46" s="537"/>
      <c r="BR46" s="538"/>
      <c r="BS46" s="556">
        <f>COUNTIFS('CLIENT ACTIVITY'!I13:I5000,"&gt;=75",'CLIENT ACTIVITY'!I13:I5000,"&lt;=150",'CLIENT ACTIVITY'!J13:J5000,"Female",'CLIENT ACTIVITY'!M13:M5000,"Not Hispanic or Latino", 'CLIENT ACTIVITY'!O13:O5000,"YES")</f>
        <v>0</v>
      </c>
      <c r="BT46" s="556"/>
      <c r="BU46" s="557"/>
      <c r="BV46" s="557"/>
      <c r="BW46" s="556"/>
      <c r="BX46" s="556"/>
      <c r="BY46" s="541"/>
      <c r="BZ46" s="541"/>
      <c r="CA46" s="556">
        <f>COUNTIFS('CLIENT ACTIVITY'!I13:I5000,"&gt;=75",'CLIENT ACTIVITY'!I13:I5000,"&lt;=150",'CLIENT ACTIVITY'!J13:J5000,"Female",'CLIENT ACTIVITY'!M13:M5000,"Hispanic-Latino ", 'CLIENT ACTIVITY'!O13:O5000,"YES")</f>
        <v>0</v>
      </c>
      <c r="CB46" s="556"/>
      <c r="CC46" s="557"/>
      <c r="CD46" s="557"/>
      <c r="CE46" s="556"/>
      <c r="CF46" s="556"/>
      <c r="CG46" s="541"/>
      <c r="CH46" s="541"/>
      <c r="CI46" s="556">
        <f>COUNTIFS('CLIENT ACTIVITY'!I13:I5000,"&gt;=75",'CLIENT ACTIVITY'!I13:I5000,"&lt;=150",'CLIENT ACTIVITY'!J13:J5000,"Female",'CLIENT ACTIVITY'!M13:M5000,"Unknown", 'CLIENT ACTIVITY'!O13:O5000,"YES")</f>
        <v>0</v>
      </c>
      <c r="CJ46" s="556"/>
      <c r="CK46" s="557"/>
      <c r="CL46" s="557"/>
      <c r="CM46" s="556"/>
      <c r="CN46" s="556"/>
      <c r="CO46" s="546"/>
      <c r="CP46" s="546"/>
      <c r="CQ46" s="555">
        <f t="shared" si="5"/>
        <v>0</v>
      </c>
      <c r="CR46" s="555"/>
      <c r="CS46" s="546"/>
      <c r="CT46" s="546"/>
      <c r="CU46" s="546"/>
      <c r="CV46" s="546"/>
    </row>
    <row r="47" spans="1:100" ht="18.75" x14ac:dyDescent="0.25">
      <c r="A47" s="542" t="s">
        <v>127</v>
      </c>
      <c r="B47" s="543"/>
      <c r="C47" s="544"/>
      <c r="D47" s="554"/>
      <c r="E47" s="554"/>
      <c r="F47" s="550">
        <f>SUM(F37:F46)</f>
        <v>0</v>
      </c>
      <c r="G47" s="550"/>
      <c r="H47" s="550"/>
      <c r="I47" s="550"/>
      <c r="J47" s="550"/>
      <c r="K47" s="550"/>
      <c r="L47" s="551"/>
      <c r="M47" s="551"/>
      <c r="N47" s="550">
        <f>SUM(N37:N46)</f>
        <v>0</v>
      </c>
      <c r="O47" s="550"/>
      <c r="P47" s="550"/>
      <c r="Q47" s="550"/>
      <c r="R47" s="550"/>
      <c r="S47" s="550"/>
      <c r="T47" s="551"/>
      <c r="U47" s="551"/>
      <c r="V47" s="550">
        <f>SUM(V37:V46)</f>
        <v>0</v>
      </c>
      <c r="W47" s="550"/>
      <c r="X47" s="550"/>
      <c r="Y47" s="550"/>
      <c r="Z47" s="550"/>
      <c r="AA47" s="550"/>
      <c r="AB47" s="551"/>
      <c r="AC47" s="551"/>
      <c r="AD47" s="550">
        <f>SUM(AD37:AD46)</f>
        <v>0</v>
      </c>
      <c r="AE47" s="550"/>
      <c r="AF47" s="550"/>
      <c r="AG47" s="550"/>
      <c r="AH47" s="550"/>
      <c r="AI47" s="550"/>
      <c r="AJ47" s="551"/>
      <c r="AK47" s="551"/>
      <c r="AL47" s="550">
        <f>SUM(AL37:AL46)</f>
        <v>0</v>
      </c>
      <c r="AM47" s="550"/>
      <c r="AN47" s="550"/>
      <c r="AO47" s="550"/>
      <c r="AP47" s="550"/>
      <c r="AQ47" s="550"/>
      <c r="AR47" s="551"/>
      <c r="AS47" s="551"/>
      <c r="AT47" s="550">
        <f>SUM(AT37:AT46)</f>
        <v>0</v>
      </c>
      <c r="AU47" s="550"/>
      <c r="AV47" s="550"/>
      <c r="AW47" s="550"/>
      <c r="AX47" s="550"/>
      <c r="AY47" s="550"/>
      <c r="AZ47" s="551"/>
      <c r="BA47" s="551"/>
      <c r="BB47" s="550">
        <f>SUM(BB37:BB46)</f>
        <v>0</v>
      </c>
      <c r="BC47" s="550"/>
      <c r="BD47" s="550"/>
      <c r="BE47" s="550"/>
      <c r="BF47" s="550"/>
      <c r="BG47" s="550"/>
      <c r="BH47" s="551"/>
      <c r="BI47" s="551"/>
      <c r="BJ47" s="550">
        <f>SUM(BJ37:BJ46)</f>
        <v>0</v>
      </c>
      <c r="BK47" s="550"/>
      <c r="BL47" s="550"/>
      <c r="BM47" s="550"/>
      <c r="BN47" s="550"/>
      <c r="BO47" s="550"/>
      <c r="BP47" s="536" t="s">
        <v>127</v>
      </c>
      <c r="BQ47" s="537"/>
      <c r="BR47" s="538"/>
      <c r="BS47" s="553">
        <f>SUM(BS37:BS46)</f>
        <v>0</v>
      </c>
      <c r="BT47" s="553"/>
      <c r="BU47" s="553"/>
      <c r="BV47" s="553"/>
      <c r="BW47" s="553"/>
      <c r="BX47" s="553"/>
      <c r="BY47" s="554"/>
      <c r="BZ47" s="554"/>
      <c r="CA47" s="553">
        <f>SUM(CA37:CA46)</f>
        <v>0</v>
      </c>
      <c r="CB47" s="553"/>
      <c r="CC47" s="553"/>
      <c r="CD47" s="553"/>
      <c r="CE47" s="553"/>
      <c r="CF47" s="553"/>
      <c r="CG47" s="554"/>
      <c r="CH47" s="554"/>
      <c r="CI47" s="553">
        <f>SUM(CI37:CI46)</f>
        <v>0</v>
      </c>
      <c r="CJ47" s="553"/>
      <c r="CK47" s="553"/>
      <c r="CL47" s="553"/>
      <c r="CM47" s="553"/>
      <c r="CN47" s="553"/>
      <c r="CO47" s="554"/>
      <c r="CP47" s="554"/>
      <c r="CQ47" s="555">
        <f t="shared" si="5"/>
        <v>0</v>
      </c>
      <c r="CR47" s="555"/>
      <c r="CS47" s="554"/>
      <c r="CT47" s="554"/>
      <c r="CU47" s="554"/>
      <c r="CV47" s="554"/>
    </row>
    <row r="48" spans="1:100" ht="18.75" x14ac:dyDescent="0.25">
      <c r="A48" s="631" t="s">
        <v>441</v>
      </c>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2">
        <f>BJ47</f>
        <v>0</v>
      </c>
      <c r="BI48" s="632"/>
      <c r="BJ48" s="632"/>
      <c r="BK48" s="632"/>
      <c r="BL48" s="632"/>
      <c r="BM48" s="632"/>
      <c r="BN48" s="632"/>
      <c r="BO48" s="632"/>
      <c r="BP48" s="17"/>
      <c r="BQ48" s="17"/>
      <c r="BR48" s="17"/>
      <c r="BS48" s="548" t="s">
        <v>444</v>
      </c>
      <c r="BT48" s="548"/>
      <c r="BU48" s="548"/>
      <c r="BV48" s="548"/>
      <c r="BW48" s="548"/>
      <c r="BX48" s="548"/>
      <c r="BY48" s="548"/>
      <c r="BZ48" s="548"/>
      <c r="CA48" s="548"/>
      <c r="CB48" s="548"/>
      <c r="CC48" s="548"/>
      <c r="CD48" s="548"/>
      <c r="CE48" s="548"/>
      <c r="CF48" s="548"/>
      <c r="CG48" s="548"/>
      <c r="CH48" s="548"/>
      <c r="CI48" s="548"/>
      <c r="CJ48" s="548"/>
      <c r="CK48" s="548"/>
      <c r="CL48" s="548"/>
      <c r="CM48" s="548"/>
      <c r="CN48" s="549"/>
      <c r="CO48" s="638">
        <f>CQ47</f>
        <v>0</v>
      </c>
      <c r="CP48" s="639"/>
      <c r="CQ48" s="639"/>
      <c r="CR48" s="639"/>
      <c r="CS48" s="639"/>
      <c r="CT48" s="639"/>
      <c r="CU48" s="639"/>
      <c r="CV48" s="640"/>
    </row>
    <row r="49" spans="1:100" ht="39.950000000000003" customHeight="1" x14ac:dyDescent="0.25">
      <c r="A49" s="633" t="s">
        <v>442</v>
      </c>
      <c r="B49" s="634"/>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5">
        <f>BH33+BH48</f>
        <v>0</v>
      </c>
      <c r="BI49" s="635"/>
      <c r="BJ49" s="635"/>
      <c r="BK49" s="635"/>
      <c r="BL49" s="635"/>
      <c r="BM49" s="635"/>
      <c r="BN49" s="635"/>
      <c r="BO49" s="635"/>
      <c r="BP49" s="2"/>
      <c r="BQ49" s="2"/>
      <c r="BR49" s="2"/>
      <c r="BS49" s="641" t="s">
        <v>442</v>
      </c>
      <c r="BT49" s="642"/>
      <c r="BU49" s="642"/>
      <c r="BV49" s="642"/>
      <c r="BW49" s="642"/>
      <c r="BX49" s="642"/>
      <c r="BY49" s="642"/>
      <c r="BZ49" s="642"/>
      <c r="CA49" s="642"/>
      <c r="CB49" s="642"/>
      <c r="CC49" s="642"/>
      <c r="CD49" s="642"/>
      <c r="CE49" s="642"/>
      <c r="CF49" s="642"/>
      <c r="CG49" s="642"/>
      <c r="CH49" s="642"/>
      <c r="CI49" s="642"/>
      <c r="CJ49" s="642"/>
      <c r="CK49" s="642"/>
      <c r="CL49" s="642"/>
      <c r="CM49" s="642"/>
      <c r="CN49" s="643"/>
      <c r="CO49" s="644">
        <f>CO33+CO48</f>
        <v>0</v>
      </c>
      <c r="CP49" s="645"/>
      <c r="CQ49" s="645"/>
      <c r="CR49" s="645"/>
      <c r="CS49" s="645"/>
      <c r="CT49" s="645"/>
      <c r="CU49" s="645"/>
      <c r="CV49" s="646"/>
    </row>
    <row r="50" spans="1:100" ht="15" customHeight="1" x14ac:dyDescent="0.25">
      <c r="A50" s="5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8"/>
      <c r="BI50" s="48"/>
      <c r="BJ50" s="48"/>
      <c r="BK50" s="48"/>
      <c r="BL50" s="48"/>
      <c r="BM50" s="48"/>
      <c r="BN50" s="48"/>
      <c r="BO50" s="48"/>
      <c r="BS50" s="49"/>
      <c r="BT50" s="50"/>
      <c r="BU50" s="50"/>
      <c r="BV50" s="50"/>
      <c r="BW50" s="50"/>
      <c r="BX50" s="50"/>
      <c r="BY50" s="50"/>
      <c r="BZ50" s="50"/>
      <c r="CA50" s="50"/>
      <c r="CB50" s="50"/>
      <c r="CC50" s="50"/>
      <c r="CD50" s="50"/>
      <c r="CE50" s="50"/>
      <c r="CF50" s="50"/>
      <c r="CG50" s="50"/>
      <c r="CH50" s="50"/>
      <c r="CI50" s="50"/>
      <c r="CJ50" s="50"/>
      <c r="CK50" s="50"/>
      <c r="CL50" s="50"/>
      <c r="CM50" s="50"/>
      <c r="CN50" s="50"/>
      <c r="CO50" s="48"/>
      <c r="CP50" s="48"/>
      <c r="CQ50" s="48"/>
      <c r="CR50" s="48"/>
      <c r="CS50" s="48"/>
      <c r="CT50" s="48"/>
      <c r="CU50" s="48"/>
      <c r="CV50" s="48"/>
    </row>
    <row r="51" spans="1:100" ht="15" customHeight="1" x14ac:dyDescent="0.25">
      <c r="A51" s="5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8"/>
      <c r="BI51" s="48"/>
      <c r="BJ51" s="48"/>
      <c r="BK51" s="48"/>
      <c r="BL51" s="48"/>
      <c r="BM51" s="48"/>
      <c r="BN51" s="48"/>
      <c r="BO51" s="48"/>
      <c r="BS51" s="49"/>
      <c r="BT51" s="50"/>
      <c r="BU51" s="50"/>
      <c r="BV51" s="50"/>
      <c r="BW51" s="50"/>
      <c r="BX51" s="50"/>
      <c r="BY51" s="50"/>
      <c r="BZ51" s="50"/>
      <c r="CA51" s="50"/>
      <c r="CB51" s="50"/>
      <c r="CC51" s="50"/>
      <c r="CD51" s="50"/>
      <c r="CE51" s="50"/>
      <c r="CF51" s="50"/>
      <c r="CG51" s="50"/>
      <c r="CH51" s="50"/>
      <c r="CI51" s="50"/>
      <c r="CJ51" s="50"/>
      <c r="CK51" s="50"/>
      <c r="CL51" s="50"/>
      <c r="CM51" s="50"/>
      <c r="CN51" s="50"/>
      <c r="CO51" s="48"/>
      <c r="CP51" s="48"/>
      <c r="CQ51" s="48"/>
      <c r="CR51" s="48"/>
      <c r="CS51" s="48"/>
      <c r="CT51" s="48"/>
      <c r="CU51" s="48"/>
      <c r="CV51" s="48"/>
    </row>
    <row r="52" spans="1:100" ht="30" customHeight="1" x14ac:dyDescent="0.25">
      <c r="A52" s="519" t="s">
        <v>448</v>
      </c>
      <c r="B52" s="519"/>
      <c r="C52" s="519"/>
      <c r="D52" s="519"/>
      <c r="E52" s="519"/>
      <c r="F52" s="519"/>
      <c r="G52" s="519"/>
      <c r="H52" s="519"/>
      <c r="I52" s="519"/>
      <c r="J52" s="519"/>
      <c r="K52" s="519"/>
      <c r="L52" s="519"/>
      <c r="M52" s="519"/>
      <c r="N52" s="519"/>
      <c r="O52" s="519"/>
      <c r="P52" s="519"/>
      <c r="Q52" s="519"/>
      <c r="AH52" s="519" t="s">
        <v>455</v>
      </c>
      <c r="AI52" s="519"/>
      <c r="AJ52" s="519"/>
      <c r="AK52" s="519"/>
      <c r="AL52" s="519"/>
      <c r="AM52" s="519"/>
      <c r="AN52" s="519"/>
      <c r="AO52" s="519"/>
      <c r="AP52" s="519"/>
      <c r="AQ52" s="519"/>
      <c r="AR52" s="519"/>
      <c r="AS52" s="519"/>
      <c r="AT52" s="519"/>
      <c r="AU52" s="519"/>
      <c r="AV52" s="519"/>
      <c r="AW52" s="519"/>
      <c r="AX52" s="519"/>
      <c r="BK52" s="519" t="s">
        <v>453</v>
      </c>
      <c r="BL52" s="519"/>
      <c r="BM52" s="519"/>
      <c r="BN52" s="519"/>
      <c r="BO52" s="519"/>
      <c r="BP52" s="519"/>
      <c r="BQ52" s="519"/>
      <c r="BR52" s="519"/>
      <c r="BS52" s="519"/>
      <c r="BT52" s="519"/>
      <c r="BU52" s="519"/>
      <c r="BV52" s="519"/>
      <c r="BW52" s="519"/>
      <c r="BX52" s="519"/>
      <c r="BY52" s="519"/>
      <c r="BZ52" s="519"/>
      <c r="CA52" s="519"/>
    </row>
    <row r="53" spans="1:100" ht="30" customHeight="1" x14ac:dyDescent="0.25">
      <c r="A53" s="552" t="s">
        <v>445</v>
      </c>
      <c r="B53" s="552"/>
      <c r="C53" s="552"/>
      <c r="D53" s="552"/>
      <c r="E53" s="552"/>
      <c r="F53" s="552"/>
      <c r="G53" s="552"/>
      <c r="H53" s="552"/>
      <c r="I53" s="552"/>
      <c r="J53" s="552"/>
      <c r="K53" s="552"/>
      <c r="L53" s="521">
        <f>COUNTIFS('CLIENT ACTIVITY'!Q13:Q5000,"YES")</f>
        <v>0</v>
      </c>
      <c r="M53" s="521"/>
      <c r="N53" s="521"/>
      <c r="O53" s="521"/>
      <c r="P53" s="521"/>
      <c r="Q53" s="521"/>
      <c r="AH53" s="520" t="s">
        <v>456</v>
      </c>
      <c r="AI53" s="520"/>
      <c r="AJ53" s="520"/>
      <c r="AK53" s="520"/>
      <c r="AL53" s="520"/>
      <c r="AM53" s="520"/>
      <c r="AN53" s="520"/>
      <c r="AO53" s="520"/>
      <c r="AP53" s="520"/>
      <c r="AQ53" s="520"/>
      <c r="AR53" s="520"/>
      <c r="AS53" s="521">
        <f>COUNTIFS('CLIENT ACTIVITY'!G13:G5000,"&gt;=1/2015",'CLIENT ACTIVITY'!G13:G5000,"&lt;=07/01/2025")</f>
        <v>0</v>
      </c>
      <c r="AT53" s="521"/>
      <c r="AU53" s="521"/>
      <c r="AV53" s="521"/>
      <c r="AW53" s="521"/>
      <c r="AX53" s="521"/>
      <c r="BK53" s="520" t="s">
        <v>457</v>
      </c>
      <c r="BL53" s="520"/>
      <c r="BM53" s="520"/>
      <c r="BN53" s="520"/>
      <c r="BO53" s="520"/>
      <c r="BP53" s="520"/>
      <c r="BQ53" s="520"/>
      <c r="BR53" s="520"/>
      <c r="BS53" s="520"/>
      <c r="BT53" s="520"/>
      <c r="BU53" s="520"/>
      <c r="BV53" s="521"/>
      <c r="BW53" s="521"/>
      <c r="BX53" s="521"/>
      <c r="BY53" s="521"/>
      <c r="BZ53" s="521"/>
      <c r="CA53" s="521"/>
    </row>
    <row r="54" spans="1:100" ht="30" customHeight="1" x14ac:dyDescent="0.25">
      <c r="A54" s="552" t="s">
        <v>446</v>
      </c>
      <c r="B54" s="552"/>
      <c r="C54" s="552"/>
      <c r="D54" s="552"/>
      <c r="E54" s="552"/>
      <c r="F54" s="552"/>
      <c r="G54" s="552"/>
      <c r="H54" s="552"/>
      <c r="I54" s="552"/>
      <c r="J54" s="552"/>
      <c r="K54" s="552"/>
      <c r="L54" s="521">
        <f>COUNTIFS('CLIENT ACTIVITY'!Q13:Q5000,"NO")</f>
        <v>0</v>
      </c>
      <c r="M54" s="521"/>
      <c r="N54" s="521"/>
      <c r="O54" s="521"/>
      <c r="P54" s="521"/>
      <c r="Q54" s="521"/>
      <c r="AH54" s="522"/>
      <c r="AI54" s="522"/>
      <c r="AJ54" s="522"/>
      <c r="AK54" s="522"/>
      <c r="AL54" s="522"/>
      <c r="AM54" s="522"/>
      <c r="AN54" s="522"/>
      <c r="AO54" s="522"/>
      <c r="AP54" s="522"/>
      <c r="AQ54" s="522"/>
      <c r="AR54" s="522"/>
      <c r="AS54" s="521"/>
      <c r="AT54" s="521"/>
      <c r="AU54" s="521"/>
      <c r="AV54" s="521"/>
      <c r="AW54" s="521"/>
      <c r="AX54" s="521"/>
      <c r="BK54" s="522" t="s">
        <v>454</v>
      </c>
      <c r="BL54" s="522"/>
      <c r="BM54" s="522"/>
      <c r="BN54" s="522"/>
      <c r="BO54" s="522"/>
      <c r="BP54" s="522"/>
      <c r="BQ54" s="522"/>
      <c r="BR54" s="522"/>
      <c r="BS54" s="522"/>
      <c r="BT54" s="522"/>
      <c r="BU54" s="522"/>
      <c r="BV54" s="521"/>
      <c r="BW54" s="521"/>
      <c r="BX54" s="521"/>
      <c r="BY54" s="521"/>
      <c r="BZ54" s="521"/>
      <c r="CA54" s="521"/>
    </row>
    <row r="55" spans="1:100" ht="30" customHeight="1" x14ac:dyDescent="0.3">
      <c r="A55" s="523" t="s">
        <v>447</v>
      </c>
      <c r="B55" s="523"/>
      <c r="C55" s="523"/>
      <c r="D55" s="523"/>
      <c r="E55" s="523"/>
      <c r="F55" s="523"/>
      <c r="G55" s="523"/>
      <c r="H55" s="523"/>
      <c r="I55" s="523"/>
      <c r="J55" s="523"/>
      <c r="K55" s="523"/>
      <c r="L55" s="524">
        <f>SUM(L53:L54)</f>
        <v>0</v>
      </c>
      <c r="M55" s="524"/>
      <c r="N55" s="524"/>
      <c r="O55" s="524"/>
      <c r="P55" s="524"/>
      <c r="Q55" s="524"/>
      <c r="AH55" s="523" t="s">
        <v>447</v>
      </c>
      <c r="AI55" s="523"/>
      <c r="AJ55" s="523"/>
      <c r="AK55" s="523"/>
      <c r="AL55" s="523"/>
      <c r="AM55" s="523"/>
      <c r="AN55" s="523"/>
      <c r="AO55" s="523"/>
      <c r="AP55" s="523"/>
      <c r="AQ55" s="523"/>
      <c r="AR55" s="523"/>
      <c r="AS55" s="524">
        <f>SUM(AS53:AS54)</f>
        <v>0</v>
      </c>
      <c r="AT55" s="524"/>
      <c r="AU55" s="524"/>
      <c r="AV55" s="524"/>
      <c r="AW55" s="524"/>
      <c r="AX55" s="524"/>
      <c r="BK55" s="523" t="s">
        <v>447</v>
      </c>
      <c r="BL55" s="523"/>
      <c r="BM55" s="523"/>
      <c r="BN55" s="523"/>
      <c r="BO55" s="523"/>
      <c r="BP55" s="523"/>
      <c r="BQ55" s="523"/>
      <c r="BR55" s="523"/>
      <c r="BS55" s="523"/>
      <c r="BT55" s="523"/>
      <c r="BU55" s="523"/>
      <c r="BV55" s="524">
        <f>SUM(BV53:BV54)</f>
        <v>0</v>
      </c>
      <c r="BW55" s="524"/>
      <c r="BX55" s="524"/>
      <c r="BY55" s="524"/>
      <c r="BZ55" s="524"/>
      <c r="CA55" s="524"/>
    </row>
    <row r="57" spans="1:100" ht="30" customHeight="1" x14ac:dyDescent="0.25">
      <c r="A57" s="519" t="s">
        <v>449</v>
      </c>
      <c r="B57" s="519"/>
      <c r="C57" s="519"/>
      <c r="D57" s="519"/>
      <c r="E57" s="519"/>
      <c r="F57" s="519"/>
      <c r="G57" s="519"/>
      <c r="H57" s="519"/>
      <c r="I57" s="519"/>
      <c r="J57" s="519"/>
      <c r="K57" s="519"/>
      <c r="L57" s="519"/>
      <c r="M57" s="519"/>
      <c r="N57" s="519"/>
      <c r="O57" s="519"/>
      <c r="P57" s="519"/>
      <c r="Q57" s="519"/>
      <c r="R57" s="519"/>
      <c r="S57" s="519"/>
      <c r="T57" s="519"/>
      <c r="U57" s="519"/>
      <c r="V57" s="519"/>
      <c r="W57" s="519"/>
    </row>
    <row r="58" spans="1:100" ht="39.950000000000003" customHeight="1" x14ac:dyDescent="0.25">
      <c r="A58" s="534" t="s">
        <v>13</v>
      </c>
      <c r="B58" s="534"/>
      <c r="C58" s="534"/>
      <c r="D58" s="534"/>
      <c r="E58" s="534"/>
      <c r="F58" s="534"/>
      <c r="G58" s="534"/>
      <c r="H58" s="534"/>
      <c r="I58" s="534"/>
      <c r="J58" s="534"/>
      <c r="K58" s="534"/>
      <c r="L58" s="528" t="s">
        <v>429</v>
      </c>
      <c r="M58" s="528"/>
      <c r="N58" s="528"/>
      <c r="O58" s="528"/>
      <c r="P58" s="528"/>
      <c r="Q58" s="528"/>
      <c r="R58" s="528" t="s">
        <v>430</v>
      </c>
      <c r="S58" s="528"/>
      <c r="T58" s="528"/>
      <c r="U58" s="528"/>
      <c r="V58" s="528"/>
      <c r="W58" s="528"/>
      <c r="AH58" s="526" t="s">
        <v>450</v>
      </c>
      <c r="AI58" s="526"/>
      <c r="AJ58" s="526"/>
      <c r="AK58" s="526"/>
      <c r="AL58" s="526"/>
      <c r="AM58" s="526"/>
      <c r="AN58" s="526"/>
      <c r="AO58" s="526"/>
      <c r="AP58" s="526"/>
      <c r="AQ58" s="526"/>
      <c r="AR58" s="526"/>
      <c r="AS58" s="526"/>
      <c r="AT58" s="526"/>
      <c r="AU58" s="526"/>
      <c r="AV58" s="526"/>
      <c r="AW58" s="526"/>
      <c r="AX58" s="526"/>
      <c r="AY58" s="527" t="s">
        <v>451</v>
      </c>
      <c r="AZ58" s="527"/>
      <c r="BA58" s="527"/>
      <c r="BB58" s="527"/>
      <c r="BC58" s="527"/>
      <c r="BD58" s="527"/>
    </row>
    <row r="59" spans="1:100" ht="22.9" customHeight="1" x14ac:dyDescent="0.25">
      <c r="A59" s="533" t="s">
        <v>651</v>
      </c>
      <c r="B59" s="533"/>
      <c r="C59" s="533"/>
      <c r="D59" s="533"/>
      <c r="E59" s="533"/>
      <c r="F59" s="533"/>
      <c r="G59" s="533"/>
      <c r="H59" s="533"/>
      <c r="I59" s="533"/>
      <c r="J59" s="533"/>
      <c r="K59" s="533"/>
      <c r="L59" s="521">
        <f>SUMIF('CLIENT ACTIVITY'!S13:S5000,"&gt;1")</f>
        <v>0</v>
      </c>
      <c r="M59" s="521"/>
      <c r="N59" s="521"/>
      <c r="O59" s="521"/>
      <c r="P59" s="521"/>
      <c r="Q59" s="521"/>
      <c r="R59" s="532">
        <f>SUMIF('CLIENT ACTIVITY'!U13:U5000,"&gt;1")</f>
        <v>0</v>
      </c>
      <c r="S59" s="532"/>
      <c r="T59" s="532"/>
      <c r="U59" s="532"/>
      <c r="V59" s="532"/>
      <c r="W59" s="532"/>
      <c r="AH59" s="525" t="s">
        <v>239</v>
      </c>
      <c r="AI59" s="525"/>
      <c r="AJ59" s="525"/>
      <c r="AK59" s="525"/>
      <c r="AL59" s="525"/>
      <c r="AM59" s="525"/>
      <c r="AN59" s="525"/>
      <c r="AO59" s="525"/>
      <c r="AP59" s="525"/>
      <c r="AQ59" s="525"/>
      <c r="AR59" s="525"/>
      <c r="AS59" s="525"/>
      <c r="AT59" s="525"/>
      <c r="AU59" s="525"/>
      <c r="AV59" s="525"/>
      <c r="AW59" s="525"/>
      <c r="AX59" s="525"/>
      <c r="AY59" s="466"/>
      <c r="AZ59" s="466"/>
      <c r="BA59" s="466"/>
      <c r="BB59" s="466"/>
      <c r="BC59" s="466"/>
      <c r="BD59" s="466"/>
    </row>
    <row r="60" spans="1:100" ht="21" customHeight="1" x14ac:dyDescent="0.25">
      <c r="A60" s="533" t="s">
        <v>652</v>
      </c>
      <c r="B60" s="533"/>
      <c r="C60" s="533"/>
      <c r="D60" s="533"/>
      <c r="E60" s="533"/>
      <c r="F60" s="533"/>
      <c r="G60" s="533"/>
      <c r="H60" s="533"/>
      <c r="I60" s="533"/>
      <c r="J60" s="533"/>
      <c r="K60" s="533"/>
      <c r="L60" s="521">
        <f>SUMIF('CLIENT ACTIVITY'!W13:W5000,"&gt;1")</f>
        <v>0</v>
      </c>
      <c r="M60" s="521"/>
      <c r="N60" s="521"/>
      <c r="O60" s="521"/>
      <c r="P60" s="521"/>
      <c r="Q60" s="521"/>
      <c r="R60" s="532">
        <f>SUMIF('CLIENT ACTIVITY'!Y13:Y5000,"&gt;1")</f>
        <v>0</v>
      </c>
      <c r="S60" s="532"/>
      <c r="T60" s="532"/>
      <c r="U60" s="532"/>
      <c r="V60" s="532"/>
      <c r="W60" s="532"/>
      <c r="AH60" s="525" t="s">
        <v>240</v>
      </c>
      <c r="AI60" s="525"/>
      <c r="AJ60" s="525"/>
      <c r="AK60" s="525"/>
      <c r="AL60" s="525"/>
      <c r="AM60" s="525"/>
      <c r="AN60" s="525"/>
      <c r="AO60" s="525"/>
      <c r="AP60" s="525"/>
      <c r="AQ60" s="525"/>
      <c r="AR60" s="525"/>
      <c r="AS60" s="525"/>
      <c r="AT60" s="525"/>
      <c r="AU60" s="525"/>
      <c r="AV60" s="525"/>
      <c r="AW60" s="525"/>
      <c r="AX60" s="525"/>
      <c r="AY60" s="466"/>
      <c r="AZ60" s="466"/>
      <c r="BA60" s="466"/>
      <c r="BB60" s="466"/>
      <c r="BC60" s="466"/>
      <c r="BD60" s="466"/>
    </row>
    <row r="61" spans="1:100" ht="19.149999999999999" customHeight="1" x14ac:dyDescent="0.25">
      <c r="A61" s="533" t="s">
        <v>653</v>
      </c>
      <c r="B61" s="533"/>
      <c r="C61" s="533"/>
      <c r="D61" s="533"/>
      <c r="E61" s="533"/>
      <c r="F61" s="533"/>
      <c r="G61" s="533"/>
      <c r="H61" s="533"/>
      <c r="I61" s="533"/>
      <c r="J61" s="533"/>
      <c r="K61" s="533"/>
      <c r="L61" s="521">
        <f>SUMIF('CLIENT ACTIVITY'!AA13:AA5000,"&gt;1")</f>
        <v>0</v>
      </c>
      <c r="M61" s="521"/>
      <c r="N61" s="521"/>
      <c r="O61" s="521"/>
      <c r="P61" s="521"/>
      <c r="Q61" s="521"/>
      <c r="R61" s="532">
        <f>SUMIF('CLIENT ACTIVITY'!AC13:AC5000,"&gt;1")</f>
        <v>0</v>
      </c>
      <c r="S61" s="532"/>
      <c r="T61" s="532"/>
      <c r="U61" s="532"/>
      <c r="V61" s="532"/>
      <c r="W61" s="532"/>
      <c r="AH61" s="525" t="s">
        <v>241</v>
      </c>
      <c r="AI61" s="525"/>
      <c r="AJ61" s="525"/>
      <c r="AK61" s="525"/>
      <c r="AL61" s="525"/>
      <c r="AM61" s="525"/>
      <c r="AN61" s="525"/>
      <c r="AO61" s="525"/>
      <c r="AP61" s="525"/>
      <c r="AQ61" s="525"/>
      <c r="AR61" s="525"/>
      <c r="AS61" s="525"/>
      <c r="AT61" s="525"/>
      <c r="AU61" s="525"/>
      <c r="AV61" s="525"/>
      <c r="AW61" s="525"/>
      <c r="AX61" s="525"/>
      <c r="AY61" s="466"/>
      <c r="AZ61" s="466"/>
      <c r="BA61" s="466"/>
      <c r="BB61" s="466"/>
      <c r="BC61" s="466"/>
      <c r="BD61" s="466"/>
    </row>
    <row r="62" spans="1:100" ht="22.15" customHeight="1" x14ac:dyDescent="0.25">
      <c r="A62" s="535" t="s">
        <v>637</v>
      </c>
      <c r="B62" s="535"/>
      <c r="C62" s="535"/>
      <c r="D62" s="535"/>
      <c r="E62" s="535"/>
      <c r="F62" s="535"/>
      <c r="G62" s="535"/>
      <c r="H62" s="535"/>
      <c r="I62" s="535"/>
      <c r="J62" s="535"/>
      <c r="K62" s="535"/>
      <c r="L62" s="521">
        <f>SUMIF('CLIENT ACTIVITY'!AE13:AE5000,"&gt;1")</f>
        <v>0</v>
      </c>
      <c r="M62" s="521"/>
      <c r="N62" s="521"/>
      <c r="O62" s="521"/>
      <c r="P62" s="521"/>
      <c r="Q62" s="521"/>
      <c r="R62" s="532">
        <f>SUMIF('CLIENT ACTIVITY'!AG13:AG5000,"&gt;1")</f>
        <v>0</v>
      </c>
      <c r="S62" s="532"/>
      <c r="T62" s="532"/>
      <c r="U62" s="532"/>
      <c r="V62" s="532"/>
      <c r="W62" s="532"/>
      <c r="AH62" s="525" t="s">
        <v>242</v>
      </c>
      <c r="AI62" s="525"/>
      <c r="AJ62" s="525"/>
      <c r="AK62" s="525"/>
      <c r="AL62" s="525"/>
      <c r="AM62" s="525"/>
      <c r="AN62" s="525"/>
      <c r="AO62" s="525"/>
      <c r="AP62" s="525"/>
      <c r="AQ62" s="525"/>
      <c r="AR62" s="525"/>
      <c r="AS62" s="525"/>
      <c r="AT62" s="525"/>
      <c r="AU62" s="525"/>
      <c r="AV62" s="525"/>
      <c r="AW62" s="525"/>
      <c r="AX62" s="525"/>
      <c r="AY62" s="466"/>
      <c r="AZ62" s="466"/>
      <c r="BA62" s="466"/>
      <c r="BB62" s="466"/>
      <c r="BC62" s="466"/>
      <c r="BD62" s="466"/>
    </row>
    <row r="63" spans="1:100" ht="22.15" customHeight="1" x14ac:dyDescent="0.25">
      <c r="A63" s="533" t="s">
        <v>654</v>
      </c>
      <c r="B63" s="533"/>
      <c r="C63" s="533"/>
      <c r="D63" s="533"/>
      <c r="E63" s="533"/>
      <c r="F63" s="533"/>
      <c r="G63" s="533"/>
      <c r="H63" s="533"/>
      <c r="I63" s="533"/>
      <c r="J63" s="533"/>
      <c r="K63" s="533"/>
      <c r="L63" s="521">
        <f>SUMIF('CLIENT ACTIVITY'!AI13:AI5000,"&gt;1")</f>
        <v>0</v>
      </c>
      <c r="M63" s="521"/>
      <c r="N63" s="521"/>
      <c r="O63" s="521"/>
      <c r="P63" s="521"/>
      <c r="Q63" s="521"/>
      <c r="R63" s="532">
        <f>SUMIF('CLIENT ACTIVITY'!AK13:AK5000,"&gt;1")</f>
        <v>0</v>
      </c>
      <c r="S63" s="532"/>
      <c r="T63" s="532"/>
      <c r="U63" s="532"/>
      <c r="V63" s="532"/>
      <c r="W63" s="532"/>
      <c r="AH63" s="525" t="s">
        <v>243</v>
      </c>
      <c r="AI63" s="525"/>
      <c r="AJ63" s="525"/>
      <c r="AK63" s="525"/>
      <c r="AL63" s="525"/>
      <c r="AM63" s="525"/>
      <c r="AN63" s="525"/>
      <c r="AO63" s="525"/>
      <c r="AP63" s="525"/>
      <c r="AQ63" s="525"/>
      <c r="AR63" s="525"/>
      <c r="AS63" s="525"/>
      <c r="AT63" s="525"/>
      <c r="AU63" s="525"/>
      <c r="AV63" s="525"/>
      <c r="AW63" s="525"/>
      <c r="AX63" s="525"/>
      <c r="AY63" s="466"/>
      <c r="AZ63" s="466"/>
      <c r="BA63" s="466"/>
      <c r="BB63" s="466"/>
      <c r="BC63" s="466"/>
      <c r="BD63" s="466"/>
    </row>
    <row r="64" spans="1:100" ht="23.45" customHeight="1" x14ac:dyDescent="0.25">
      <c r="A64" s="533" t="s">
        <v>655</v>
      </c>
      <c r="B64" s="533"/>
      <c r="C64" s="533"/>
      <c r="D64" s="533"/>
      <c r="E64" s="533"/>
      <c r="F64" s="533"/>
      <c r="G64" s="533"/>
      <c r="H64" s="533"/>
      <c r="I64" s="533"/>
      <c r="J64" s="533"/>
      <c r="K64" s="533"/>
      <c r="L64" s="521">
        <f>SUMIF('CLIENT ACTIVITY'!AM13:AM5000,"&gt;1")</f>
        <v>0</v>
      </c>
      <c r="M64" s="521"/>
      <c r="N64" s="521"/>
      <c r="O64" s="521"/>
      <c r="P64" s="521"/>
      <c r="Q64" s="521"/>
      <c r="R64" s="532">
        <f>SUMIF('CLIENT ACTIVITY'!AO13:AO5000,"&gt;1")</f>
        <v>0</v>
      </c>
      <c r="S64" s="532"/>
      <c r="T64" s="532"/>
      <c r="U64" s="532"/>
      <c r="V64" s="532"/>
      <c r="W64" s="532"/>
      <c r="AH64" s="525" t="s">
        <v>244</v>
      </c>
      <c r="AI64" s="525"/>
      <c r="AJ64" s="525"/>
      <c r="AK64" s="525"/>
      <c r="AL64" s="525"/>
      <c r="AM64" s="525"/>
      <c r="AN64" s="525"/>
      <c r="AO64" s="525"/>
      <c r="AP64" s="525"/>
      <c r="AQ64" s="525"/>
      <c r="AR64" s="525"/>
      <c r="AS64" s="525"/>
      <c r="AT64" s="525"/>
      <c r="AU64" s="525"/>
      <c r="AV64" s="525"/>
      <c r="AW64" s="525"/>
      <c r="AX64" s="525"/>
      <c r="AY64" s="466"/>
      <c r="AZ64" s="466"/>
      <c r="BA64" s="466"/>
      <c r="BB64" s="466"/>
      <c r="BC64" s="466"/>
      <c r="BD64" s="466"/>
    </row>
    <row r="65" spans="1:100" ht="19.899999999999999" customHeight="1" x14ac:dyDescent="0.25">
      <c r="A65" s="533" t="s">
        <v>656</v>
      </c>
      <c r="B65" s="533"/>
      <c r="C65" s="533"/>
      <c r="D65" s="533"/>
      <c r="E65" s="533"/>
      <c r="F65" s="533"/>
      <c r="G65" s="533"/>
      <c r="H65" s="533"/>
      <c r="I65" s="533"/>
      <c r="J65" s="533"/>
      <c r="K65" s="533"/>
      <c r="L65" s="521">
        <f>SUMIF('CLIENT ACTIVITY'!AQ13:AQ5000,"&gt;1")</f>
        <v>0</v>
      </c>
      <c r="M65" s="521"/>
      <c r="N65" s="521"/>
      <c r="O65" s="521"/>
      <c r="P65" s="521"/>
      <c r="Q65" s="521"/>
      <c r="R65" s="532">
        <f>SUMIF('CLIENT ACTIVITY'!AS13:AS5000,"&gt;1")</f>
        <v>0</v>
      </c>
      <c r="S65" s="532"/>
      <c r="T65" s="532"/>
      <c r="U65" s="532"/>
      <c r="V65" s="532"/>
      <c r="W65" s="532"/>
      <c r="AH65" s="525" t="s">
        <v>245</v>
      </c>
      <c r="AI65" s="525"/>
      <c r="AJ65" s="525"/>
      <c r="AK65" s="525"/>
      <c r="AL65" s="525"/>
      <c r="AM65" s="525"/>
      <c r="AN65" s="525"/>
      <c r="AO65" s="525"/>
      <c r="AP65" s="525"/>
      <c r="AQ65" s="525"/>
      <c r="AR65" s="525"/>
      <c r="AS65" s="525"/>
      <c r="AT65" s="525"/>
      <c r="AU65" s="525"/>
      <c r="AV65" s="525"/>
      <c r="AW65" s="525"/>
      <c r="AX65" s="525"/>
      <c r="AY65" s="466"/>
      <c r="AZ65" s="466"/>
      <c r="BA65" s="466"/>
      <c r="BB65" s="466"/>
      <c r="BC65" s="466"/>
      <c r="BD65" s="466"/>
    </row>
    <row r="66" spans="1:100" ht="17.45" customHeight="1" x14ac:dyDescent="0.25">
      <c r="A66" s="533" t="s">
        <v>640</v>
      </c>
      <c r="B66" s="533"/>
      <c r="C66" s="533"/>
      <c r="D66" s="533"/>
      <c r="E66" s="533"/>
      <c r="F66" s="533"/>
      <c r="G66" s="533"/>
      <c r="H66" s="533"/>
      <c r="I66" s="533"/>
      <c r="J66" s="533"/>
      <c r="K66" s="533"/>
      <c r="L66" s="521">
        <f>SUMIF('CLIENT ACTIVITY'!AU12:AU5000,"&gt;1")</f>
        <v>0</v>
      </c>
      <c r="M66" s="521"/>
      <c r="N66" s="521"/>
      <c r="O66" s="521"/>
      <c r="P66" s="521"/>
      <c r="Q66" s="521"/>
      <c r="R66" s="532">
        <f>SUMIF('CLIENT ACTIVITY'!AW13:AW5000,"&gt;1")</f>
        <v>0</v>
      </c>
      <c r="S66" s="532"/>
      <c r="T66" s="532"/>
      <c r="U66" s="532"/>
      <c r="V66" s="532"/>
      <c r="W66" s="532"/>
      <c r="AH66" s="525" t="s">
        <v>246</v>
      </c>
      <c r="AI66" s="525"/>
      <c r="AJ66" s="525"/>
      <c r="AK66" s="525"/>
      <c r="AL66" s="525"/>
      <c r="AM66" s="525"/>
      <c r="AN66" s="525"/>
      <c r="AO66" s="525"/>
      <c r="AP66" s="525"/>
      <c r="AQ66" s="525"/>
      <c r="AR66" s="525"/>
      <c r="AS66" s="525"/>
      <c r="AT66" s="525"/>
      <c r="AU66" s="525"/>
      <c r="AV66" s="525"/>
      <c r="AW66" s="525"/>
      <c r="AX66" s="525"/>
      <c r="AY66" s="466"/>
      <c r="AZ66" s="466"/>
      <c r="BA66" s="466"/>
      <c r="BB66" s="466"/>
      <c r="BC66" s="466"/>
      <c r="BD66" s="466"/>
    </row>
    <row r="67" spans="1:100" ht="17.45" customHeight="1" x14ac:dyDescent="0.25">
      <c r="A67" s="533" t="s">
        <v>657</v>
      </c>
      <c r="B67" s="533"/>
      <c r="C67" s="533"/>
      <c r="D67" s="533"/>
      <c r="E67" s="533"/>
      <c r="F67" s="533"/>
      <c r="G67" s="533"/>
      <c r="H67" s="533"/>
      <c r="I67" s="533"/>
      <c r="J67" s="533"/>
      <c r="K67" s="533"/>
      <c r="L67" s="521">
        <f>SUMIF('CLIENT ACTIVITY'!AY13:AY5000,"&gt;1")</f>
        <v>0</v>
      </c>
      <c r="M67" s="521"/>
      <c r="N67" s="521"/>
      <c r="O67" s="521"/>
      <c r="P67" s="521"/>
      <c r="Q67" s="521"/>
      <c r="R67" s="532">
        <f>SUMIF('CLIENT ACTIVITY'!BA13:BA5000,"&gt;1")</f>
        <v>0</v>
      </c>
      <c r="S67" s="532"/>
      <c r="T67" s="532"/>
      <c r="U67" s="532"/>
      <c r="V67" s="532"/>
      <c r="W67" s="532"/>
      <c r="AH67" s="462"/>
      <c r="AI67" s="462"/>
      <c r="AJ67" s="462"/>
      <c r="AK67" s="462"/>
      <c r="AL67" s="462"/>
      <c r="AM67" s="462"/>
      <c r="AN67" s="462"/>
      <c r="AO67" s="462"/>
      <c r="AP67" s="462"/>
      <c r="AQ67" s="462"/>
      <c r="AR67" s="462"/>
      <c r="AS67" s="462"/>
      <c r="AT67" s="462"/>
      <c r="AU67" s="462"/>
      <c r="AV67" s="462"/>
      <c r="AW67" s="462"/>
      <c r="AX67" s="462"/>
      <c r="AY67" s="466"/>
      <c r="AZ67" s="466"/>
      <c r="BA67" s="466"/>
      <c r="BB67" s="466"/>
      <c r="BC67" s="466"/>
      <c r="BD67" s="466"/>
    </row>
    <row r="68" spans="1:100" ht="19.899999999999999" customHeight="1" x14ac:dyDescent="0.25">
      <c r="A68" s="533" t="s">
        <v>658</v>
      </c>
      <c r="B68" s="533"/>
      <c r="C68" s="533"/>
      <c r="D68" s="533"/>
      <c r="E68" s="533"/>
      <c r="F68" s="533"/>
      <c r="G68" s="533"/>
      <c r="H68" s="533"/>
      <c r="I68" s="533"/>
      <c r="J68" s="533"/>
      <c r="K68" s="533"/>
      <c r="L68" s="521">
        <f>SUMIF('CLIENT ACTIVITY'!BC13:BC5000,"&gt;1")</f>
        <v>0</v>
      </c>
      <c r="M68" s="521"/>
      <c r="N68" s="521"/>
      <c r="O68" s="521"/>
      <c r="P68" s="521"/>
      <c r="Q68" s="521"/>
      <c r="R68" s="532">
        <v>0</v>
      </c>
      <c r="S68" s="532"/>
      <c r="T68" s="532"/>
      <c r="U68" s="532"/>
      <c r="V68" s="532"/>
      <c r="W68" s="532"/>
      <c r="AH68" s="462"/>
      <c r="AI68" s="462"/>
      <c r="AJ68" s="462"/>
      <c r="AK68" s="462"/>
      <c r="AL68" s="462"/>
      <c r="AM68" s="462"/>
      <c r="AN68" s="462"/>
      <c r="AO68" s="462"/>
      <c r="AP68" s="462"/>
      <c r="AQ68" s="462"/>
      <c r="AR68" s="462"/>
      <c r="AS68" s="462"/>
      <c r="AT68" s="462"/>
      <c r="AU68" s="462"/>
      <c r="AV68" s="462"/>
      <c r="AW68" s="462"/>
      <c r="AX68" s="462"/>
      <c r="AY68" s="466"/>
      <c r="AZ68" s="466"/>
      <c r="BA68" s="466"/>
      <c r="BB68" s="466"/>
      <c r="BC68" s="466"/>
      <c r="BD68" s="466"/>
    </row>
    <row r="69" spans="1:100" ht="19.149999999999999" customHeight="1" x14ac:dyDescent="0.25">
      <c r="A69" s="533" t="s">
        <v>643</v>
      </c>
      <c r="B69" s="533"/>
      <c r="C69" s="533"/>
      <c r="D69" s="533"/>
      <c r="E69" s="533"/>
      <c r="F69" s="533"/>
      <c r="G69" s="533"/>
      <c r="H69" s="533"/>
      <c r="I69" s="533"/>
      <c r="J69" s="533"/>
      <c r="K69" s="533"/>
      <c r="L69" s="521">
        <f>SUMIF('CLIENT ACTIVITY'!BG13:BG5000,"&gt;1")</f>
        <v>0</v>
      </c>
      <c r="M69" s="521"/>
      <c r="N69" s="521"/>
      <c r="O69" s="521"/>
      <c r="P69" s="521"/>
      <c r="Q69" s="521"/>
      <c r="R69" s="532">
        <f>SUMIF('CLIENT ACTIVITY'!BI13:BI5000,"&gt;1")</f>
        <v>0</v>
      </c>
      <c r="S69" s="532"/>
      <c r="T69" s="532"/>
      <c r="U69" s="532"/>
      <c r="V69" s="532"/>
      <c r="W69" s="532"/>
      <c r="AH69" s="462"/>
      <c r="AI69" s="462"/>
      <c r="AJ69" s="462"/>
      <c r="AK69" s="462"/>
      <c r="AL69" s="462"/>
      <c r="AM69" s="462"/>
      <c r="AN69" s="462"/>
      <c r="AO69" s="462"/>
      <c r="AP69" s="462"/>
      <c r="AQ69" s="462"/>
      <c r="AR69" s="462"/>
      <c r="AS69" s="462"/>
      <c r="AT69" s="462"/>
      <c r="AU69" s="462"/>
      <c r="AV69" s="462"/>
      <c r="AW69" s="462"/>
      <c r="AX69" s="462"/>
      <c r="AY69" s="466"/>
      <c r="AZ69" s="466"/>
      <c r="BA69" s="466"/>
      <c r="BB69" s="466"/>
      <c r="BC69" s="466"/>
      <c r="BD69" s="466"/>
    </row>
    <row r="70" spans="1:100" ht="22.9" customHeight="1" x14ac:dyDescent="0.25">
      <c r="A70" s="533" t="s">
        <v>644</v>
      </c>
      <c r="B70" s="533"/>
      <c r="C70" s="533"/>
      <c r="D70" s="533"/>
      <c r="E70" s="533"/>
      <c r="F70" s="533"/>
      <c r="G70" s="533"/>
      <c r="H70" s="533"/>
      <c r="I70" s="533"/>
      <c r="J70" s="533"/>
      <c r="K70" s="533"/>
      <c r="L70" s="521">
        <f>SUMIF('CLIENT ACTIVITY'!BK13:BK5000,"&gt;1")</f>
        <v>0</v>
      </c>
      <c r="M70" s="521"/>
      <c r="N70" s="521"/>
      <c r="O70" s="521"/>
      <c r="P70" s="521"/>
      <c r="Q70" s="521"/>
      <c r="R70" s="532">
        <f>SUMIF('CLIENT ACTIVITY'!BM13:BM5000,"&gt;1")</f>
        <v>0</v>
      </c>
      <c r="S70" s="532"/>
      <c r="T70" s="532"/>
      <c r="U70" s="532"/>
      <c r="V70" s="532"/>
      <c r="W70" s="532"/>
      <c r="AH70" s="462"/>
      <c r="AI70" s="462"/>
      <c r="AJ70" s="462"/>
      <c r="AK70" s="462"/>
      <c r="AL70" s="462"/>
      <c r="AM70" s="462"/>
      <c r="AN70" s="462"/>
      <c r="AO70" s="462"/>
      <c r="AP70" s="462"/>
      <c r="AQ70" s="462"/>
      <c r="AR70" s="462"/>
      <c r="AS70" s="462"/>
      <c r="AT70" s="462"/>
      <c r="AU70" s="462"/>
      <c r="AV70" s="462"/>
      <c r="AW70" s="462"/>
      <c r="AX70" s="462"/>
      <c r="AY70" s="466"/>
      <c r="AZ70" s="466"/>
      <c r="BA70" s="466"/>
      <c r="BB70" s="466"/>
      <c r="BC70" s="466"/>
      <c r="BD70" s="466"/>
    </row>
    <row r="71" spans="1:100" ht="30" customHeight="1" x14ac:dyDescent="0.4">
      <c r="A71" s="529" t="s">
        <v>447</v>
      </c>
      <c r="B71" s="529"/>
      <c r="C71" s="529"/>
      <c r="D71" s="529"/>
      <c r="E71" s="529"/>
      <c r="F71" s="529"/>
      <c r="G71" s="529"/>
      <c r="H71" s="529"/>
      <c r="I71" s="529"/>
      <c r="J71" s="529"/>
      <c r="K71" s="529"/>
      <c r="L71" s="530">
        <f>SUM(L59:L70)</f>
        <v>0</v>
      </c>
      <c r="M71" s="530"/>
      <c r="N71" s="530"/>
      <c r="O71" s="530"/>
      <c r="P71" s="530"/>
      <c r="Q71" s="530"/>
      <c r="R71" s="531">
        <f>SUM(R59:R70)</f>
        <v>0</v>
      </c>
      <c r="S71" s="531"/>
      <c r="T71" s="531"/>
      <c r="U71" s="531"/>
      <c r="V71" s="531"/>
      <c r="W71" s="531"/>
      <c r="AH71" s="516" t="s">
        <v>447</v>
      </c>
      <c r="AI71" s="517"/>
      <c r="AJ71" s="517"/>
      <c r="AK71" s="517"/>
      <c r="AL71" s="517"/>
      <c r="AM71" s="517"/>
      <c r="AN71" s="517"/>
      <c r="AO71" s="517"/>
      <c r="AP71" s="517"/>
      <c r="AQ71" s="517"/>
      <c r="AR71" s="517"/>
      <c r="AS71" s="517"/>
      <c r="AT71" s="517"/>
      <c r="AU71" s="517"/>
      <c r="AV71" s="517"/>
      <c r="AW71" s="517"/>
      <c r="AX71" s="517"/>
      <c r="AY71" s="518">
        <f>SUM(AY59:AY70)</f>
        <v>0</v>
      </c>
      <c r="AZ71" s="518"/>
      <c r="BA71" s="518"/>
      <c r="BB71" s="518"/>
      <c r="BC71" s="518"/>
      <c r="BD71" s="518"/>
    </row>
    <row r="74" spans="1:100" ht="21" x14ac:dyDescent="0.35">
      <c r="A74" s="497" t="s">
        <v>459</v>
      </c>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7"/>
      <c r="BW74" s="497"/>
      <c r="BX74" s="497"/>
      <c r="BY74" s="497"/>
      <c r="BZ74" s="497"/>
      <c r="CA74" s="497"/>
      <c r="CB74" s="497"/>
      <c r="CC74" s="497"/>
      <c r="CD74" s="497"/>
      <c r="CE74" s="497"/>
      <c r="CF74" s="497"/>
      <c r="CG74" s="497"/>
      <c r="CH74" s="497"/>
      <c r="CI74" s="497"/>
      <c r="CJ74" s="497"/>
      <c r="CK74" s="497"/>
      <c r="CL74" s="497"/>
      <c r="CM74" s="497"/>
      <c r="CN74" s="497"/>
      <c r="CO74" s="497"/>
      <c r="CP74" s="497"/>
      <c r="CQ74" s="497"/>
      <c r="CR74" s="497"/>
      <c r="CS74" s="497"/>
      <c r="CT74" s="497"/>
      <c r="CU74" s="497"/>
      <c r="CV74" s="497"/>
    </row>
    <row r="75" spans="1:100" ht="15" customHeight="1" x14ac:dyDescent="0.25">
      <c r="AP75" s="57"/>
      <c r="AQ75" s="57"/>
      <c r="AR75" s="57"/>
      <c r="AS75" s="57"/>
      <c r="AT75" s="57"/>
      <c r="AU75" s="57"/>
      <c r="AV75" s="57"/>
      <c r="AW75" s="57"/>
      <c r="AX75" s="57"/>
    </row>
    <row r="76" spans="1:100" ht="18.75" x14ac:dyDescent="0.25">
      <c r="A76" s="498" t="s">
        <v>460</v>
      </c>
      <c r="B76" s="499"/>
      <c r="C76" s="499"/>
      <c r="D76" s="499"/>
      <c r="E76" s="499"/>
      <c r="F76" s="499"/>
      <c r="G76" s="499"/>
      <c r="H76" s="499"/>
      <c r="I76" s="499"/>
      <c r="J76" s="499"/>
      <c r="K76" s="499"/>
      <c r="L76" s="500"/>
      <c r="M76" s="504"/>
      <c r="N76" s="505"/>
      <c r="O76" s="505"/>
      <c r="P76" s="505"/>
      <c r="Q76" s="505"/>
      <c r="R76" s="506"/>
    </row>
    <row r="77" spans="1:100" x14ac:dyDescent="0.25">
      <c r="A77" s="501" t="s">
        <v>167</v>
      </c>
      <c r="B77" s="502"/>
      <c r="C77" s="502"/>
      <c r="D77" s="502"/>
      <c r="E77" s="502"/>
      <c r="F77" s="502"/>
      <c r="G77" s="502"/>
      <c r="H77" s="502"/>
      <c r="I77" s="502"/>
      <c r="J77" s="502"/>
      <c r="K77" s="502"/>
      <c r="L77" s="503"/>
      <c r="M77" s="507">
        <f>COUNTIFS(TRAINING!D11:D4999,"Mandatory")</f>
        <v>0</v>
      </c>
      <c r="N77" s="508"/>
      <c r="O77" s="508"/>
      <c r="P77" s="508"/>
      <c r="Q77" s="508"/>
      <c r="R77" s="509"/>
    </row>
    <row r="78" spans="1:100" x14ac:dyDescent="0.25">
      <c r="A78" s="501" t="s">
        <v>352</v>
      </c>
      <c r="B78" s="502"/>
      <c r="C78" s="502"/>
      <c r="D78" s="502"/>
      <c r="E78" s="502"/>
      <c r="F78" s="502"/>
      <c r="G78" s="502"/>
      <c r="H78" s="502"/>
      <c r="I78" s="502"/>
      <c r="J78" s="502"/>
      <c r="K78" s="502"/>
      <c r="L78" s="503"/>
      <c r="M78" s="507">
        <f>COUNTIFS(TRAINING!D11:D4999,"Evidence Based Training (EBT)")</f>
        <v>0</v>
      </c>
      <c r="N78" s="508"/>
      <c r="O78" s="508"/>
      <c r="P78" s="508"/>
      <c r="Q78" s="508"/>
      <c r="R78" s="509"/>
    </row>
    <row r="79" spans="1:100" x14ac:dyDescent="0.25">
      <c r="A79" s="501" t="s">
        <v>168</v>
      </c>
      <c r="B79" s="502"/>
      <c r="C79" s="502"/>
      <c r="D79" s="502"/>
      <c r="E79" s="502"/>
      <c r="F79" s="502"/>
      <c r="G79" s="502"/>
      <c r="H79" s="502"/>
      <c r="I79" s="502"/>
      <c r="J79" s="502"/>
      <c r="K79" s="502"/>
      <c r="L79" s="503"/>
      <c r="M79" s="507">
        <f>COUNTIFS(TRAINING!D11:D4999,"Both Mandatory and EBT")</f>
        <v>0</v>
      </c>
      <c r="N79" s="508"/>
      <c r="O79" s="508"/>
      <c r="P79" s="508"/>
      <c r="Q79" s="508"/>
      <c r="R79" s="509"/>
    </row>
    <row r="80" spans="1:100" x14ac:dyDescent="0.25">
      <c r="A80" s="501" t="s">
        <v>169</v>
      </c>
      <c r="B80" s="502"/>
      <c r="C80" s="502"/>
      <c r="D80" s="502"/>
      <c r="E80" s="502"/>
      <c r="F80" s="502"/>
      <c r="G80" s="502"/>
      <c r="H80" s="502"/>
      <c r="I80" s="502"/>
      <c r="J80" s="502"/>
      <c r="K80" s="502"/>
      <c r="L80" s="503"/>
      <c r="M80" s="507">
        <f>COUNTIFS(TRAINING!D11:D4999,"Other (Specify in Notes)")</f>
        <v>0</v>
      </c>
      <c r="N80" s="508"/>
      <c r="O80" s="508"/>
      <c r="P80" s="508"/>
      <c r="Q80" s="508"/>
      <c r="R80" s="509"/>
    </row>
    <row r="81" spans="1:47" ht="18.75" x14ac:dyDescent="0.3">
      <c r="A81" s="510" t="s">
        <v>447</v>
      </c>
      <c r="B81" s="511"/>
      <c r="C81" s="511"/>
      <c r="D81" s="511"/>
      <c r="E81" s="511"/>
      <c r="F81" s="511"/>
      <c r="G81" s="511"/>
      <c r="H81" s="511"/>
      <c r="I81" s="511"/>
      <c r="J81" s="511"/>
      <c r="K81" s="511"/>
      <c r="L81" s="512"/>
      <c r="M81" s="513">
        <f>SUM(M77:M80)</f>
        <v>0</v>
      </c>
      <c r="N81" s="514"/>
      <c r="O81" s="514"/>
      <c r="P81" s="514"/>
      <c r="Q81" s="514"/>
      <c r="R81" s="515"/>
    </row>
    <row r="84" spans="1:47" ht="18.75" x14ac:dyDescent="0.25">
      <c r="A84" s="492" t="s">
        <v>471</v>
      </c>
      <c r="B84" s="492"/>
      <c r="C84" s="492"/>
      <c r="D84" s="492"/>
      <c r="E84" s="492"/>
      <c r="F84" s="492"/>
      <c r="G84" s="492"/>
      <c r="H84" s="492"/>
      <c r="I84" s="492"/>
      <c r="J84" s="492"/>
      <c r="K84" s="492"/>
      <c r="L84" s="492"/>
      <c r="M84" s="492"/>
      <c r="N84" s="492"/>
      <c r="O84" s="492"/>
      <c r="P84" s="492"/>
      <c r="Q84" s="492"/>
      <c r="R84" s="492"/>
      <c r="S84" s="492"/>
      <c r="T84" s="492"/>
      <c r="U84" s="492"/>
      <c r="V84" s="492"/>
      <c r="W84" s="492"/>
    </row>
    <row r="85" spans="1:47" x14ac:dyDescent="0.25">
      <c r="A85" s="462" t="s">
        <v>461</v>
      </c>
      <c r="B85" s="462"/>
      <c r="C85" s="462"/>
      <c r="D85" s="462"/>
      <c r="E85" s="462"/>
      <c r="F85" s="462"/>
      <c r="G85" s="462"/>
      <c r="H85" s="462"/>
      <c r="I85" s="462"/>
      <c r="J85" s="462"/>
      <c r="K85" s="462"/>
      <c r="L85" s="462"/>
      <c r="M85" s="462"/>
      <c r="N85" s="462"/>
      <c r="O85" s="462"/>
      <c r="P85" s="462"/>
      <c r="Q85" s="462"/>
      <c r="R85" s="462"/>
      <c r="S85" s="466">
        <f>COUNTIFS(TRAINING!AU11:AU4999,"YES")</f>
        <v>0</v>
      </c>
      <c r="T85" s="466"/>
      <c r="U85" s="466"/>
      <c r="V85" s="466"/>
      <c r="W85" s="466"/>
    </row>
    <row r="86" spans="1:47" x14ac:dyDescent="0.25">
      <c r="A86" s="462" t="s">
        <v>462</v>
      </c>
      <c r="B86" s="462"/>
      <c r="C86" s="462"/>
      <c r="D86" s="462"/>
      <c r="E86" s="462"/>
      <c r="F86" s="462"/>
      <c r="G86" s="462"/>
      <c r="H86" s="462"/>
      <c r="I86" s="462"/>
      <c r="J86" s="462"/>
      <c r="K86" s="462"/>
      <c r="L86" s="462"/>
      <c r="M86" s="462"/>
      <c r="N86" s="462"/>
      <c r="O86" s="462"/>
      <c r="P86" s="462"/>
      <c r="Q86" s="462"/>
      <c r="R86" s="462"/>
      <c r="S86" s="466"/>
      <c r="T86" s="466"/>
      <c r="U86" s="466"/>
      <c r="V86" s="466"/>
      <c r="W86" s="466"/>
    </row>
    <row r="87" spans="1:47" x14ac:dyDescent="0.25">
      <c r="A87" s="484" t="s">
        <v>447</v>
      </c>
      <c r="B87" s="484"/>
      <c r="C87" s="484"/>
      <c r="D87" s="484"/>
      <c r="E87" s="484"/>
      <c r="F87" s="484"/>
      <c r="G87" s="484"/>
      <c r="H87" s="484"/>
      <c r="I87" s="484"/>
      <c r="J87" s="484"/>
      <c r="K87" s="484"/>
      <c r="L87" s="484"/>
      <c r="M87" s="484"/>
      <c r="N87" s="484"/>
      <c r="O87" s="484"/>
      <c r="P87" s="484"/>
      <c r="Q87" s="484"/>
      <c r="R87" s="484"/>
      <c r="S87" s="485">
        <f>SUM(S85:S86)</f>
        <v>0</v>
      </c>
      <c r="T87" s="485"/>
      <c r="U87" s="485"/>
      <c r="V87" s="485"/>
      <c r="W87" s="485"/>
    </row>
    <row r="88" spans="1:47" x14ac:dyDescent="0.25">
      <c r="S88" s="56"/>
      <c r="T88" s="56"/>
      <c r="U88" s="56"/>
      <c r="V88" s="56"/>
      <c r="W88" s="56"/>
    </row>
    <row r="90" spans="1:47" ht="18.75" x14ac:dyDescent="0.25">
      <c r="A90" s="492" t="s">
        <v>433</v>
      </c>
      <c r="B90" s="492"/>
      <c r="C90" s="492"/>
      <c r="D90" s="492"/>
      <c r="E90" s="492"/>
      <c r="F90" s="492"/>
      <c r="G90" s="492"/>
      <c r="H90" s="492"/>
      <c r="I90" s="492"/>
      <c r="J90" s="492"/>
      <c r="K90" s="492"/>
      <c r="L90" s="492"/>
      <c r="M90" s="492"/>
      <c r="N90" s="492"/>
      <c r="O90" s="492"/>
      <c r="P90" s="492"/>
      <c r="Q90" s="492"/>
      <c r="R90" s="492"/>
      <c r="S90" s="492"/>
      <c r="T90" s="492"/>
      <c r="U90" s="492"/>
      <c r="V90" s="492"/>
      <c r="W90" s="492"/>
    </row>
    <row r="91" spans="1:47" x14ac:dyDescent="0.25">
      <c r="A91" s="462" t="s">
        <v>463</v>
      </c>
      <c r="B91" s="462"/>
      <c r="C91" s="462"/>
      <c r="D91" s="462"/>
      <c r="E91" s="462"/>
      <c r="F91" s="462"/>
      <c r="G91" s="462"/>
      <c r="H91" s="462"/>
      <c r="I91" s="462"/>
      <c r="J91" s="462"/>
      <c r="K91" s="462"/>
      <c r="L91" s="462"/>
      <c r="M91" s="462"/>
      <c r="N91" s="462"/>
      <c r="O91" s="462"/>
      <c r="P91" s="462"/>
      <c r="Q91" s="462"/>
      <c r="R91" s="462"/>
      <c r="S91" s="466">
        <f>COUNTIFS(TRAINING!AX11:AX4999,"YES")</f>
        <v>0</v>
      </c>
      <c r="T91" s="466"/>
      <c r="U91" s="466"/>
      <c r="V91" s="466"/>
      <c r="W91" s="466"/>
    </row>
    <row r="92" spans="1:47" x14ac:dyDescent="0.25">
      <c r="A92" s="462" t="s">
        <v>464</v>
      </c>
      <c r="B92" s="462"/>
      <c r="C92" s="462"/>
      <c r="D92" s="462"/>
      <c r="E92" s="462"/>
      <c r="F92" s="462"/>
      <c r="G92" s="462"/>
      <c r="H92" s="462"/>
      <c r="I92" s="462"/>
      <c r="J92" s="462"/>
      <c r="K92" s="462"/>
      <c r="L92" s="462"/>
      <c r="M92" s="462"/>
      <c r="N92" s="462"/>
      <c r="O92" s="462"/>
      <c r="P92" s="462"/>
      <c r="Q92" s="462"/>
      <c r="R92" s="462"/>
      <c r="S92" s="466"/>
      <c r="T92" s="466"/>
      <c r="U92" s="466"/>
      <c r="V92" s="466"/>
      <c r="W92" s="466"/>
    </row>
    <row r="93" spans="1:47" x14ac:dyDescent="0.25">
      <c r="A93" s="484" t="s">
        <v>468</v>
      </c>
      <c r="B93" s="484"/>
      <c r="C93" s="484"/>
      <c r="D93" s="484"/>
      <c r="E93" s="484"/>
      <c r="F93" s="484"/>
      <c r="G93" s="484"/>
      <c r="H93" s="484"/>
      <c r="I93" s="484"/>
      <c r="J93" s="484"/>
      <c r="K93" s="484"/>
      <c r="L93" s="484"/>
      <c r="M93" s="484"/>
      <c r="N93" s="484"/>
      <c r="O93" s="484"/>
      <c r="P93" s="484"/>
      <c r="Q93" s="484"/>
      <c r="R93" s="484"/>
      <c r="S93" s="485">
        <f>SUM(S91:S92)</f>
        <v>0</v>
      </c>
      <c r="T93" s="485"/>
      <c r="U93" s="485"/>
      <c r="V93" s="485"/>
      <c r="W93" s="485"/>
    </row>
    <row r="94" spans="1:47" x14ac:dyDescent="0.25">
      <c r="S94" s="56"/>
      <c r="T94" s="56"/>
      <c r="U94" s="56"/>
      <c r="V94" s="56"/>
      <c r="W94" s="56"/>
    </row>
    <row r="96" spans="1:47" ht="50.1" customHeight="1" x14ac:dyDescent="0.25">
      <c r="A96" s="660" t="s">
        <v>465</v>
      </c>
      <c r="B96" s="661"/>
      <c r="C96" s="661"/>
      <c r="D96" s="661"/>
      <c r="E96" s="661"/>
      <c r="F96" s="661"/>
      <c r="G96" s="661"/>
      <c r="H96" s="661"/>
      <c r="I96" s="661"/>
      <c r="J96" s="661"/>
      <c r="K96" s="661"/>
      <c r="L96" s="662"/>
      <c r="M96" s="494" t="s">
        <v>167</v>
      </c>
      <c r="N96" s="494"/>
      <c r="O96" s="494"/>
      <c r="P96" s="494"/>
      <c r="Q96" s="494"/>
      <c r="R96" s="494"/>
      <c r="S96" s="494"/>
      <c r="T96" s="495" t="s">
        <v>352</v>
      </c>
      <c r="U96" s="495"/>
      <c r="V96" s="495"/>
      <c r="W96" s="495"/>
      <c r="X96" s="495"/>
      <c r="Y96" s="495"/>
      <c r="Z96" s="495"/>
      <c r="AA96" s="495" t="s">
        <v>168</v>
      </c>
      <c r="AB96" s="495"/>
      <c r="AC96" s="495"/>
      <c r="AD96" s="495"/>
      <c r="AE96" s="495"/>
      <c r="AF96" s="495"/>
      <c r="AG96" s="495"/>
      <c r="AH96" s="495" t="s">
        <v>169</v>
      </c>
      <c r="AI96" s="495"/>
      <c r="AJ96" s="495"/>
      <c r="AK96" s="495"/>
      <c r="AL96" s="495"/>
      <c r="AM96" s="495"/>
      <c r="AN96" s="495"/>
      <c r="AO96" s="654" t="s">
        <v>115</v>
      </c>
      <c r="AP96" s="655"/>
      <c r="AQ96" s="655"/>
      <c r="AR96" s="655"/>
      <c r="AS96" s="655"/>
      <c r="AT96" s="655"/>
      <c r="AU96" s="656"/>
    </row>
    <row r="97" spans="1:47" ht="21" customHeight="1" x14ac:dyDescent="0.25">
      <c r="A97" s="98">
        <f>'BASE GRANTEE INFO &amp; UPDATES'!B12</f>
        <v>0</v>
      </c>
      <c r="B97" s="99"/>
      <c r="C97" s="99"/>
      <c r="D97" s="99"/>
      <c r="E97" s="99"/>
      <c r="F97" s="99"/>
      <c r="G97" s="99"/>
      <c r="H97" s="99"/>
      <c r="I97" s="99"/>
      <c r="J97" s="99"/>
      <c r="K97" s="99"/>
      <c r="L97" s="100"/>
      <c r="M97" s="493">
        <f>COUNTIFS(TRAINING!D11:D4999,"Mandatory",TRAINING!AZ11:AZ4999,"x")</f>
        <v>0</v>
      </c>
      <c r="N97" s="493"/>
      <c r="O97" s="493"/>
      <c r="P97" s="493"/>
      <c r="Q97" s="493"/>
      <c r="R97" s="493"/>
      <c r="S97" s="493"/>
      <c r="T97" s="493">
        <f>COUNTIFS(TRAINING!D11:D4999,"Evidence Based Training (EBT)",TRAINING!AZ11:AZ4999,"x")</f>
        <v>0</v>
      </c>
      <c r="U97" s="493"/>
      <c r="V97" s="493"/>
      <c r="W97" s="493"/>
      <c r="X97" s="493"/>
      <c r="Y97" s="493"/>
      <c r="Z97" s="493"/>
      <c r="AA97" s="493">
        <f>COUNTIFS(TRAINING!D11:D4999,"Both Mandatory and EBT",TRAINING!AZ11:AZ4999,"x")</f>
        <v>0</v>
      </c>
      <c r="AB97" s="493"/>
      <c r="AC97" s="493"/>
      <c r="AD97" s="493"/>
      <c r="AE97" s="493"/>
      <c r="AF97" s="493"/>
      <c r="AG97" s="493"/>
      <c r="AH97" s="493">
        <f>COUNTIFS(TRAINING!D11:D4999,"Other (Specify in Notes)",TRAINING!AZ11:AZ4999,"x")</f>
        <v>0</v>
      </c>
      <c r="AI97" s="493"/>
      <c r="AJ97" s="493"/>
      <c r="AK97" s="493"/>
      <c r="AL97" s="493"/>
      <c r="AM97" s="493"/>
      <c r="AN97" s="493"/>
      <c r="AO97" s="651">
        <f>SUM(M97:AN97)</f>
        <v>0</v>
      </c>
      <c r="AP97" s="652"/>
      <c r="AQ97" s="652"/>
      <c r="AR97" s="652"/>
      <c r="AS97" s="652"/>
      <c r="AT97" s="652"/>
      <c r="AU97" s="653"/>
    </row>
    <row r="98" spans="1:47" x14ac:dyDescent="0.25">
      <c r="A98" s="98">
        <f>'BASE GRANTEE INFO &amp; UPDATES'!B13</f>
        <v>0</v>
      </c>
      <c r="B98" s="99"/>
      <c r="C98" s="99"/>
      <c r="D98" s="99"/>
      <c r="E98" s="99"/>
      <c r="F98" s="99"/>
      <c r="G98" s="99"/>
      <c r="H98" s="99"/>
      <c r="I98" s="99"/>
      <c r="J98" s="99"/>
      <c r="K98" s="99"/>
      <c r="L98" s="100"/>
      <c r="M98" s="493">
        <f>COUNTIFS(TRAINING!D11:D4999,"Mandatory",TRAINING!BA11:BA4999,"x")</f>
        <v>0</v>
      </c>
      <c r="N98" s="493"/>
      <c r="O98" s="493"/>
      <c r="P98" s="493"/>
      <c r="Q98" s="493"/>
      <c r="R98" s="493"/>
      <c r="S98" s="493"/>
      <c r="T98" s="493">
        <f>COUNTIFS(TRAINING!D11:D4999,"Evidence Based Training (EBT)",TRAINING!BA11:BA4999,"x")</f>
        <v>0</v>
      </c>
      <c r="U98" s="493"/>
      <c r="V98" s="493"/>
      <c r="W98" s="493"/>
      <c r="X98" s="493"/>
      <c r="Y98" s="493"/>
      <c r="Z98" s="493"/>
      <c r="AA98" s="493">
        <f>COUNTIFS(TRAINING!D11:D4999,"Both Mandatory and EBT",TRAINING!BA11:BA4999,"x")</f>
        <v>0</v>
      </c>
      <c r="AB98" s="493"/>
      <c r="AC98" s="493"/>
      <c r="AD98" s="493"/>
      <c r="AE98" s="493"/>
      <c r="AF98" s="493"/>
      <c r="AG98" s="493"/>
      <c r="AH98" s="493">
        <f>COUNTIFS(TRAINING!D11:D4999,"Other (Specify in Notes)",TRAINING!BA11:BA4999,"x")</f>
        <v>0</v>
      </c>
      <c r="AI98" s="493"/>
      <c r="AJ98" s="493"/>
      <c r="AK98" s="493"/>
      <c r="AL98" s="493"/>
      <c r="AM98" s="493"/>
      <c r="AN98" s="493"/>
      <c r="AO98" s="651">
        <f t="shared" ref="AO98:AO105" si="6">SUM(M98:AN98)</f>
        <v>0</v>
      </c>
      <c r="AP98" s="652"/>
      <c r="AQ98" s="652"/>
      <c r="AR98" s="652"/>
      <c r="AS98" s="652"/>
      <c r="AT98" s="652"/>
      <c r="AU98" s="653"/>
    </row>
    <row r="99" spans="1:47" x14ac:dyDescent="0.25">
      <c r="A99" s="98">
        <f>'BASE GRANTEE INFO &amp; UPDATES'!B14</f>
        <v>0</v>
      </c>
      <c r="B99" s="99"/>
      <c r="C99" s="99"/>
      <c r="D99" s="99"/>
      <c r="E99" s="99"/>
      <c r="F99" s="99"/>
      <c r="G99" s="99"/>
      <c r="H99" s="99"/>
      <c r="I99" s="99"/>
      <c r="J99" s="99"/>
      <c r="K99" s="99"/>
      <c r="L99" s="100"/>
      <c r="M99" s="493">
        <f>COUNTIFS(TRAINING!D11:D4999,"Mandatory",TRAINING!BB11:BB4999,"x")</f>
        <v>0</v>
      </c>
      <c r="N99" s="493"/>
      <c r="O99" s="493"/>
      <c r="P99" s="493"/>
      <c r="Q99" s="493"/>
      <c r="R99" s="493"/>
      <c r="S99" s="493"/>
      <c r="T99" s="493">
        <f>COUNTIFS(TRAINING!D11:D4999,"Evidence Based Training (EBT)",TRAINING!BB11:BB4999,"x")</f>
        <v>0</v>
      </c>
      <c r="U99" s="493"/>
      <c r="V99" s="493"/>
      <c r="W99" s="493"/>
      <c r="X99" s="493"/>
      <c r="Y99" s="493"/>
      <c r="Z99" s="493"/>
      <c r="AA99" s="493">
        <f>COUNTIFS(TRAINING!D11:D4999,"Both Mandatory and EBT",TRAINING!BB11:BB4999,"x")</f>
        <v>0</v>
      </c>
      <c r="AB99" s="493"/>
      <c r="AC99" s="493"/>
      <c r="AD99" s="493"/>
      <c r="AE99" s="493"/>
      <c r="AF99" s="493"/>
      <c r="AG99" s="493"/>
      <c r="AH99" s="493">
        <f>COUNTIFS(TRAINING!D11:D4999,"Other (Specify in Notes)",TRAINING!BB11:BB4999,"x")</f>
        <v>0</v>
      </c>
      <c r="AI99" s="493"/>
      <c r="AJ99" s="493"/>
      <c r="AK99" s="493"/>
      <c r="AL99" s="493"/>
      <c r="AM99" s="493"/>
      <c r="AN99" s="493"/>
      <c r="AO99" s="651">
        <f t="shared" si="6"/>
        <v>0</v>
      </c>
      <c r="AP99" s="652"/>
      <c r="AQ99" s="652"/>
      <c r="AR99" s="652"/>
      <c r="AS99" s="652"/>
      <c r="AT99" s="652"/>
      <c r="AU99" s="653"/>
    </row>
    <row r="100" spans="1:47" x14ac:dyDescent="0.25">
      <c r="A100" s="98">
        <f>'BASE GRANTEE INFO &amp; UPDATES'!B15</f>
        <v>0</v>
      </c>
      <c r="B100" s="99"/>
      <c r="C100" s="99"/>
      <c r="D100" s="99"/>
      <c r="E100" s="99"/>
      <c r="F100" s="99"/>
      <c r="G100" s="99"/>
      <c r="H100" s="99"/>
      <c r="I100" s="99"/>
      <c r="J100" s="99"/>
      <c r="K100" s="99"/>
      <c r="L100" s="100"/>
      <c r="M100" s="493">
        <f>COUNTIFS(TRAINING!D11:D4999,"Mandatory",TRAINING!BC11:BC4999,"x")</f>
        <v>0</v>
      </c>
      <c r="N100" s="493"/>
      <c r="O100" s="493"/>
      <c r="P100" s="493"/>
      <c r="Q100" s="493"/>
      <c r="R100" s="493"/>
      <c r="S100" s="493"/>
      <c r="T100" s="493">
        <f>COUNTIFS(TRAINING!D11:D4999,"Evidence Based Training (EBT)",TRAINING!BC11:BC4999,"x")</f>
        <v>0</v>
      </c>
      <c r="U100" s="493"/>
      <c r="V100" s="493"/>
      <c r="W100" s="493"/>
      <c r="X100" s="493"/>
      <c r="Y100" s="493"/>
      <c r="Z100" s="493"/>
      <c r="AA100" s="493">
        <f>COUNTIFS(TRAINING!D11:D4999,"Both Mandatory and EBT",TRAINING!BC11:BC4999,"x")</f>
        <v>0</v>
      </c>
      <c r="AB100" s="493"/>
      <c r="AC100" s="493"/>
      <c r="AD100" s="493"/>
      <c r="AE100" s="493"/>
      <c r="AF100" s="493"/>
      <c r="AG100" s="493"/>
      <c r="AH100" s="493">
        <f>COUNTIFS(TRAINING!D11:D4999,"Other (Specify in Notes)",TRAINING!BC11:BC4999,"x")</f>
        <v>0</v>
      </c>
      <c r="AI100" s="493"/>
      <c r="AJ100" s="493"/>
      <c r="AK100" s="493"/>
      <c r="AL100" s="493"/>
      <c r="AM100" s="493"/>
      <c r="AN100" s="493"/>
      <c r="AO100" s="651">
        <f t="shared" si="6"/>
        <v>0</v>
      </c>
      <c r="AP100" s="652"/>
      <c r="AQ100" s="652"/>
      <c r="AR100" s="652"/>
      <c r="AS100" s="652"/>
      <c r="AT100" s="652"/>
      <c r="AU100" s="653"/>
    </row>
    <row r="101" spans="1:47" x14ac:dyDescent="0.25">
      <c r="A101" s="98">
        <f>'BASE GRANTEE INFO &amp; UPDATES'!B16</f>
        <v>0</v>
      </c>
      <c r="B101" s="99"/>
      <c r="C101" s="99"/>
      <c r="D101" s="99"/>
      <c r="E101" s="99"/>
      <c r="F101" s="99"/>
      <c r="G101" s="99"/>
      <c r="H101" s="99"/>
      <c r="I101" s="99"/>
      <c r="J101" s="99"/>
      <c r="K101" s="99"/>
      <c r="L101" s="100"/>
      <c r="M101" s="493">
        <f>COUNTIFS(TRAINING!D11:D4999,"Mandatory",TRAINING!BD11:BD4999,"x")</f>
        <v>0</v>
      </c>
      <c r="N101" s="493"/>
      <c r="O101" s="493"/>
      <c r="P101" s="493"/>
      <c r="Q101" s="493"/>
      <c r="R101" s="493"/>
      <c r="S101" s="493"/>
      <c r="T101" s="493">
        <f>COUNTIFS(TRAINING!D11:D4999,"Evidence Based Training (EBT)",TRAINING!BD11:BD4999,"x")</f>
        <v>0</v>
      </c>
      <c r="U101" s="493"/>
      <c r="V101" s="493"/>
      <c r="W101" s="493"/>
      <c r="X101" s="493"/>
      <c r="Y101" s="493"/>
      <c r="Z101" s="493"/>
      <c r="AA101" s="493">
        <f>COUNTIFS(TRAINING!D11:D4999,"Both Mandatory and EBT",TRAINING!BD11:BD4999,"x")</f>
        <v>0</v>
      </c>
      <c r="AB101" s="493"/>
      <c r="AC101" s="493"/>
      <c r="AD101" s="493"/>
      <c r="AE101" s="493"/>
      <c r="AF101" s="493"/>
      <c r="AG101" s="493"/>
      <c r="AH101" s="493">
        <f>COUNTIFS(TRAINING!D11:D4999,"Other (Specify in Notes)",TRAINING!BD11:BD4999,"x")</f>
        <v>0</v>
      </c>
      <c r="AI101" s="493"/>
      <c r="AJ101" s="493"/>
      <c r="AK101" s="493"/>
      <c r="AL101" s="493"/>
      <c r="AM101" s="493"/>
      <c r="AN101" s="493"/>
      <c r="AO101" s="651">
        <f t="shared" si="6"/>
        <v>0</v>
      </c>
      <c r="AP101" s="652"/>
      <c r="AQ101" s="652"/>
      <c r="AR101" s="652"/>
      <c r="AS101" s="652"/>
      <c r="AT101" s="652"/>
      <c r="AU101" s="653"/>
    </row>
    <row r="102" spans="1:47" x14ac:dyDescent="0.25">
      <c r="A102" s="98">
        <f>'BASE GRANTEE INFO &amp; UPDATES'!B17</f>
        <v>0</v>
      </c>
      <c r="B102" s="99"/>
      <c r="C102" s="99"/>
      <c r="D102" s="99"/>
      <c r="E102" s="99"/>
      <c r="F102" s="99"/>
      <c r="G102" s="99"/>
      <c r="H102" s="99"/>
      <c r="I102" s="99"/>
      <c r="J102" s="99"/>
      <c r="K102" s="99"/>
      <c r="L102" s="100"/>
      <c r="M102" s="493">
        <f>COUNTIFS(TRAINING!D11:D4999,"Mandatory",TRAINING!BE11:BE4999,"x")</f>
        <v>0</v>
      </c>
      <c r="N102" s="493"/>
      <c r="O102" s="493"/>
      <c r="P102" s="493"/>
      <c r="Q102" s="493"/>
      <c r="R102" s="493"/>
      <c r="S102" s="493"/>
      <c r="T102" s="493">
        <f>COUNTIFS(TRAINING!D11:D4999,"Evidence Based Training (EBT)",TRAINING!BE11:BE4999,"x")</f>
        <v>0</v>
      </c>
      <c r="U102" s="493"/>
      <c r="V102" s="493"/>
      <c r="W102" s="493"/>
      <c r="X102" s="493"/>
      <c r="Y102" s="493"/>
      <c r="Z102" s="493"/>
      <c r="AA102" s="493">
        <f>COUNTIFS(TRAINING!D11:D4999,"Both Mandatory and EBT",TRAINING!BE11:BE4999,"x")</f>
        <v>0</v>
      </c>
      <c r="AB102" s="493"/>
      <c r="AC102" s="493"/>
      <c r="AD102" s="493"/>
      <c r="AE102" s="493"/>
      <c r="AF102" s="493"/>
      <c r="AG102" s="493"/>
      <c r="AH102" s="493">
        <f>COUNTIFS(TRAINING!D11:D4999,"Other (Specify in Notes)",TRAINING!BE11:BE4999,"x")</f>
        <v>0</v>
      </c>
      <c r="AI102" s="493"/>
      <c r="AJ102" s="493"/>
      <c r="AK102" s="493"/>
      <c r="AL102" s="493"/>
      <c r="AM102" s="493"/>
      <c r="AN102" s="493"/>
      <c r="AO102" s="651">
        <f t="shared" si="6"/>
        <v>0</v>
      </c>
      <c r="AP102" s="652"/>
      <c r="AQ102" s="652"/>
      <c r="AR102" s="652"/>
      <c r="AS102" s="652"/>
      <c r="AT102" s="652"/>
      <c r="AU102" s="653"/>
    </row>
    <row r="103" spans="1:47" x14ac:dyDescent="0.25">
      <c r="A103" s="98">
        <f>'BASE GRANTEE INFO &amp; UPDATES'!X12</f>
        <v>0</v>
      </c>
      <c r="B103" s="99"/>
      <c r="C103" s="99"/>
      <c r="D103" s="99"/>
      <c r="E103" s="99"/>
      <c r="F103" s="99"/>
      <c r="G103" s="99"/>
      <c r="H103" s="99"/>
      <c r="I103" s="99"/>
      <c r="J103" s="99"/>
      <c r="K103" s="99"/>
      <c r="L103" s="100"/>
      <c r="M103" s="493">
        <f>COUNTIFS(TRAINING!D11:D4999,"Mandatory",TRAINING!BF11:BF4999,"x")</f>
        <v>0</v>
      </c>
      <c r="N103" s="493"/>
      <c r="O103" s="493"/>
      <c r="P103" s="493"/>
      <c r="Q103" s="493"/>
      <c r="R103" s="493"/>
      <c r="S103" s="493"/>
      <c r="T103" s="493">
        <f>COUNTIFS(TRAINING!D11:D4999,"Evidence Based Training (EBT)",TRAINING!BF11:BF4999,"x")</f>
        <v>0</v>
      </c>
      <c r="U103" s="493"/>
      <c r="V103" s="493"/>
      <c r="W103" s="493"/>
      <c r="X103" s="493"/>
      <c r="Y103" s="493"/>
      <c r="Z103" s="493"/>
      <c r="AA103" s="493">
        <f>COUNTIFS(TRAINING!D11:D4999,"Both Mandatory and EBT",TRAINING!BF11:BF4999,"x")</f>
        <v>0</v>
      </c>
      <c r="AB103" s="493"/>
      <c r="AC103" s="493"/>
      <c r="AD103" s="493"/>
      <c r="AE103" s="493"/>
      <c r="AF103" s="493"/>
      <c r="AG103" s="493"/>
      <c r="AH103" s="493">
        <f>COUNTIFS(TRAINING!D11:D4999,"Other (Specify in Notes)",TRAINING!BF11:BF4999,"x")</f>
        <v>0</v>
      </c>
      <c r="AI103" s="493"/>
      <c r="AJ103" s="493"/>
      <c r="AK103" s="493"/>
      <c r="AL103" s="493"/>
      <c r="AM103" s="493"/>
      <c r="AN103" s="493"/>
      <c r="AO103" s="651">
        <f t="shared" si="6"/>
        <v>0</v>
      </c>
      <c r="AP103" s="652"/>
      <c r="AQ103" s="652"/>
      <c r="AR103" s="652"/>
      <c r="AS103" s="652"/>
      <c r="AT103" s="652"/>
      <c r="AU103" s="653"/>
    </row>
    <row r="104" spans="1:47" x14ac:dyDescent="0.25">
      <c r="A104" s="98">
        <f>'BASE GRANTEE INFO &amp; UPDATES'!X13</f>
        <v>0</v>
      </c>
      <c r="B104" s="99"/>
      <c r="C104" s="99"/>
      <c r="D104" s="99"/>
      <c r="E104" s="99"/>
      <c r="F104" s="99"/>
      <c r="G104" s="99"/>
      <c r="H104" s="99"/>
      <c r="I104" s="99"/>
      <c r="J104" s="99"/>
      <c r="K104" s="99"/>
      <c r="L104" s="100"/>
      <c r="M104" s="493">
        <f>COUNTIFS(TRAINING!D11:D4999,"Mandatory",TRAINING!BG11:BG4999,"x")</f>
        <v>0</v>
      </c>
      <c r="N104" s="493"/>
      <c r="O104" s="493"/>
      <c r="P104" s="493"/>
      <c r="Q104" s="493"/>
      <c r="R104" s="493"/>
      <c r="S104" s="493"/>
      <c r="T104" s="493">
        <f>COUNTIFS(TRAINING!D11:D4999,"Evidence Based Training (EBT)",TRAINING!BG11:BG4999,"x")</f>
        <v>0</v>
      </c>
      <c r="U104" s="493"/>
      <c r="V104" s="493"/>
      <c r="W104" s="493"/>
      <c r="X104" s="493"/>
      <c r="Y104" s="493"/>
      <c r="Z104" s="493"/>
      <c r="AA104" s="493">
        <f>COUNTIFS(TRAINING!D11:D4999,"Both Mandatory and EBT",TRAINING!BG11:BG4999,"x")</f>
        <v>0</v>
      </c>
      <c r="AB104" s="493"/>
      <c r="AC104" s="493"/>
      <c r="AD104" s="493"/>
      <c r="AE104" s="493"/>
      <c r="AF104" s="493"/>
      <c r="AG104" s="493"/>
      <c r="AH104" s="493">
        <f>COUNTIFS(TRAINING!D11:D4999,"Other (Specify in Notes)",TRAINING!BG11:BG4999,"x")</f>
        <v>0</v>
      </c>
      <c r="AI104" s="493"/>
      <c r="AJ104" s="493"/>
      <c r="AK104" s="493"/>
      <c r="AL104" s="493"/>
      <c r="AM104" s="493"/>
      <c r="AN104" s="493"/>
      <c r="AO104" s="651">
        <f t="shared" si="6"/>
        <v>0</v>
      </c>
      <c r="AP104" s="652"/>
      <c r="AQ104" s="652"/>
      <c r="AR104" s="652"/>
      <c r="AS104" s="652"/>
      <c r="AT104" s="652"/>
      <c r="AU104" s="653"/>
    </row>
    <row r="105" spans="1:47" x14ac:dyDescent="0.25">
      <c r="A105" s="98">
        <f>'BASE GRANTEE INFO &amp; UPDATES'!X14</f>
        <v>0</v>
      </c>
      <c r="B105" s="99"/>
      <c r="C105" s="99"/>
      <c r="D105" s="99"/>
      <c r="E105" s="99"/>
      <c r="F105" s="99"/>
      <c r="G105" s="99"/>
      <c r="H105" s="99"/>
      <c r="I105" s="99"/>
      <c r="J105" s="99"/>
      <c r="K105" s="99"/>
      <c r="L105" s="100"/>
      <c r="M105" s="493">
        <f>COUNTIFS(TRAINING!D11:D4999,"Mandatory",TRAINING!BH11:BH4999,"x")</f>
        <v>0</v>
      </c>
      <c r="N105" s="493"/>
      <c r="O105" s="493"/>
      <c r="P105" s="493"/>
      <c r="Q105" s="493"/>
      <c r="R105" s="493"/>
      <c r="S105" s="493"/>
      <c r="T105" s="493">
        <f>COUNTIFS(TRAINING!D11:D4999,"Evidence Based Training (EBT)",TRAINING!BH11:BH4999,"x")</f>
        <v>0</v>
      </c>
      <c r="U105" s="493"/>
      <c r="V105" s="493"/>
      <c r="W105" s="493"/>
      <c r="X105" s="493"/>
      <c r="Y105" s="493"/>
      <c r="Z105" s="493"/>
      <c r="AA105" s="493">
        <f>COUNTIFS(TRAINING!D11:D4999,"Both Mandatory and EBT",TRAINING!BH11:BH4999,"x")</f>
        <v>0</v>
      </c>
      <c r="AB105" s="493"/>
      <c r="AC105" s="493"/>
      <c r="AD105" s="493"/>
      <c r="AE105" s="493"/>
      <c r="AF105" s="493"/>
      <c r="AG105" s="493"/>
      <c r="AH105" s="493">
        <f>COUNTIFS(TRAINING!D11:D4999,"Other (Specify in Notes)",TRAINING!BH11:BH4999,"x")</f>
        <v>0</v>
      </c>
      <c r="AI105" s="493"/>
      <c r="AJ105" s="493"/>
      <c r="AK105" s="493"/>
      <c r="AL105" s="493"/>
      <c r="AM105" s="493"/>
      <c r="AN105" s="493"/>
      <c r="AO105" s="651">
        <f t="shared" si="6"/>
        <v>0</v>
      </c>
      <c r="AP105" s="652"/>
      <c r="AQ105" s="652"/>
      <c r="AR105" s="652"/>
      <c r="AS105" s="652"/>
      <c r="AT105" s="652"/>
      <c r="AU105" s="653"/>
    </row>
    <row r="106" spans="1:47" x14ac:dyDescent="0.25">
      <c r="A106" s="98"/>
      <c r="B106" s="99"/>
      <c r="C106" s="99"/>
      <c r="D106" s="99"/>
      <c r="E106" s="99"/>
      <c r="F106" s="99"/>
      <c r="G106" s="99"/>
      <c r="H106" s="99"/>
      <c r="I106" s="99"/>
      <c r="J106" s="99"/>
      <c r="K106" s="99"/>
      <c r="L106" s="100"/>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101"/>
      <c r="AI106" s="101"/>
      <c r="AJ106" s="101"/>
      <c r="AK106" s="101"/>
      <c r="AL106" s="101"/>
      <c r="AM106" s="101"/>
      <c r="AN106" s="101"/>
      <c r="AO106" s="651"/>
      <c r="AP106" s="652"/>
      <c r="AQ106" s="652"/>
      <c r="AR106" s="652"/>
      <c r="AS106" s="652"/>
      <c r="AT106" s="652"/>
      <c r="AU106" s="653"/>
    </row>
    <row r="107" spans="1:47" ht="18.75" x14ac:dyDescent="0.3">
      <c r="A107" s="648" t="s">
        <v>447</v>
      </c>
      <c r="B107" s="649"/>
      <c r="C107" s="649"/>
      <c r="D107" s="649"/>
      <c r="E107" s="649"/>
      <c r="F107" s="649"/>
      <c r="G107" s="649"/>
      <c r="H107" s="649"/>
      <c r="I107" s="649"/>
      <c r="J107" s="649"/>
      <c r="K107" s="649"/>
      <c r="L107" s="650"/>
      <c r="M107" s="630">
        <f>SUM(M97:M106)</f>
        <v>0</v>
      </c>
      <c r="N107" s="630"/>
      <c r="O107" s="630"/>
      <c r="P107" s="630"/>
      <c r="Q107" s="630"/>
      <c r="R107" s="630"/>
      <c r="S107" s="630"/>
      <c r="T107" s="630">
        <f>SUM(T97:T106)</f>
        <v>0</v>
      </c>
      <c r="U107" s="630"/>
      <c r="V107" s="630"/>
      <c r="W107" s="630"/>
      <c r="X107" s="630"/>
      <c r="Y107" s="630"/>
      <c r="Z107" s="630"/>
      <c r="AA107" s="630">
        <f>SUM(AA97:AA106)</f>
        <v>0</v>
      </c>
      <c r="AB107" s="630"/>
      <c r="AC107" s="630"/>
      <c r="AD107" s="630"/>
      <c r="AE107" s="630"/>
      <c r="AF107" s="630"/>
      <c r="AG107" s="630"/>
      <c r="AH107" s="630">
        <f>SUM(AH97:AH106)</f>
        <v>0</v>
      </c>
      <c r="AI107" s="630"/>
      <c r="AJ107" s="630"/>
      <c r="AK107" s="630"/>
      <c r="AL107" s="630"/>
      <c r="AM107" s="630"/>
      <c r="AN107" s="630"/>
      <c r="AO107" s="657">
        <f>SUM(AO97:AO106)</f>
        <v>0</v>
      </c>
      <c r="AP107" s="658"/>
      <c r="AQ107" s="658"/>
      <c r="AR107" s="658"/>
      <c r="AS107" s="658"/>
      <c r="AT107" s="658"/>
      <c r="AU107" s="659"/>
    </row>
    <row r="110" spans="1:47" ht="50.1" customHeight="1" x14ac:dyDescent="0.25">
      <c r="A110" s="660" t="s">
        <v>466</v>
      </c>
      <c r="B110" s="661"/>
      <c r="C110" s="661"/>
      <c r="D110" s="661"/>
      <c r="E110" s="661"/>
      <c r="F110" s="661"/>
      <c r="G110" s="661"/>
      <c r="H110" s="661"/>
      <c r="I110" s="661"/>
      <c r="J110" s="661"/>
      <c r="K110" s="661"/>
      <c r="L110" s="662"/>
      <c r="M110" s="494" t="s">
        <v>167</v>
      </c>
      <c r="N110" s="494"/>
      <c r="O110" s="494"/>
      <c r="P110" s="494"/>
      <c r="Q110" s="494"/>
      <c r="R110" s="494"/>
      <c r="S110" s="494"/>
      <c r="T110" s="495" t="s">
        <v>352</v>
      </c>
      <c r="U110" s="495"/>
      <c r="V110" s="495"/>
      <c r="W110" s="495"/>
      <c r="X110" s="495"/>
      <c r="Y110" s="495"/>
      <c r="Z110" s="495"/>
      <c r="AA110" s="495" t="s">
        <v>168</v>
      </c>
      <c r="AB110" s="495"/>
      <c r="AC110" s="495"/>
      <c r="AD110" s="495"/>
      <c r="AE110" s="495"/>
      <c r="AF110" s="495"/>
      <c r="AG110" s="495"/>
      <c r="AH110" s="495" t="s">
        <v>169</v>
      </c>
      <c r="AI110" s="495"/>
      <c r="AJ110" s="495"/>
      <c r="AK110" s="495"/>
      <c r="AL110" s="495"/>
      <c r="AM110" s="495"/>
      <c r="AN110" s="495"/>
      <c r="AO110" s="654" t="s">
        <v>115</v>
      </c>
      <c r="AP110" s="655"/>
      <c r="AQ110" s="655"/>
      <c r="AR110" s="655"/>
      <c r="AS110" s="655"/>
      <c r="AT110" s="655"/>
      <c r="AU110" s="656"/>
    </row>
    <row r="111" spans="1:47" x14ac:dyDescent="0.25">
      <c r="A111" s="98" t="s">
        <v>353</v>
      </c>
      <c r="B111" s="99"/>
      <c r="C111" s="99"/>
      <c r="D111" s="99"/>
      <c r="E111" s="99"/>
      <c r="F111" s="99"/>
      <c r="G111" s="99"/>
      <c r="H111" s="99"/>
      <c r="I111" s="99"/>
      <c r="J111" s="99"/>
      <c r="K111" s="99"/>
      <c r="L111" s="100"/>
      <c r="M111" s="493">
        <f>SUMIF(TRAINING!D11:D4999,"Mandatory",TRAINING!BI11:BI4999)</f>
        <v>0</v>
      </c>
      <c r="N111" s="493"/>
      <c r="O111" s="493"/>
      <c r="P111" s="493"/>
      <c r="Q111" s="493"/>
      <c r="R111" s="493"/>
      <c r="S111" s="493"/>
      <c r="T111" s="493">
        <f>SUMIF(TRAINING!D11:D4999,"Evidence Based Training (EBT)",TRAINING!BI11:BI4999)</f>
        <v>0</v>
      </c>
      <c r="U111" s="493"/>
      <c r="V111" s="493"/>
      <c r="W111" s="493"/>
      <c r="X111" s="493"/>
      <c r="Y111" s="493"/>
      <c r="Z111" s="493"/>
      <c r="AA111" s="493">
        <f>SUMIF(TRAINING!D11:D4999,"Both Mandatory and EBT",TRAINING!BI11:BI4999)</f>
        <v>0</v>
      </c>
      <c r="AB111" s="493"/>
      <c r="AC111" s="493"/>
      <c r="AD111" s="493"/>
      <c r="AE111" s="493"/>
      <c r="AF111" s="493"/>
      <c r="AG111" s="493"/>
      <c r="AH111" s="493">
        <f>SUMIF(TRAINING!D11:D4999,"Other (Specify in Notes)",TRAINING!BI11:BI4999)</f>
        <v>0</v>
      </c>
      <c r="AI111" s="493"/>
      <c r="AJ111" s="493"/>
      <c r="AK111" s="493"/>
      <c r="AL111" s="493"/>
      <c r="AM111" s="493"/>
      <c r="AN111" s="493"/>
      <c r="AO111" s="651">
        <f t="shared" ref="AO111:AO119" si="7">SUM(M111:AN111)</f>
        <v>0</v>
      </c>
      <c r="AP111" s="652"/>
      <c r="AQ111" s="652"/>
      <c r="AR111" s="652"/>
      <c r="AS111" s="652"/>
      <c r="AT111" s="652"/>
      <c r="AU111" s="653"/>
    </row>
    <row r="112" spans="1:47" x14ac:dyDescent="0.25">
      <c r="A112" s="98" t="s">
        <v>354</v>
      </c>
      <c r="B112" s="99"/>
      <c r="C112" s="99"/>
      <c r="D112" s="99"/>
      <c r="E112" s="99"/>
      <c r="F112" s="99"/>
      <c r="G112" s="99"/>
      <c r="H112" s="99"/>
      <c r="I112" s="99"/>
      <c r="J112" s="99"/>
      <c r="K112" s="99"/>
      <c r="L112" s="100"/>
      <c r="M112" s="493">
        <f>SUMIF(TRAINING!D11:D4999,"Mandatory",TRAINING!BJ11:BJ4999)</f>
        <v>0</v>
      </c>
      <c r="N112" s="493"/>
      <c r="O112" s="493"/>
      <c r="P112" s="493"/>
      <c r="Q112" s="493"/>
      <c r="R112" s="493"/>
      <c r="S112" s="493"/>
      <c r="T112" s="493">
        <f>SUMIF(TRAINING!D11:D4999,"Evidence Based Training (EBT)",TRAINING!BJ11:BJ4999)</f>
        <v>0</v>
      </c>
      <c r="U112" s="493"/>
      <c r="V112" s="493"/>
      <c r="W112" s="493"/>
      <c r="X112" s="493"/>
      <c r="Y112" s="493"/>
      <c r="Z112" s="493"/>
      <c r="AA112" s="493">
        <f>SUMIF(TRAINING!D11:D4999,"Both Mandatory and EBT",TRAINING!BJ11:BJ4999)</f>
        <v>0</v>
      </c>
      <c r="AB112" s="493"/>
      <c r="AC112" s="493"/>
      <c r="AD112" s="493"/>
      <c r="AE112" s="493"/>
      <c r="AF112" s="493"/>
      <c r="AG112" s="493"/>
      <c r="AH112" s="493">
        <f>SUMIF(TRAINING!D11:D4999,"Other (Specify in Notes)",TRAINING!BJ11:BJ4999)</f>
        <v>0</v>
      </c>
      <c r="AI112" s="493"/>
      <c r="AJ112" s="493"/>
      <c r="AK112" s="493"/>
      <c r="AL112" s="493"/>
      <c r="AM112" s="493"/>
      <c r="AN112" s="493"/>
      <c r="AO112" s="651">
        <f t="shared" si="7"/>
        <v>0</v>
      </c>
      <c r="AP112" s="652"/>
      <c r="AQ112" s="652"/>
      <c r="AR112" s="652"/>
      <c r="AS112" s="652"/>
      <c r="AT112" s="652"/>
      <c r="AU112" s="653"/>
    </row>
    <row r="113" spans="1:100" x14ac:dyDescent="0.25">
      <c r="A113" s="98" t="s">
        <v>355</v>
      </c>
      <c r="B113" s="99"/>
      <c r="C113" s="99"/>
      <c r="D113" s="99"/>
      <c r="E113" s="99"/>
      <c r="F113" s="99"/>
      <c r="G113" s="99"/>
      <c r="H113" s="99"/>
      <c r="I113" s="99"/>
      <c r="J113" s="99"/>
      <c r="K113" s="99"/>
      <c r="L113" s="100"/>
      <c r="M113" s="493">
        <f>SUMIF(TRAINING!D11:D4999,"Mandatory",TRAINING!BK11:BK4999)</f>
        <v>0</v>
      </c>
      <c r="N113" s="493"/>
      <c r="O113" s="493"/>
      <c r="P113" s="493"/>
      <c r="Q113" s="493"/>
      <c r="R113" s="493"/>
      <c r="S113" s="493"/>
      <c r="T113" s="493">
        <f>SUMIF(TRAINING!D11:D4999,"Evidence Based Training (EBT)",TRAINING!BK11:BK4999)</f>
        <v>0</v>
      </c>
      <c r="U113" s="493"/>
      <c r="V113" s="493"/>
      <c r="W113" s="493"/>
      <c r="X113" s="493"/>
      <c r="Y113" s="493"/>
      <c r="Z113" s="493"/>
      <c r="AA113" s="493">
        <f>SUMIF(TRAINING!D11:D4999,"Both Mandatory and EBT",TRAINING!BK11:BK4999)</f>
        <v>0</v>
      </c>
      <c r="AB113" s="493"/>
      <c r="AC113" s="493"/>
      <c r="AD113" s="493"/>
      <c r="AE113" s="493"/>
      <c r="AF113" s="493"/>
      <c r="AG113" s="493"/>
      <c r="AH113" s="493">
        <f>SUMIF(TRAINING!D11:D4999,"Other (Specify in Notes)",TRAINING!BK11:BK4999)</f>
        <v>0</v>
      </c>
      <c r="AI113" s="493"/>
      <c r="AJ113" s="493"/>
      <c r="AK113" s="493"/>
      <c r="AL113" s="493"/>
      <c r="AM113" s="493"/>
      <c r="AN113" s="493"/>
      <c r="AO113" s="651">
        <f t="shared" si="7"/>
        <v>0</v>
      </c>
      <c r="AP113" s="652"/>
      <c r="AQ113" s="652"/>
      <c r="AR113" s="652"/>
      <c r="AS113" s="652"/>
      <c r="AT113" s="652"/>
      <c r="AU113" s="653"/>
    </row>
    <row r="114" spans="1:100" x14ac:dyDescent="0.25">
      <c r="A114" s="98" t="s">
        <v>356</v>
      </c>
      <c r="B114" s="99"/>
      <c r="C114" s="99"/>
      <c r="D114" s="99"/>
      <c r="E114" s="99"/>
      <c r="F114" s="99"/>
      <c r="G114" s="99"/>
      <c r="H114" s="99"/>
      <c r="I114" s="99"/>
      <c r="J114" s="99"/>
      <c r="K114" s="99"/>
      <c r="L114" s="100"/>
      <c r="M114" s="493">
        <f>SUMIF(TRAINING!D11:D4999,"Mandatory",TRAINING!BL11:BL4999)</f>
        <v>0</v>
      </c>
      <c r="N114" s="493"/>
      <c r="O114" s="493"/>
      <c r="P114" s="493"/>
      <c r="Q114" s="493"/>
      <c r="R114" s="493"/>
      <c r="S114" s="493"/>
      <c r="T114" s="493">
        <f>SUMIF(TRAINING!D11:D4999,"Evidence Based Training (EBT)",TRAINING!BL11:BL4999)</f>
        <v>0</v>
      </c>
      <c r="U114" s="493"/>
      <c r="V114" s="493"/>
      <c r="W114" s="493"/>
      <c r="X114" s="493"/>
      <c r="Y114" s="493"/>
      <c r="Z114" s="493"/>
      <c r="AA114" s="493">
        <f>SUMIF(TRAINING!D11:D4999,"Both Mandatory and EBT",TRAINING!BL11:BL4999)</f>
        <v>0</v>
      </c>
      <c r="AB114" s="493"/>
      <c r="AC114" s="493"/>
      <c r="AD114" s="493"/>
      <c r="AE114" s="493"/>
      <c r="AF114" s="493"/>
      <c r="AG114" s="493"/>
      <c r="AH114" s="493">
        <f>SUMIF(TRAINING!D11:D4999,"Other (Specify in Notes)",TRAINING!BL11:BL4999)</f>
        <v>0</v>
      </c>
      <c r="AI114" s="493"/>
      <c r="AJ114" s="493"/>
      <c r="AK114" s="493"/>
      <c r="AL114" s="493"/>
      <c r="AM114" s="493"/>
      <c r="AN114" s="493"/>
      <c r="AO114" s="651">
        <f t="shared" si="7"/>
        <v>0</v>
      </c>
      <c r="AP114" s="652"/>
      <c r="AQ114" s="652"/>
      <c r="AR114" s="652"/>
      <c r="AS114" s="652"/>
      <c r="AT114" s="652"/>
      <c r="AU114" s="653"/>
    </row>
    <row r="115" spans="1:100" x14ac:dyDescent="0.25">
      <c r="A115" s="98" t="s">
        <v>357</v>
      </c>
      <c r="B115" s="99"/>
      <c r="C115" s="99"/>
      <c r="D115" s="99"/>
      <c r="E115" s="99"/>
      <c r="F115" s="99"/>
      <c r="G115" s="99"/>
      <c r="H115" s="99"/>
      <c r="I115" s="99"/>
      <c r="J115" s="99"/>
      <c r="K115" s="99"/>
      <c r="L115" s="100"/>
      <c r="M115" s="493">
        <f>SUMIF(TRAINING!D11:D4999,"Mandatory",TRAINING!BM11:BM4999)</f>
        <v>0</v>
      </c>
      <c r="N115" s="493"/>
      <c r="O115" s="493"/>
      <c r="P115" s="493"/>
      <c r="Q115" s="493"/>
      <c r="R115" s="493"/>
      <c r="S115" s="493"/>
      <c r="T115" s="493">
        <f>SUMIF(TRAINING!D11:D4999,"Evidence Based Training (EBT)",TRAINING!BM11:BM4999)</f>
        <v>0</v>
      </c>
      <c r="U115" s="493"/>
      <c r="V115" s="493"/>
      <c r="W115" s="493"/>
      <c r="X115" s="493"/>
      <c r="Y115" s="493"/>
      <c r="Z115" s="493"/>
      <c r="AA115" s="493">
        <f>SUMIF(TRAINING!D11:D4999,"Both Mandatory and EBT",TRAINING!BM11:BM4999)</f>
        <v>0</v>
      </c>
      <c r="AB115" s="493"/>
      <c r="AC115" s="493"/>
      <c r="AD115" s="493"/>
      <c r="AE115" s="493"/>
      <c r="AF115" s="493"/>
      <c r="AG115" s="493"/>
      <c r="AH115" s="493">
        <f>SUMIF(TRAINING!D11:D4999,"Other (Specify in Notes)",TRAINING!BM11:BM4999)</f>
        <v>0</v>
      </c>
      <c r="AI115" s="493"/>
      <c r="AJ115" s="493"/>
      <c r="AK115" s="493"/>
      <c r="AL115" s="493"/>
      <c r="AM115" s="493"/>
      <c r="AN115" s="493"/>
      <c r="AO115" s="651">
        <f t="shared" si="7"/>
        <v>0</v>
      </c>
      <c r="AP115" s="652"/>
      <c r="AQ115" s="652"/>
      <c r="AR115" s="652"/>
      <c r="AS115" s="652"/>
      <c r="AT115" s="652"/>
      <c r="AU115" s="653"/>
    </row>
    <row r="116" spans="1:100" x14ac:dyDescent="0.25">
      <c r="A116" s="98" t="s">
        <v>358</v>
      </c>
      <c r="B116" s="99"/>
      <c r="C116" s="99"/>
      <c r="D116" s="99"/>
      <c r="E116" s="99"/>
      <c r="F116" s="99"/>
      <c r="G116" s="99"/>
      <c r="H116" s="99"/>
      <c r="I116" s="99"/>
      <c r="J116" s="99"/>
      <c r="K116" s="99"/>
      <c r="L116" s="100"/>
      <c r="M116" s="493">
        <f>SUMIF(TRAINING!D11:D4999,"Mandatory",TRAINING!BN11:BN4999)</f>
        <v>0</v>
      </c>
      <c r="N116" s="493"/>
      <c r="O116" s="493"/>
      <c r="P116" s="493"/>
      <c r="Q116" s="493"/>
      <c r="R116" s="493"/>
      <c r="S116" s="493"/>
      <c r="T116" s="493">
        <f>SUMIF(TRAINING!D11:D4999,"Evidence Based Training (EBT)",TRAINING!BN11:BN4999)</f>
        <v>0</v>
      </c>
      <c r="U116" s="493"/>
      <c r="V116" s="493"/>
      <c r="W116" s="493"/>
      <c r="X116" s="493"/>
      <c r="Y116" s="493"/>
      <c r="Z116" s="493"/>
      <c r="AA116" s="493">
        <f>SUMIF(TRAINING!D11:D4999,"Both Mandatory and EBT",TRAINING!BN11:BN4999)</f>
        <v>0</v>
      </c>
      <c r="AB116" s="493"/>
      <c r="AC116" s="493"/>
      <c r="AD116" s="493"/>
      <c r="AE116" s="493"/>
      <c r="AF116" s="493"/>
      <c r="AG116" s="493"/>
      <c r="AH116" s="493">
        <f>SUMIF(TRAINING!D11:D4999,"Other (Specify in Notes)",TRAINING!BN11:BN4999)</f>
        <v>0</v>
      </c>
      <c r="AI116" s="493"/>
      <c r="AJ116" s="493"/>
      <c r="AK116" s="493"/>
      <c r="AL116" s="493"/>
      <c r="AM116" s="493"/>
      <c r="AN116" s="493"/>
      <c r="AO116" s="651">
        <f t="shared" si="7"/>
        <v>0</v>
      </c>
      <c r="AP116" s="652"/>
      <c r="AQ116" s="652"/>
      <c r="AR116" s="652"/>
      <c r="AS116" s="652"/>
      <c r="AT116" s="652"/>
      <c r="AU116" s="653"/>
    </row>
    <row r="117" spans="1:100" x14ac:dyDescent="0.25">
      <c r="A117" s="98" t="s">
        <v>359</v>
      </c>
      <c r="B117" s="99"/>
      <c r="C117" s="99"/>
      <c r="D117" s="99"/>
      <c r="E117" s="99"/>
      <c r="F117" s="99"/>
      <c r="G117" s="99"/>
      <c r="H117" s="99"/>
      <c r="I117" s="99"/>
      <c r="J117" s="99"/>
      <c r="K117" s="99"/>
      <c r="L117" s="100"/>
      <c r="M117" s="493">
        <f>SUMIF(TRAINING!D11:D4999,"Mandatory",TRAINING!BO11:BO4999)</f>
        <v>0</v>
      </c>
      <c r="N117" s="493"/>
      <c r="O117" s="493"/>
      <c r="P117" s="493"/>
      <c r="Q117" s="493"/>
      <c r="R117" s="493"/>
      <c r="S117" s="493"/>
      <c r="T117" s="493">
        <f>SUMIF(TRAINING!D11:D4999,"Evidence Based Training (EBT)",TRAINING!BO11:BO4999)</f>
        <v>0</v>
      </c>
      <c r="U117" s="493"/>
      <c r="V117" s="493"/>
      <c r="W117" s="493"/>
      <c r="X117" s="493"/>
      <c r="Y117" s="493"/>
      <c r="Z117" s="493"/>
      <c r="AA117" s="493">
        <f>SUMIF(TRAINING!D11:D4999,"Both Mandatory and EBT",TRAINING!BO11:BO4999)</f>
        <v>0</v>
      </c>
      <c r="AB117" s="493"/>
      <c r="AC117" s="493"/>
      <c r="AD117" s="493"/>
      <c r="AE117" s="493"/>
      <c r="AF117" s="493"/>
      <c r="AG117" s="493"/>
      <c r="AH117" s="493">
        <f>SUMIF(TRAINING!D11:D4999,"Other (Specify in Notes)",TRAINING!BO11:BO4999)</f>
        <v>0</v>
      </c>
      <c r="AI117" s="493"/>
      <c r="AJ117" s="493"/>
      <c r="AK117" s="493"/>
      <c r="AL117" s="493"/>
      <c r="AM117" s="493"/>
      <c r="AN117" s="493"/>
      <c r="AO117" s="651">
        <f t="shared" si="7"/>
        <v>0</v>
      </c>
      <c r="AP117" s="652"/>
      <c r="AQ117" s="652"/>
      <c r="AR117" s="652"/>
      <c r="AS117" s="652"/>
      <c r="AT117" s="652"/>
      <c r="AU117" s="653"/>
    </row>
    <row r="118" spans="1:100" x14ac:dyDescent="0.25">
      <c r="A118" s="98" t="s">
        <v>360</v>
      </c>
      <c r="B118" s="99"/>
      <c r="C118" s="99"/>
      <c r="D118" s="99"/>
      <c r="E118" s="99"/>
      <c r="F118" s="99"/>
      <c r="G118" s="99"/>
      <c r="H118" s="99"/>
      <c r="I118" s="99"/>
      <c r="J118" s="99"/>
      <c r="K118" s="99"/>
      <c r="L118" s="100"/>
      <c r="M118" s="493">
        <f>SUMIF(TRAINING!D11:D4999,"Mandatory",TRAINING!BP11:BP4999)</f>
        <v>0</v>
      </c>
      <c r="N118" s="493"/>
      <c r="O118" s="493"/>
      <c r="P118" s="493"/>
      <c r="Q118" s="493"/>
      <c r="R118" s="493"/>
      <c r="S118" s="493"/>
      <c r="T118" s="493">
        <f>SUMIF(TRAINING!D11:D4999,"Evidence Based Training (EBT)",TRAINING!BP11:BP4999)</f>
        <v>0</v>
      </c>
      <c r="U118" s="493"/>
      <c r="V118" s="493"/>
      <c r="W118" s="493"/>
      <c r="X118" s="493"/>
      <c r="Y118" s="493"/>
      <c r="Z118" s="493"/>
      <c r="AA118" s="493">
        <f>SUMIF(TRAINING!D11:D4999,"Both Mandatory and EBT",TRAINING!BP11:BP4999)</f>
        <v>0</v>
      </c>
      <c r="AB118" s="493"/>
      <c r="AC118" s="493"/>
      <c r="AD118" s="493"/>
      <c r="AE118" s="493"/>
      <c r="AF118" s="493"/>
      <c r="AG118" s="493"/>
      <c r="AH118" s="493">
        <f>SUMIF(TRAINING!D11:D4999,"Other (Specify in Notes)",TRAINING!BP11:BP4999)</f>
        <v>0</v>
      </c>
      <c r="AI118" s="493"/>
      <c r="AJ118" s="493"/>
      <c r="AK118" s="493"/>
      <c r="AL118" s="493"/>
      <c r="AM118" s="493"/>
      <c r="AN118" s="493"/>
      <c r="AO118" s="651">
        <f t="shared" si="7"/>
        <v>0</v>
      </c>
      <c r="AP118" s="652"/>
      <c r="AQ118" s="652"/>
      <c r="AR118" s="652"/>
      <c r="AS118" s="652"/>
      <c r="AT118" s="652"/>
      <c r="AU118" s="653"/>
    </row>
    <row r="119" spans="1:100" x14ac:dyDescent="0.25">
      <c r="A119" s="98" t="s">
        <v>361</v>
      </c>
      <c r="B119" s="99"/>
      <c r="C119" s="99"/>
      <c r="D119" s="99"/>
      <c r="E119" s="99"/>
      <c r="F119" s="99"/>
      <c r="G119" s="99"/>
      <c r="H119" s="99"/>
      <c r="I119" s="99"/>
      <c r="J119" s="99"/>
      <c r="K119" s="99"/>
      <c r="L119" s="100"/>
      <c r="M119" s="493">
        <f>SUMIF(TRAINING!D11:D4999,"Mandatory",TRAINING!BQ11:BQ4999)</f>
        <v>0</v>
      </c>
      <c r="N119" s="493"/>
      <c r="O119" s="493"/>
      <c r="P119" s="493"/>
      <c r="Q119" s="493"/>
      <c r="R119" s="493"/>
      <c r="S119" s="493"/>
      <c r="T119" s="493">
        <f>SUMIF(TRAINING!D11:D4999,"Evidence Based Training (EBT)",TRAINING!BQ11:BQ4999)</f>
        <v>0</v>
      </c>
      <c r="U119" s="493"/>
      <c r="V119" s="493"/>
      <c r="W119" s="493"/>
      <c r="X119" s="493"/>
      <c r="Y119" s="493"/>
      <c r="Z119" s="493"/>
      <c r="AA119" s="493">
        <f>SUMIF(TRAINING!D11:D4999,"Both Mandatory and EBT",TRAINING!BQ11:BQ4999)</f>
        <v>0</v>
      </c>
      <c r="AB119" s="493"/>
      <c r="AC119" s="493"/>
      <c r="AD119" s="493"/>
      <c r="AE119" s="493"/>
      <c r="AF119" s="493"/>
      <c r="AG119" s="493"/>
      <c r="AH119" s="493">
        <f>SUMIF(TRAINING!D11:D4999,"Other (Specify in Notes)",TRAINING!BQ11:BQ4999)</f>
        <v>0</v>
      </c>
      <c r="AI119" s="493"/>
      <c r="AJ119" s="493"/>
      <c r="AK119" s="493"/>
      <c r="AL119" s="493"/>
      <c r="AM119" s="493"/>
      <c r="AN119" s="493"/>
      <c r="AO119" s="651">
        <f t="shared" si="7"/>
        <v>0</v>
      </c>
      <c r="AP119" s="652"/>
      <c r="AQ119" s="652"/>
      <c r="AR119" s="652"/>
      <c r="AS119" s="652"/>
      <c r="AT119" s="652"/>
      <c r="AU119" s="653"/>
    </row>
    <row r="120" spans="1:100" ht="18.75" x14ac:dyDescent="0.3">
      <c r="A120" s="648" t="s">
        <v>447</v>
      </c>
      <c r="B120" s="649"/>
      <c r="C120" s="649"/>
      <c r="D120" s="649"/>
      <c r="E120" s="649"/>
      <c r="F120" s="649"/>
      <c r="G120" s="649"/>
      <c r="H120" s="649"/>
      <c r="I120" s="649"/>
      <c r="J120" s="649"/>
      <c r="K120" s="649"/>
      <c r="L120" s="650"/>
      <c r="M120" s="630">
        <f>SUM(M111:M119)</f>
        <v>0</v>
      </c>
      <c r="N120" s="630"/>
      <c r="O120" s="630"/>
      <c r="P120" s="630"/>
      <c r="Q120" s="630"/>
      <c r="R120" s="630"/>
      <c r="S120" s="630"/>
      <c r="T120" s="630">
        <f>SUM(T111:T119)</f>
        <v>0</v>
      </c>
      <c r="U120" s="630"/>
      <c r="V120" s="630"/>
      <c r="W120" s="630"/>
      <c r="X120" s="630"/>
      <c r="Y120" s="630"/>
      <c r="Z120" s="630"/>
      <c r="AA120" s="630">
        <f>SUM(AA111:AA119)</f>
        <v>0</v>
      </c>
      <c r="AB120" s="630"/>
      <c r="AC120" s="630"/>
      <c r="AD120" s="630"/>
      <c r="AE120" s="630"/>
      <c r="AF120" s="630"/>
      <c r="AG120" s="630"/>
      <c r="AH120" s="630">
        <f>SUM(AH111:AH119)</f>
        <v>0</v>
      </c>
      <c r="AI120" s="630"/>
      <c r="AJ120" s="630"/>
      <c r="AK120" s="630"/>
      <c r="AL120" s="630"/>
      <c r="AM120" s="630"/>
      <c r="AN120" s="630"/>
      <c r="AO120" s="651">
        <f>SUM(AO111:AO119)</f>
        <v>0</v>
      </c>
      <c r="AP120" s="652"/>
      <c r="AQ120" s="652"/>
      <c r="AR120" s="652"/>
      <c r="AS120" s="652"/>
      <c r="AT120" s="652"/>
      <c r="AU120" s="653"/>
    </row>
    <row r="123" spans="1:100" ht="21" x14ac:dyDescent="0.35">
      <c r="A123" s="483" t="s">
        <v>467</v>
      </c>
      <c r="B123" s="483"/>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c r="AO123" s="483"/>
      <c r="AP123" s="483"/>
      <c r="AQ123" s="483"/>
      <c r="AR123" s="483"/>
      <c r="AS123" s="483"/>
      <c r="AT123" s="483"/>
      <c r="AU123" s="483"/>
      <c r="AV123" s="483"/>
      <c r="AW123" s="483"/>
      <c r="AX123" s="483"/>
      <c r="AY123" s="483"/>
      <c r="AZ123" s="483"/>
      <c r="BA123" s="483"/>
      <c r="BB123" s="483"/>
      <c r="BC123" s="483"/>
      <c r="BD123" s="483"/>
      <c r="BE123" s="483"/>
      <c r="BF123" s="483"/>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c r="CN123" s="483"/>
      <c r="CO123" s="483"/>
      <c r="CP123" s="483"/>
      <c r="CQ123" s="483"/>
      <c r="CR123" s="483"/>
      <c r="CS123" s="483"/>
      <c r="CT123" s="483"/>
      <c r="CU123" s="483"/>
      <c r="CV123" s="483"/>
    </row>
    <row r="125" spans="1:100" ht="18.75" x14ac:dyDescent="0.3">
      <c r="A125" s="468" t="s">
        <v>469</v>
      </c>
      <c r="B125" s="469"/>
      <c r="C125" s="469"/>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70"/>
      <c r="AG125" s="468" t="s">
        <v>470</v>
      </c>
      <c r="AH125" s="469"/>
      <c r="AI125" s="469"/>
      <c r="AJ125" s="469"/>
      <c r="AK125" s="469"/>
      <c r="AL125" s="469"/>
      <c r="AM125" s="469"/>
      <c r="AN125" s="469"/>
      <c r="AO125" s="469"/>
      <c r="AP125" s="469"/>
      <c r="AQ125" s="469"/>
      <c r="AR125" s="470"/>
    </row>
    <row r="126" spans="1:100" x14ac:dyDescent="0.25">
      <c r="A126" s="486" t="s">
        <v>171</v>
      </c>
      <c r="B126" s="487"/>
      <c r="C126" s="487"/>
      <c r="D126" s="487"/>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8"/>
      <c r="AG126" s="489">
        <f>SUMIF('ACTIVITIES MEETINGS EVENTS'!D11:D4999,"Cross Planning Initiatives",'ACTIVITIES MEETINGS EVENTS'!Y11:Y4999)</f>
        <v>0</v>
      </c>
      <c r="AH126" s="490"/>
      <c r="AI126" s="490"/>
      <c r="AJ126" s="490"/>
      <c r="AK126" s="490"/>
      <c r="AL126" s="490"/>
      <c r="AM126" s="490"/>
      <c r="AN126" s="490"/>
      <c r="AO126" s="490"/>
      <c r="AP126" s="490"/>
      <c r="AQ126" s="490"/>
      <c r="AR126" s="491"/>
    </row>
    <row r="127" spans="1:100" x14ac:dyDescent="0.25">
      <c r="A127" s="486" t="s">
        <v>172</v>
      </c>
      <c r="B127" s="487"/>
      <c r="C127" s="487"/>
      <c r="D127" s="487"/>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8"/>
      <c r="AG127" s="489">
        <f>SUMIF('ACTIVITIES MEETINGS EVENTS'!D11:D4999,"Service Activity Implemented with other sectors",'ACTIVITIES MEETINGS EVENTS'!Y11:Y4999)</f>
        <v>0</v>
      </c>
      <c r="AH127" s="490"/>
      <c r="AI127" s="490"/>
      <c r="AJ127" s="490"/>
      <c r="AK127" s="490"/>
      <c r="AL127" s="490"/>
      <c r="AM127" s="490"/>
      <c r="AN127" s="490"/>
      <c r="AO127" s="490"/>
      <c r="AP127" s="490"/>
      <c r="AQ127" s="490"/>
      <c r="AR127" s="491"/>
    </row>
    <row r="128" spans="1:100" x14ac:dyDescent="0.25">
      <c r="A128" s="486" t="s">
        <v>173</v>
      </c>
      <c r="B128" s="487"/>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8"/>
      <c r="AG128" s="489">
        <f>SUMIF('ACTIVITIES MEETINGS EVENTS'!D11:D4999,"Meeting Attended ",'ACTIVITIES MEETINGS EVENTS'!Y11:Y4999)</f>
        <v>0</v>
      </c>
      <c r="AH128" s="490"/>
      <c r="AI128" s="490"/>
      <c r="AJ128" s="490"/>
      <c r="AK128" s="490"/>
      <c r="AL128" s="490"/>
      <c r="AM128" s="490"/>
      <c r="AN128" s="490"/>
      <c r="AO128" s="490"/>
      <c r="AP128" s="490"/>
      <c r="AQ128" s="490"/>
      <c r="AR128" s="491"/>
    </row>
    <row r="129" spans="1:44" x14ac:dyDescent="0.25">
      <c r="A129" s="486" t="s">
        <v>174</v>
      </c>
      <c r="B129" s="487"/>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8"/>
      <c r="AG129" s="489">
        <f>SUMIF('ACTIVITIES MEETINGS EVENTS'!D11:D4999,"Specific Activities with goal  to Reach High-Risk Populations (Specify Population in Notes)",'ACTIVITIES MEETINGS EVENTS'!Y11:Y4999)</f>
        <v>0</v>
      </c>
      <c r="AH129" s="490"/>
      <c r="AI129" s="490"/>
      <c r="AJ129" s="490"/>
      <c r="AK129" s="490"/>
      <c r="AL129" s="490"/>
      <c r="AM129" s="490"/>
      <c r="AN129" s="490"/>
      <c r="AO129" s="490"/>
      <c r="AP129" s="490"/>
      <c r="AQ129" s="490"/>
      <c r="AR129" s="491"/>
    </row>
    <row r="130" spans="1:44" x14ac:dyDescent="0.25">
      <c r="A130" s="486" t="s">
        <v>175</v>
      </c>
      <c r="B130" s="487"/>
      <c r="C130" s="487"/>
      <c r="D130" s="487"/>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8"/>
      <c r="AG130" s="489">
        <f>SUMIF('ACTIVITIES MEETINGS EVENTS'!D11:D4999,"Peer Reviews",'ACTIVITIES MEETINGS EVENTS'!Y11:Y4999)</f>
        <v>0</v>
      </c>
      <c r="AH130" s="490"/>
      <c r="AI130" s="490"/>
      <c r="AJ130" s="490"/>
      <c r="AK130" s="490"/>
      <c r="AL130" s="490"/>
      <c r="AM130" s="490"/>
      <c r="AN130" s="490"/>
      <c r="AO130" s="490"/>
      <c r="AP130" s="490"/>
      <c r="AQ130" s="490"/>
      <c r="AR130" s="491"/>
    </row>
    <row r="131" spans="1:44" x14ac:dyDescent="0.25">
      <c r="A131" s="486" t="s">
        <v>176</v>
      </c>
      <c r="B131" s="487"/>
      <c r="C131" s="487"/>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8"/>
      <c r="AG131" s="489">
        <f>SUMIF('ACTIVITIES MEETINGS EVENTS'!D11:D4999,"Peer Support Groups",'ACTIVITIES MEETINGS EVENTS'!Y11:Y4999)</f>
        <v>0</v>
      </c>
      <c r="AH131" s="490"/>
      <c r="AI131" s="490"/>
      <c r="AJ131" s="490"/>
      <c r="AK131" s="490"/>
      <c r="AL131" s="490"/>
      <c r="AM131" s="490"/>
      <c r="AN131" s="490"/>
      <c r="AO131" s="490"/>
      <c r="AP131" s="490"/>
      <c r="AQ131" s="490"/>
      <c r="AR131" s="491"/>
    </row>
    <row r="132" spans="1:44" x14ac:dyDescent="0.25">
      <c r="A132" s="486" t="s">
        <v>177</v>
      </c>
      <c r="B132" s="487"/>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8"/>
      <c r="AG132" s="489">
        <f>SUMIF('ACTIVITIES MEETINGS EVENTS'!D11:D4999,"Coalitions",'ACTIVITIES MEETINGS EVENTS'!Y11:Y4999)</f>
        <v>0</v>
      </c>
      <c r="AH132" s="490"/>
      <c r="AI132" s="490"/>
      <c r="AJ132" s="490"/>
      <c r="AK132" s="490"/>
      <c r="AL132" s="490"/>
      <c r="AM132" s="490"/>
      <c r="AN132" s="490"/>
      <c r="AO132" s="490"/>
      <c r="AP132" s="490"/>
      <c r="AQ132" s="490"/>
      <c r="AR132" s="491"/>
    </row>
    <row r="133" spans="1:44" x14ac:dyDescent="0.25">
      <c r="A133" s="486" t="s">
        <v>178</v>
      </c>
      <c r="B133" s="487"/>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8"/>
      <c r="AG133" s="489">
        <f>SUMIF('ACTIVITIES MEETINGS EVENTS'!D11:D4999,"Materials Distributed (specify kind &amp; amount in notes) ",'ACTIVITIES MEETINGS EVENTS'!Y11:Y4999)</f>
        <v>0</v>
      </c>
      <c r="AH133" s="490"/>
      <c r="AI133" s="490"/>
      <c r="AJ133" s="490"/>
      <c r="AK133" s="490"/>
      <c r="AL133" s="490"/>
      <c r="AM133" s="490"/>
      <c r="AN133" s="490"/>
      <c r="AO133" s="490"/>
      <c r="AP133" s="490"/>
      <c r="AQ133" s="490"/>
      <c r="AR133" s="491"/>
    </row>
    <row r="134" spans="1:44" x14ac:dyDescent="0.25">
      <c r="A134" s="486" t="s">
        <v>179</v>
      </c>
      <c r="B134" s="487"/>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8"/>
      <c r="AG134" s="489">
        <f>SUMIF('ACTIVITIES MEETINGS EVENTS'!D11:D4999,"Other (Specify in Notes) ",'ACTIVITIES MEETINGS EVENTS'!Y11:Y4999)</f>
        <v>0</v>
      </c>
      <c r="AH134" s="490"/>
      <c r="AI134" s="490"/>
      <c r="AJ134" s="490"/>
      <c r="AK134" s="490"/>
      <c r="AL134" s="490"/>
      <c r="AM134" s="490"/>
      <c r="AN134" s="490"/>
      <c r="AO134" s="490"/>
      <c r="AP134" s="490"/>
      <c r="AQ134" s="490"/>
      <c r="AR134" s="491"/>
    </row>
    <row r="135" spans="1:44" ht="18.75" x14ac:dyDescent="0.3">
      <c r="A135" s="471" t="s">
        <v>447</v>
      </c>
      <c r="B135" s="472"/>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3"/>
      <c r="AG135" s="474">
        <f>SUM(AG126:AG134)</f>
        <v>0</v>
      </c>
      <c r="AH135" s="475"/>
      <c r="AI135" s="475"/>
      <c r="AJ135" s="475"/>
      <c r="AK135" s="475"/>
      <c r="AL135" s="475"/>
      <c r="AM135" s="475"/>
      <c r="AN135" s="475"/>
      <c r="AO135" s="475"/>
      <c r="AP135" s="475"/>
      <c r="AQ135" s="475"/>
      <c r="AR135" s="476"/>
    </row>
    <row r="138" spans="1:44" ht="18.75" x14ac:dyDescent="0.25">
      <c r="A138" s="477" t="s">
        <v>471</v>
      </c>
      <c r="B138" s="477"/>
      <c r="C138" s="477"/>
      <c r="D138" s="477"/>
      <c r="E138" s="477"/>
      <c r="F138" s="477"/>
      <c r="G138" s="477"/>
      <c r="H138" s="477"/>
      <c r="I138" s="477"/>
      <c r="J138" s="477"/>
      <c r="K138" s="477"/>
      <c r="L138" s="477"/>
      <c r="M138" s="477"/>
      <c r="N138" s="477"/>
      <c r="O138" s="477"/>
      <c r="P138" s="477"/>
      <c r="Q138" s="477"/>
      <c r="R138" s="477"/>
      <c r="S138" s="477"/>
      <c r="T138" s="477"/>
      <c r="U138" s="477"/>
      <c r="V138" s="477"/>
      <c r="W138" s="477"/>
    </row>
    <row r="139" spans="1:44" x14ac:dyDescent="0.25">
      <c r="A139" s="478" t="s">
        <v>461</v>
      </c>
      <c r="B139" s="478"/>
      <c r="C139" s="478"/>
      <c r="D139" s="478"/>
      <c r="E139" s="478"/>
      <c r="F139" s="478"/>
      <c r="G139" s="478"/>
      <c r="H139" s="478"/>
      <c r="I139" s="478"/>
      <c r="J139" s="478"/>
      <c r="K139" s="478"/>
      <c r="L139" s="478"/>
      <c r="M139" s="478"/>
      <c r="N139" s="478"/>
      <c r="O139" s="478"/>
      <c r="P139" s="478"/>
      <c r="Q139" s="478"/>
      <c r="R139" s="478"/>
      <c r="S139" s="479">
        <f>COUNTIFS('ACTIVITIES MEETINGS EVENTS'!AW11:AW4999,"YES")</f>
        <v>0</v>
      </c>
      <c r="T139" s="479"/>
      <c r="U139" s="479"/>
      <c r="V139" s="479"/>
      <c r="W139" s="479"/>
    </row>
    <row r="140" spans="1:44" x14ac:dyDescent="0.25">
      <c r="A140" s="478" t="s">
        <v>462</v>
      </c>
      <c r="B140" s="478"/>
      <c r="C140" s="478"/>
      <c r="D140" s="478"/>
      <c r="E140" s="478"/>
      <c r="F140" s="478"/>
      <c r="G140" s="478"/>
      <c r="H140" s="478"/>
      <c r="I140" s="478"/>
      <c r="J140" s="478"/>
      <c r="K140" s="478"/>
      <c r="L140" s="478"/>
      <c r="M140" s="478"/>
      <c r="N140" s="478"/>
      <c r="O140" s="478"/>
      <c r="P140" s="478"/>
      <c r="Q140" s="478"/>
      <c r="R140" s="478"/>
      <c r="S140" s="479"/>
      <c r="T140" s="479"/>
      <c r="U140" s="479"/>
      <c r="V140" s="479"/>
      <c r="W140" s="479"/>
    </row>
    <row r="141" spans="1:44" x14ac:dyDescent="0.25">
      <c r="A141" s="480" t="s">
        <v>447</v>
      </c>
      <c r="B141" s="480"/>
      <c r="C141" s="480"/>
      <c r="D141" s="480"/>
      <c r="E141" s="480"/>
      <c r="F141" s="480"/>
      <c r="G141" s="480"/>
      <c r="H141" s="480"/>
      <c r="I141" s="480"/>
      <c r="J141" s="480"/>
      <c r="K141" s="480"/>
      <c r="L141" s="480"/>
      <c r="M141" s="480"/>
      <c r="N141" s="480"/>
      <c r="O141" s="480"/>
      <c r="P141" s="480"/>
      <c r="Q141" s="480"/>
      <c r="R141" s="480"/>
      <c r="S141" s="481">
        <f>SUM(S139:S140)</f>
        <v>0</v>
      </c>
      <c r="T141" s="481"/>
      <c r="U141" s="481"/>
      <c r="V141" s="481"/>
      <c r="W141" s="481"/>
    </row>
    <row r="145" spans="1:100" ht="21" x14ac:dyDescent="0.35">
      <c r="A145" s="482" t="s">
        <v>472</v>
      </c>
      <c r="B145" s="482"/>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c r="BJ145" s="482"/>
      <c r="BK145" s="482"/>
      <c r="BL145" s="482"/>
      <c r="BM145" s="482"/>
      <c r="BN145" s="482"/>
      <c r="BO145" s="482"/>
      <c r="BP145" s="482"/>
      <c r="BQ145" s="482"/>
      <c r="BR145" s="482"/>
      <c r="BS145" s="482"/>
      <c r="BT145" s="482"/>
      <c r="BU145" s="482"/>
      <c r="BV145" s="482"/>
      <c r="BW145" s="482"/>
      <c r="BX145" s="482"/>
      <c r="BY145" s="482"/>
      <c r="BZ145" s="482"/>
      <c r="CA145" s="482"/>
      <c r="CB145" s="482"/>
      <c r="CC145" s="482"/>
      <c r="CD145" s="482"/>
      <c r="CE145" s="482"/>
      <c r="CF145" s="482"/>
      <c r="CG145" s="482"/>
      <c r="CH145" s="482"/>
      <c r="CI145" s="482"/>
      <c r="CJ145" s="482"/>
      <c r="CK145" s="482"/>
      <c r="CL145" s="482"/>
      <c r="CM145" s="482"/>
      <c r="CN145" s="482"/>
      <c r="CO145" s="482"/>
      <c r="CP145" s="482"/>
      <c r="CQ145" s="482"/>
      <c r="CR145" s="482"/>
      <c r="CS145" s="482"/>
      <c r="CT145" s="482"/>
      <c r="CU145" s="482"/>
      <c r="CV145" s="482"/>
    </row>
    <row r="147" spans="1:100" ht="18.75" x14ac:dyDescent="0.25">
      <c r="A147" s="464" t="s">
        <v>473</v>
      </c>
      <c r="B147" s="464"/>
      <c r="C147" s="464"/>
      <c r="D147" s="464"/>
      <c r="E147" s="464"/>
      <c r="F147" s="464"/>
      <c r="G147" s="464"/>
      <c r="H147" s="464"/>
      <c r="I147" s="464"/>
      <c r="J147" s="464"/>
      <c r="K147" s="464"/>
      <c r="L147" s="464"/>
      <c r="M147" s="464"/>
      <c r="N147" s="464"/>
      <c r="O147" s="464" t="s">
        <v>451</v>
      </c>
      <c r="P147" s="464"/>
      <c r="Q147" s="464"/>
      <c r="R147" s="464"/>
      <c r="S147" s="464"/>
      <c r="T147" s="464"/>
      <c r="U147" s="464"/>
    </row>
    <row r="148" spans="1:100" x14ac:dyDescent="0.25">
      <c r="A148" s="462" t="s">
        <v>211</v>
      </c>
      <c r="B148" s="462"/>
      <c r="C148" s="462"/>
      <c r="D148" s="462"/>
      <c r="E148" s="462"/>
      <c r="F148" s="462"/>
      <c r="G148" s="462"/>
      <c r="H148" s="462"/>
      <c r="I148" s="462"/>
      <c r="J148" s="462"/>
      <c r="K148" s="462"/>
      <c r="L148" s="462"/>
      <c r="M148" s="462"/>
      <c r="N148" s="462"/>
      <c r="O148" s="466">
        <f>COUNTIFS('CONSUMER FEEDBACK'!E11:E4999,"Focus group")</f>
        <v>0</v>
      </c>
      <c r="P148" s="466"/>
      <c r="Q148" s="466"/>
      <c r="R148" s="466"/>
      <c r="S148" s="466"/>
      <c r="T148" s="466"/>
      <c r="U148" s="466"/>
    </row>
    <row r="149" spans="1:100" x14ac:dyDescent="0.25">
      <c r="A149" s="462" t="s">
        <v>212</v>
      </c>
      <c r="B149" s="462"/>
      <c r="C149" s="462"/>
      <c r="D149" s="462"/>
      <c r="E149" s="462"/>
      <c r="F149" s="462"/>
      <c r="G149" s="462"/>
      <c r="H149" s="462"/>
      <c r="I149" s="462"/>
      <c r="J149" s="462"/>
      <c r="K149" s="462"/>
      <c r="L149" s="462"/>
      <c r="M149" s="462"/>
      <c r="N149" s="462"/>
      <c r="O149" s="466">
        <f>COUNTIFS('CONSUMER FEEDBACK'!E11:E4999,"Key-informant interview")</f>
        <v>0</v>
      </c>
      <c r="P149" s="466"/>
      <c r="Q149" s="466"/>
      <c r="R149" s="466"/>
      <c r="S149" s="466"/>
      <c r="T149" s="466"/>
      <c r="U149" s="466"/>
    </row>
    <row r="150" spans="1:100" x14ac:dyDescent="0.25">
      <c r="A150" s="462" t="s">
        <v>213</v>
      </c>
      <c r="B150" s="462"/>
      <c r="C150" s="462"/>
      <c r="D150" s="462"/>
      <c r="E150" s="462"/>
      <c r="F150" s="462"/>
      <c r="G150" s="462"/>
      <c r="H150" s="462"/>
      <c r="I150" s="462"/>
      <c r="J150" s="462"/>
      <c r="K150" s="462"/>
      <c r="L150" s="462"/>
      <c r="M150" s="462"/>
      <c r="N150" s="462"/>
      <c r="O150" s="466">
        <f>COUNTIFS('CONSUMER FEEDBACK'!E11:E4999,"Survey")</f>
        <v>0</v>
      </c>
      <c r="P150" s="466"/>
      <c r="Q150" s="466"/>
      <c r="R150" s="466"/>
      <c r="S150" s="466"/>
      <c r="T150" s="466"/>
      <c r="U150" s="466"/>
    </row>
    <row r="151" spans="1:100" x14ac:dyDescent="0.25">
      <c r="A151" s="462" t="s">
        <v>214</v>
      </c>
      <c r="B151" s="462"/>
      <c r="C151" s="462"/>
      <c r="D151" s="462"/>
      <c r="E151" s="462"/>
      <c r="F151" s="462"/>
      <c r="G151" s="462"/>
      <c r="H151" s="462"/>
      <c r="I151" s="462"/>
      <c r="J151" s="462"/>
      <c r="K151" s="462"/>
      <c r="L151" s="462"/>
      <c r="M151" s="462"/>
      <c r="N151" s="462"/>
      <c r="O151" s="466">
        <f>COUNTIFS('CONSUMER FEEDBACK'!E11:E4999,"Other (specify in Note Section) ")</f>
        <v>0</v>
      </c>
      <c r="P151" s="466"/>
      <c r="Q151" s="466"/>
      <c r="R151" s="466"/>
      <c r="S151" s="466"/>
      <c r="T151" s="466"/>
      <c r="U151" s="466"/>
    </row>
    <row r="152" spans="1:100" ht="18.75" x14ac:dyDescent="0.25">
      <c r="A152" s="463" t="s">
        <v>447</v>
      </c>
      <c r="B152" s="463"/>
      <c r="C152" s="463"/>
      <c r="D152" s="463"/>
      <c r="E152" s="463"/>
      <c r="F152" s="463"/>
      <c r="G152" s="463"/>
      <c r="H152" s="463"/>
      <c r="I152" s="463"/>
      <c r="J152" s="463"/>
      <c r="K152" s="463"/>
      <c r="L152" s="463"/>
      <c r="M152" s="463"/>
      <c r="N152" s="463"/>
      <c r="O152" s="464">
        <f>SUM(O148:O151)</f>
        <v>0</v>
      </c>
      <c r="P152" s="464"/>
      <c r="Q152" s="464"/>
      <c r="R152" s="464"/>
      <c r="S152" s="464"/>
      <c r="T152" s="464"/>
      <c r="U152" s="464"/>
    </row>
    <row r="155" spans="1:100" ht="45" customHeight="1" x14ac:dyDescent="0.25">
      <c r="A155" s="465" t="s">
        <v>369</v>
      </c>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row>
    <row r="156" spans="1:100" ht="39.950000000000003" customHeight="1" x14ac:dyDescent="0.25">
      <c r="A156" s="358" t="s">
        <v>474</v>
      </c>
      <c r="B156" s="358"/>
      <c r="C156" s="358"/>
      <c r="D156" s="358"/>
      <c r="E156" s="358"/>
      <c r="F156" s="358"/>
      <c r="G156" s="358"/>
      <c r="H156" s="358"/>
      <c r="I156" s="358"/>
      <c r="J156" s="358"/>
      <c r="K156" s="358"/>
      <c r="L156" s="358"/>
      <c r="M156" s="358"/>
      <c r="N156" s="358"/>
      <c r="O156" s="358"/>
      <c r="P156" s="358"/>
      <c r="Q156" s="358"/>
      <c r="R156" s="358"/>
      <c r="S156" s="466">
        <f>COUNTIFS('CONSUMER FEEDBACK'!L11:L4999,"YES")</f>
        <v>0</v>
      </c>
      <c r="T156" s="466"/>
      <c r="U156" s="466"/>
      <c r="V156" s="466"/>
      <c r="W156" s="466"/>
    </row>
    <row r="157" spans="1:100" ht="39.950000000000003" customHeight="1" x14ac:dyDescent="0.25">
      <c r="A157" s="358" t="s">
        <v>475</v>
      </c>
      <c r="B157" s="358"/>
      <c r="C157" s="358"/>
      <c r="D157" s="358"/>
      <c r="E157" s="358"/>
      <c r="F157" s="358"/>
      <c r="G157" s="358"/>
      <c r="H157" s="358"/>
      <c r="I157" s="358"/>
      <c r="J157" s="358"/>
      <c r="K157" s="358"/>
      <c r="L157" s="358"/>
      <c r="M157" s="358"/>
      <c r="N157" s="358"/>
      <c r="O157" s="358"/>
      <c r="P157" s="358"/>
      <c r="Q157" s="358"/>
      <c r="R157" s="358"/>
      <c r="S157" s="466">
        <f>COUNTIFS('CONSUMER FEEDBACK'!L11:L4999,"NO")</f>
        <v>0</v>
      </c>
      <c r="T157" s="466"/>
      <c r="U157" s="466"/>
      <c r="V157" s="466"/>
      <c r="W157" s="466"/>
    </row>
    <row r="158" spans="1:100" x14ac:dyDescent="0.25">
      <c r="A158" s="463" t="s">
        <v>447</v>
      </c>
      <c r="B158" s="463"/>
      <c r="C158" s="463"/>
      <c r="D158" s="463"/>
      <c r="E158" s="463"/>
      <c r="F158" s="463"/>
      <c r="G158" s="463"/>
      <c r="H158" s="463"/>
      <c r="I158" s="463"/>
      <c r="J158" s="463"/>
      <c r="K158" s="463"/>
      <c r="L158" s="463"/>
      <c r="M158" s="463"/>
      <c r="N158" s="463"/>
      <c r="O158" s="463"/>
      <c r="P158" s="463"/>
      <c r="Q158" s="463"/>
      <c r="R158" s="463"/>
      <c r="S158" s="467">
        <f>SUM(S156:S157)</f>
        <v>0</v>
      </c>
      <c r="T158" s="467"/>
      <c r="U158" s="467"/>
      <c r="V158" s="467"/>
      <c r="W158" s="467"/>
    </row>
  </sheetData>
  <sheetProtection algorithmName="SHA-512" hashValue="1t4L28VYRPUpjfqeCbb6Yr1awB5GXN36ljg5SgLlszLbxAraCCWVlsf6Lf5VUmYhrgKLIOB48W0xyaMqDtzR8g==" saltValue="7i/mwVmls/r5n7cRv05v7g==" spinCount="100000" sheet="1" objects="1" scenarios="1"/>
  <mergeCells count="1556">
    <mergeCell ref="P9:Y9"/>
    <mergeCell ref="Z9:AI9"/>
    <mergeCell ref="BH9:BQ9"/>
    <mergeCell ref="BR9:CB9"/>
    <mergeCell ref="A13:M13"/>
    <mergeCell ref="A14:M14"/>
    <mergeCell ref="A15:M15"/>
    <mergeCell ref="N14:T14"/>
    <mergeCell ref="N15:T15"/>
    <mergeCell ref="A16:M16"/>
    <mergeCell ref="N16:T16"/>
    <mergeCell ref="AO110:AU110"/>
    <mergeCell ref="AO111:AU111"/>
    <mergeCell ref="AO112:AU112"/>
    <mergeCell ref="AO113:AU113"/>
    <mergeCell ref="AO114:AU114"/>
    <mergeCell ref="AO115:AU115"/>
    <mergeCell ref="T102:Z102"/>
    <mergeCell ref="T103:Z103"/>
    <mergeCell ref="T104:Z104"/>
    <mergeCell ref="T105:Z105"/>
    <mergeCell ref="T106:Z106"/>
    <mergeCell ref="T107:Z107"/>
    <mergeCell ref="AA97:AG97"/>
    <mergeCell ref="AA98:AG98"/>
    <mergeCell ref="AA99:AG99"/>
    <mergeCell ref="AA100:AG100"/>
    <mergeCell ref="AA101:AG101"/>
    <mergeCell ref="AA102:AG102"/>
    <mergeCell ref="AA103:AG103"/>
    <mergeCell ref="AA104:AG104"/>
    <mergeCell ref="AA105:AG105"/>
    <mergeCell ref="AO116:AU116"/>
    <mergeCell ref="AO117:AU117"/>
    <mergeCell ref="AO118:AU118"/>
    <mergeCell ref="AO119:AU119"/>
    <mergeCell ref="AH105:AN105"/>
    <mergeCell ref="AH106:AN106"/>
    <mergeCell ref="AH107:AN107"/>
    <mergeCell ref="A118:L118"/>
    <mergeCell ref="A119:L119"/>
    <mergeCell ref="A96:L96"/>
    <mergeCell ref="A97:L97"/>
    <mergeCell ref="A98:L98"/>
    <mergeCell ref="A99:L99"/>
    <mergeCell ref="A100:L100"/>
    <mergeCell ref="A101:L101"/>
    <mergeCell ref="A102:L102"/>
    <mergeCell ref="A103:L103"/>
    <mergeCell ref="A104:L104"/>
    <mergeCell ref="A105:L105"/>
    <mergeCell ref="A106:L106"/>
    <mergeCell ref="A107:L107"/>
    <mergeCell ref="A110:L110"/>
    <mergeCell ref="M110:S110"/>
    <mergeCell ref="T110:Z110"/>
    <mergeCell ref="AA110:AG110"/>
    <mergeCell ref="AH110:AN110"/>
    <mergeCell ref="M107:S107"/>
    <mergeCell ref="T97:Z97"/>
    <mergeCell ref="T98:Z98"/>
    <mergeCell ref="T99:Z99"/>
    <mergeCell ref="T100:Z100"/>
    <mergeCell ref="T101:Z101"/>
    <mergeCell ref="AO120:AU120"/>
    <mergeCell ref="AO96:AU96"/>
    <mergeCell ref="AO97:AU97"/>
    <mergeCell ref="AO98:AU98"/>
    <mergeCell ref="AO99:AU99"/>
    <mergeCell ref="AO100:AU100"/>
    <mergeCell ref="AO101:AU101"/>
    <mergeCell ref="AO102:AU102"/>
    <mergeCell ref="AO103:AU103"/>
    <mergeCell ref="AO104:AU104"/>
    <mergeCell ref="AO105:AU105"/>
    <mergeCell ref="AO106:AU106"/>
    <mergeCell ref="AO107:AU107"/>
    <mergeCell ref="M116:S116"/>
    <mergeCell ref="T116:Z116"/>
    <mergeCell ref="AA116:AG116"/>
    <mergeCell ref="AH116:AN116"/>
    <mergeCell ref="M117:S117"/>
    <mergeCell ref="T117:Z117"/>
    <mergeCell ref="AA117:AG117"/>
    <mergeCell ref="AH117:AN117"/>
    <mergeCell ref="M118:S118"/>
    <mergeCell ref="T118:Z118"/>
    <mergeCell ref="AA118:AG118"/>
    <mergeCell ref="AH118:AN118"/>
    <mergeCell ref="M119:S119"/>
    <mergeCell ref="T119:Z119"/>
    <mergeCell ref="AA119:AG119"/>
    <mergeCell ref="AH119:AN119"/>
    <mergeCell ref="AH102:AN102"/>
    <mergeCell ref="AH103:AN103"/>
    <mergeCell ref="AH104:AN104"/>
    <mergeCell ref="A120:L120"/>
    <mergeCell ref="M120:S120"/>
    <mergeCell ref="T120:Z120"/>
    <mergeCell ref="AA120:AG120"/>
    <mergeCell ref="AH120:AN120"/>
    <mergeCell ref="M111:S111"/>
    <mergeCell ref="T111:Z111"/>
    <mergeCell ref="AA111:AG111"/>
    <mergeCell ref="AH111:AN111"/>
    <mergeCell ref="M112:S112"/>
    <mergeCell ref="T112:Z112"/>
    <mergeCell ref="AA112:AG112"/>
    <mergeCell ref="AH112:AN112"/>
    <mergeCell ref="M113:S113"/>
    <mergeCell ref="T113:Z113"/>
    <mergeCell ref="AA113:AG113"/>
    <mergeCell ref="AH113:AN113"/>
    <mergeCell ref="M114:S114"/>
    <mergeCell ref="T114:Z114"/>
    <mergeCell ref="AA114:AG114"/>
    <mergeCell ref="AH114:AN114"/>
    <mergeCell ref="M115:S115"/>
    <mergeCell ref="T115:Z115"/>
    <mergeCell ref="AA115:AG115"/>
    <mergeCell ref="AH115:AN115"/>
    <mergeCell ref="A111:L111"/>
    <mergeCell ref="A112:L112"/>
    <mergeCell ref="A113:L113"/>
    <mergeCell ref="A114:L114"/>
    <mergeCell ref="A115:L115"/>
    <mergeCell ref="A116:L116"/>
    <mergeCell ref="A117:L117"/>
    <mergeCell ref="AA106:AG106"/>
    <mergeCell ref="AA107:AG107"/>
    <mergeCell ref="M101:S101"/>
    <mergeCell ref="M102:S102"/>
    <mergeCell ref="A48:BG48"/>
    <mergeCell ref="BH48:BO48"/>
    <mergeCell ref="A49:BG49"/>
    <mergeCell ref="BH49:BO49"/>
    <mergeCell ref="CO33:CV33"/>
    <mergeCell ref="BQ33:CN33"/>
    <mergeCell ref="CO48:CV48"/>
    <mergeCell ref="BS49:CN49"/>
    <mergeCell ref="CO49:CV49"/>
    <mergeCell ref="BH4:CD4"/>
    <mergeCell ref="BH5:CD5"/>
    <mergeCell ref="BH6:CD6"/>
    <mergeCell ref="BH7:CD7"/>
    <mergeCell ref="BH8:CD8"/>
    <mergeCell ref="P8:Y8"/>
    <mergeCell ref="Z8:AI8"/>
    <mergeCell ref="CA38:CB38"/>
    <mergeCell ref="BN39:BO39"/>
    <mergeCell ref="CA36:CB36"/>
    <mergeCell ref="BS23:BT23"/>
    <mergeCell ref="D23:E23"/>
    <mergeCell ref="F23:G23"/>
    <mergeCell ref="BS22:BT22"/>
    <mergeCell ref="BY23:BZ23"/>
    <mergeCell ref="BY25:BZ25"/>
    <mergeCell ref="BY27:BZ27"/>
    <mergeCell ref="BY29:BZ29"/>
    <mergeCell ref="BQ36:BR36"/>
    <mergeCell ref="A1:CV1"/>
    <mergeCell ref="A2:CV2"/>
    <mergeCell ref="A4:O4"/>
    <mergeCell ref="A5:O5"/>
    <mergeCell ref="A8:O8"/>
    <mergeCell ref="P4:AI4"/>
    <mergeCell ref="P5:AI5"/>
    <mergeCell ref="A19:CV19"/>
    <mergeCell ref="A34:CV34"/>
    <mergeCell ref="A33:BG33"/>
    <mergeCell ref="BH33:BO33"/>
    <mergeCell ref="AD22:AE22"/>
    <mergeCell ref="AF22:AG22"/>
    <mergeCell ref="AH22:AI22"/>
    <mergeCell ref="AB23:AC23"/>
    <mergeCell ref="AD23:AE23"/>
    <mergeCell ref="A10:AQ10"/>
    <mergeCell ref="A3:AQ3"/>
    <mergeCell ref="A6:O7"/>
    <mergeCell ref="P6:AI7"/>
    <mergeCell ref="AK4:BG4"/>
    <mergeCell ref="AK5:BG5"/>
    <mergeCell ref="AK6:BG6"/>
    <mergeCell ref="AK7:BG7"/>
    <mergeCell ref="AK8:BG8"/>
    <mergeCell ref="H24:I24"/>
    <mergeCell ref="J24:K24"/>
    <mergeCell ref="H25:I25"/>
    <mergeCell ref="L24:M24"/>
    <mergeCell ref="N24:O24"/>
    <mergeCell ref="P24:Q24"/>
    <mergeCell ref="BQ23:BR23"/>
    <mergeCell ref="BQ22:BR22"/>
    <mergeCell ref="D22:E22"/>
    <mergeCell ref="F22:G22"/>
    <mergeCell ref="D25:E25"/>
    <mergeCell ref="F25:G25"/>
    <mergeCell ref="BS24:BT24"/>
    <mergeCell ref="BU24:BV24"/>
    <mergeCell ref="BW24:BX24"/>
    <mergeCell ref="BU25:BV25"/>
    <mergeCell ref="BW25:BX25"/>
    <mergeCell ref="BQ24:BR24"/>
    <mergeCell ref="BS28:BT28"/>
    <mergeCell ref="AX38:AY38"/>
    <mergeCell ref="AZ38:BA38"/>
    <mergeCell ref="BB38:BC38"/>
    <mergeCell ref="BD38:BE38"/>
    <mergeCell ref="D24:E24"/>
    <mergeCell ref="F24:G24"/>
    <mergeCell ref="BQ27:BR27"/>
    <mergeCell ref="BS27:BT27"/>
    <mergeCell ref="D27:E27"/>
    <mergeCell ref="F27:G27"/>
    <mergeCell ref="BS26:BT26"/>
    <mergeCell ref="BU26:BV26"/>
    <mergeCell ref="BW26:BX26"/>
    <mergeCell ref="BU27:BV27"/>
    <mergeCell ref="BW27:BX27"/>
    <mergeCell ref="Z24:AA24"/>
    <mergeCell ref="T25:U25"/>
    <mergeCell ref="J27:K27"/>
    <mergeCell ref="H28:I28"/>
    <mergeCell ref="J28:K28"/>
    <mergeCell ref="AN30:AO30"/>
    <mergeCell ref="AP30:AQ30"/>
    <mergeCell ref="AJ31:AK31"/>
    <mergeCell ref="AL31:AM31"/>
    <mergeCell ref="AL25:AM25"/>
    <mergeCell ref="AN25:AO25"/>
    <mergeCell ref="V25:W25"/>
    <mergeCell ref="X25:Y25"/>
    <mergeCell ref="Z25:AA25"/>
    <mergeCell ref="AF24:AG24"/>
    <mergeCell ref="AH24:AI24"/>
    <mergeCell ref="AB25:AC25"/>
    <mergeCell ref="AD25:AE25"/>
    <mergeCell ref="AF25:AG25"/>
    <mergeCell ref="AH25:AI25"/>
    <mergeCell ref="AL27:AM27"/>
    <mergeCell ref="AN27:AO27"/>
    <mergeCell ref="AP27:AQ27"/>
    <mergeCell ref="H32:I32"/>
    <mergeCell ref="J32:K32"/>
    <mergeCell ref="L32:M32"/>
    <mergeCell ref="N32:O32"/>
    <mergeCell ref="P32:Q32"/>
    <mergeCell ref="R32:S32"/>
    <mergeCell ref="T32:U32"/>
    <mergeCell ref="V32:W32"/>
    <mergeCell ref="X32:Y32"/>
    <mergeCell ref="Z32:AA32"/>
    <mergeCell ref="AD27:AE27"/>
    <mergeCell ref="H31:I31"/>
    <mergeCell ref="J31:K31"/>
    <mergeCell ref="J25:K25"/>
    <mergeCell ref="H26:I26"/>
    <mergeCell ref="J26:K26"/>
    <mergeCell ref="H27:I27"/>
    <mergeCell ref="BY38:BZ38"/>
    <mergeCell ref="BH41:BI41"/>
    <mergeCell ref="BQ30:BR30"/>
    <mergeCell ref="BL36:BM36"/>
    <mergeCell ref="BQ29:BR29"/>
    <mergeCell ref="BS29:BT29"/>
    <mergeCell ref="BN37:BO37"/>
    <mergeCell ref="BQ26:BR26"/>
    <mergeCell ref="BU28:BV28"/>
    <mergeCell ref="V30:W30"/>
    <mergeCell ref="X30:Y30"/>
    <mergeCell ref="Z30:AA30"/>
    <mergeCell ref="T31:U31"/>
    <mergeCell ref="V31:W31"/>
    <mergeCell ref="X31:Y31"/>
    <mergeCell ref="Z31:AA31"/>
    <mergeCell ref="T28:U28"/>
    <mergeCell ref="V28:W28"/>
    <mergeCell ref="X28:Y28"/>
    <mergeCell ref="Z28:AA28"/>
    <mergeCell ref="AT30:AU30"/>
    <mergeCell ref="AV30:AW30"/>
    <mergeCell ref="AX30:AY30"/>
    <mergeCell ref="AR31:AS31"/>
    <mergeCell ref="AT31:AU31"/>
    <mergeCell ref="AV31:AW31"/>
    <mergeCell ref="AX31:AY31"/>
    <mergeCell ref="AR28:AS28"/>
    <mergeCell ref="AT28:AU28"/>
    <mergeCell ref="AV28:AW28"/>
    <mergeCell ref="AX28:AY28"/>
    <mergeCell ref="BD36:BE36"/>
    <mergeCell ref="AX42:AY42"/>
    <mergeCell ref="AZ42:BA42"/>
    <mergeCell ref="BB42:BC42"/>
    <mergeCell ref="BD42:BE42"/>
    <mergeCell ref="D28:E28"/>
    <mergeCell ref="F28:G28"/>
    <mergeCell ref="BS30:BT30"/>
    <mergeCell ref="BU30:BV30"/>
    <mergeCell ref="BW30:BX30"/>
    <mergeCell ref="BU31:BV31"/>
    <mergeCell ref="BW31:BX31"/>
    <mergeCell ref="BS36:BT36"/>
    <mergeCell ref="BU36:BV36"/>
    <mergeCell ref="BW36:BX36"/>
    <mergeCell ref="BB41:BC41"/>
    <mergeCell ref="BD41:BE41"/>
    <mergeCell ref="BF41:BG41"/>
    <mergeCell ref="L31:M31"/>
    <mergeCell ref="N31:O31"/>
    <mergeCell ref="P31:Q31"/>
    <mergeCell ref="R31:S31"/>
    <mergeCell ref="L28:M28"/>
    <mergeCell ref="N28:O28"/>
    <mergeCell ref="P28:Q28"/>
    <mergeCell ref="R28:S28"/>
    <mergeCell ref="BF36:BG36"/>
    <mergeCell ref="AJ32:AK32"/>
    <mergeCell ref="AL32:AM32"/>
    <mergeCell ref="AN32:AO32"/>
    <mergeCell ref="AP32:AQ32"/>
    <mergeCell ref="AJ30:AK30"/>
    <mergeCell ref="AL30:AM30"/>
    <mergeCell ref="AZ44:BA44"/>
    <mergeCell ref="BB44:BC44"/>
    <mergeCell ref="BD44:BE44"/>
    <mergeCell ref="D30:E30"/>
    <mergeCell ref="F30:G30"/>
    <mergeCell ref="BS32:BT32"/>
    <mergeCell ref="BU32:BV32"/>
    <mergeCell ref="BW32:BX32"/>
    <mergeCell ref="BQ32:BR32"/>
    <mergeCell ref="BQ35:BX35"/>
    <mergeCell ref="BY35:CF35"/>
    <mergeCell ref="BH36:BI36"/>
    <mergeCell ref="BJ36:BK36"/>
    <mergeCell ref="AX46:AY46"/>
    <mergeCell ref="AZ46:BA46"/>
    <mergeCell ref="BB46:BC46"/>
    <mergeCell ref="BD46:BE46"/>
    <mergeCell ref="D32:E32"/>
    <mergeCell ref="F32:G32"/>
    <mergeCell ref="BQ31:BR31"/>
    <mergeCell ref="BS31:BT31"/>
    <mergeCell ref="BN36:BO36"/>
    <mergeCell ref="D31:E31"/>
    <mergeCell ref="F31:G31"/>
    <mergeCell ref="T30:U30"/>
    <mergeCell ref="BJ39:BK39"/>
    <mergeCell ref="BL39:BM39"/>
    <mergeCell ref="BS39:BT39"/>
    <mergeCell ref="BW37:BX37"/>
    <mergeCell ref="BY37:BZ37"/>
    <mergeCell ref="BU38:BV38"/>
    <mergeCell ref="BW38:BX38"/>
    <mergeCell ref="H21:I21"/>
    <mergeCell ref="J21:K21"/>
    <mergeCell ref="H22:I22"/>
    <mergeCell ref="J22:K22"/>
    <mergeCell ref="D29:E29"/>
    <mergeCell ref="F29:G29"/>
    <mergeCell ref="D26:E26"/>
    <mergeCell ref="F26:G26"/>
    <mergeCell ref="D21:E21"/>
    <mergeCell ref="F21:G21"/>
    <mergeCell ref="J23:K23"/>
    <mergeCell ref="H23:I23"/>
    <mergeCell ref="AH30:AI30"/>
    <mergeCell ref="AB21:AC21"/>
    <mergeCell ref="AD21:AE21"/>
    <mergeCell ref="AF21:AG21"/>
    <mergeCell ref="AH21:AI21"/>
    <mergeCell ref="AB22:AC22"/>
    <mergeCell ref="T24:U24"/>
    <mergeCell ref="V24:W24"/>
    <mergeCell ref="X24:Y24"/>
    <mergeCell ref="AF26:AG26"/>
    <mergeCell ref="AB30:AC30"/>
    <mergeCell ref="AD30:AE30"/>
    <mergeCell ref="AF30:AG30"/>
    <mergeCell ref="X21:Y21"/>
    <mergeCell ref="Z21:AA21"/>
    <mergeCell ref="T22:U22"/>
    <mergeCell ref="X27:Y27"/>
    <mergeCell ref="Z27:AA27"/>
    <mergeCell ref="P22:Q22"/>
    <mergeCell ref="R22:S22"/>
    <mergeCell ref="D20:K20"/>
    <mergeCell ref="L20:S20"/>
    <mergeCell ref="L21:M21"/>
    <mergeCell ref="N21:O21"/>
    <mergeCell ref="P21:Q21"/>
    <mergeCell ref="R21:S21"/>
    <mergeCell ref="L22:M22"/>
    <mergeCell ref="N22:O22"/>
    <mergeCell ref="H29:I29"/>
    <mergeCell ref="J29:K29"/>
    <mergeCell ref="H30:I30"/>
    <mergeCell ref="J30:K30"/>
    <mergeCell ref="L30:M30"/>
    <mergeCell ref="N30:O30"/>
    <mergeCell ref="P30:Q30"/>
    <mergeCell ref="R24:S24"/>
    <mergeCell ref="L25:M25"/>
    <mergeCell ref="N25:O25"/>
    <mergeCell ref="P25:Q25"/>
    <mergeCell ref="L29:M29"/>
    <mergeCell ref="N29:O29"/>
    <mergeCell ref="P29:Q29"/>
    <mergeCell ref="R29:S29"/>
    <mergeCell ref="L26:M26"/>
    <mergeCell ref="N26:O26"/>
    <mergeCell ref="P26:Q26"/>
    <mergeCell ref="L27:M27"/>
    <mergeCell ref="N27:O27"/>
    <mergeCell ref="P27:Q27"/>
    <mergeCell ref="R27:S27"/>
    <mergeCell ref="R26:S26"/>
    <mergeCell ref="R25:S25"/>
    <mergeCell ref="L23:M23"/>
    <mergeCell ref="N23:O23"/>
    <mergeCell ref="P23:Q23"/>
    <mergeCell ref="V22:W22"/>
    <mergeCell ref="X22:Y22"/>
    <mergeCell ref="Z22:AA22"/>
    <mergeCell ref="T23:U23"/>
    <mergeCell ref="V23:W23"/>
    <mergeCell ref="X23:Y23"/>
    <mergeCell ref="Z23:AA23"/>
    <mergeCell ref="R23:S23"/>
    <mergeCell ref="AD29:AE29"/>
    <mergeCell ref="AF29:AG29"/>
    <mergeCell ref="AH29:AI29"/>
    <mergeCell ref="AB26:AC26"/>
    <mergeCell ref="AD26:AE26"/>
    <mergeCell ref="AP25:AQ25"/>
    <mergeCell ref="AL22:AM22"/>
    <mergeCell ref="AN22:AO22"/>
    <mergeCell ref="AP22:AQ22"/>
    <mergeCell ref="AJ23:AK23"/>
    <mergeCell ref="AN28:AO28"/>
    <mergeCell ref="AP28:AQ28"/>
    <mergeCell ref="AJ29:AK29"/>
    <mergeCell ref="AL29:AM29"/>
    <mergeCell ref="AN29:AO29"/>
    <mergeCell ref="AP29:AQ29"/>
    <mergeCell ref="AJ26:AK26"/>
    <mergeCell ref="AL26:AM26"/>
    <mergeCell ref="AN26:AO26"/>
    <mergeCell ref="AP26:AQ26"/>
    <mergeCell ref="AJ27:AK27"/>
    <mergeCell ref="AB20:AI20"/>
    <mergeCell ref="AH26:AI26"/>
    <mergeCell ref="AB27:AC27"/>
    <mergeCell ref="R30:S30"/>
    <mergeCell ref="T29:U29"/>
    <mergeCell ref="V29:W29"/>
    <mergeCell ref="X29:Y29"/>
    <mergeCell ref="Z29:AA29"/>
    <mergeCell ref="T26:U26"/>
    <mergeCell ref="V26:W26"/>
    <mergeCell ref="X26:Y26"/>
    <mergeCell ref="Z26:AA26"/>
    <mergeCell ref="T27:U27"/>
    <mergeCell ref="V27:W27"/>
    <mergeCell ref="AJ20:AQ20"/>
    <mergeCell ref="AJ21:AK21"/>
    <mergeCell ref="AL21:AM21"/>
    <mergeCell ref="AN21:AO21"/>
    <mergeCell ref="AP21:AQ21"/>
    <mergeCell ref="AJ22:AK22"/>
    <mergeCell ref="T21:U21"/>
    <mergeCell ref="V21:W21"/>
    <mergeCell ref="AJ24:AK24"/>
    <mergeCell ref="AL24:AM24"/>
    <mergeCell ref="AN24:AO24"/>
    <mergeCell ref="AP24:AQ24"/>
    <mergeCell ref="AJ25:AK25"/>
    <mergeCell ref="AL23:AM23"/>
    <mergeCell ref="AN23:AO23"/>
    <mergeCell ref="AP23:AQ23"/>
    <mergeCell ref="T20:AA20"/>
    <mergeCell ref="AL28:AM28"/>
    <mergeCell ref="AH23:AI23"/>
    <mergeCell ref="AB32:AC32"/>
    <mergeCell ref="AD32:AE32"/>
    <mergeCell ref="AF32:AG32"/>
    <mergeCell ref="AH32:AI32"/>
    <mergeCell ref="AF27:AG27"/>
    <mergeCell ref="AH27:AI27"/>
    <mergeCell ref="AB24:AC24"/>
    <mergeCell ref="AD24:AE24"/>
    <mergeCell ref="AB31:AC31"/>
    <mergeCell ref="AD31:AE31"/>
    <mergeCell ref="AF31:AG31"/>
    <mergeCell ref="AH31:AI31"/>
    <mergeCell ref="AB28:AC28"/>
    <mergeCell ref="AD28:AE28"/>
    <mergeCell ref="AF28:AG28"/>
    <mergeCell ref="AH28:AI28"/>
    <mergeCell ref="AB29:AC29"/>
    <mergeCell ref="AF23:AG23"/>
    <mergeCell ref="AV29:AW29"/>
    <mergeCell ref="AN31:AO31"/>
    <mergeCell ref="AP31:AQ31"/>
    <mergeCell ref="AJ28:AK28"/>
    <mergeCell ref="AT24:AU24"/>
    <mergeCell ref="BF27:BG27"/>
    <mergeCell ref="AZ24:BA24"/>
    <mergeCell ref="BB24:BC24"/>
    <mergeCell ref="BD24:BE24"/>
    <mergeCell ref="BF24:BG24"/>
    <mergeCell ref="AZ25:BA25"/>
    <mergeCell ref="BB25:BC25"/>
    <mergeCell ref="BD25:BE25"/>
    <mergeCell ref="BF25:BG25"/>
    <mergeCell ref="AR20:AY20"/>
    <mergeCell ref="AR21:AS21"/>
    <mergeCell ref="AT21:AU21"/>
    <mergeCell ref="AV21:AW21"/>
    <mergeCell ref="AX21:AY21"/>
    <mergeCell ref="AR22:AS22"/>
    <mergeCell ref="AX23:AY23"/>
    <mergeCell ref="BB22:BC22"/>
    <mergeCell ref="BD22:BE22"/>
    <mergeCell ref="BF22:BG22"/>
    <mergeCell ref="AZ23:BA23"/>
    <mergeCell ref="BB23:BC23"/>
    <mergeCell ref="BD23:BE23"/>
    <mergeCell ref="BF23:BG23"/>
    <mergeCell ref="BB26:BC26"/>
    <mergeCell ref="BD26:BE26"/>
    <mergeCell ref="BF26:BG26"/>
    <mergeCell ref="BB27:BC27"/>
    <mergeCell ref="BW28:BX28"/>
    <mergeCell ref="BQ21:BR21"/>
    <mergeCell ref="BS21:BT21"/>
    <mergeCell ref="BQ25:BR25"/>
    <mergeCell ref="BS25:BT25"/>
    <mergeCell ref="BH28:BI28"/>
    <mergeCell ref="BJ28:BK28"/>
    <mergeCell ref="BH26:BI26"/>
    <mergeCell ref="BH29:BI29"/>
    <mergeCell ref="BJ29:BK29"/>
    <mergeCell ref="BJ23:BK23"/>
    <mergeCell ref="BH24:BI24"/>
    <mergeCell ref="AZ20:BG20"/>
    <mergeCell ref="AZ21:BA21"/>
    <mergeCell ref="BB21:BC21"/>
    <mergeCell ref="BD21:BE21"/>
    <mergeCell ref="BF21:BG21"/>
    <mergeCell ref="AZ22:BA22"/>
    <mergeCell ref="AZ26:BA26"/>
    <mergeCell ref="AZ27:BA27"/>
    <mergeCell ref="BD27:BE27"/>
    <mergeCell ref="BU29:BV29"/>
    <mergeCell ref="BW29:BX29"/>
    <mergeCell ref="BJ25:BK25"/>
    <mergeCell ref="BJ26:BK26"/>
    <mergeCell ref="BQ20:BX20"/>
    <mergeCell ref="BL21:BM21"/>
    <mergeCell ref="BN21:BO21"/>
    <mergeCell ref="BL22:BM22"/>
    <mergeCell ref="BN22:BO22"/>
    <mergeCell ref="BL23:BM23"/>
    <mergeCell ref="BN23:BO23"/>
    <mergeCell ref="AR26:AS26"/>
    <mergeCell ref="AT26:AU26"/>
    <mergeCell ref="AV26:AW26"/>
    <mergeCell ref="AX26:AY26"/>
    <mergeCell ref="AR27:AS27"/>
    <mergeCell ref="AT27:AU27"/>
    <mergeCell ref="AV27:AW27"/>
    <mergeCell ref="AX27:AY27"/>
    <mergeCell ref="AR24:AS24"/>
    <mergeCell ref="BU21:BV21"/>
    <mergeCell ref="BW21:BX21"/>
    <mergeCell ref="BU22:BV22"/>
    <mergeCell ref="BW22:BX22"/>
    <mergeCell ref="BU23:BV23"/>
    <mergeCell ref="BW23:BX23"/>
    <mergeCell ref="BH21:BI21"/>
    <mergeCell ref="BJ21:BK21"/>
    <mergeCell ref="BH22:BI22"/>
    <mergeCell ref="BJ22:BK22"/>
    <mergeCell ref="BH23:BI23"/>
    <mergeCell ref="AV24:AW24"/>
    <mergeCell ref="AX24:AY24"/>
    <mergeCell ref="AR25:AS25"/>
    <mergeCell ref="AT25:AU25"/>
    <mergeCell ref="AV25:AW25"/>
    <mergeCell ref="AX25:AY25"/>
    <mergeCell ref="AT22:AU22"/>
    <mergeCell ref="AV22:AW22"/>
    <mergeCell ref="AX22:AY22"/>
    <mergeCell ref="AR23:AS23"/>
    <mergeCell ref="AT23:AU23"/>
    <mergeCell ref="AV23:AW23"/>
    <mergeCell ref="BH32:BI32"/>
    <mergeCell ref="BJ32:BK32"/>
    <mergeCell ref="BH27:BI27"/>
    <mergeCell ref="BJ27:BK27"/>
    <mergeCell ref="BB32:BC32"/>
    <mergeCell ref="BD32:BE32"/>
    <mergeCell ref="BF32:BG32"/>
    <mergeCell ref="AR30:AS30"/>
    <mergeCell ref="AZ30:BA30"/>
    <mergeCell ref="BB30:BC30"/>
    <mergeCell ref="BD30:BE30"/>
    <mergeCell ref="BF30:BG30"/>
    <mergeCell ref="AZ31:BA31"/>
    <mergeCell ref="BB31:BC31"/>
    <mergeCell ref="BD31:BE31"/>
    <mergeCell ref="BF31:BG31"/>
    <mergeCell ref="AZ28:BA28"/>
    <mergeCell ref="BB28:BC28"/>
    <mergeCell ref="BD28:BE28"/>
    <mergeCell ref="BF28:BG28"/>
    <mergeCell ref="AZ29:BA29"/>
    <mergeCell ref="BB29:BC29"/>
    <mergeCell ref="BD29:BE29"/>
    <mergeCell ref="BF29:BG29"/>
    <mergeCell ref="AX29:AY29"/>
    <mergeCell ref="AR32:AS32"/>
    <mergeCell ref="AT32:AU32"/>
    <mergeCell ref="AV32:AW32"/>
    <mergeCell ref="AX32:AY32"/>
    <mergeCell ref="AZ32:BA32"/>
    <mergeCell ref="AR29:AS29"/>
    <mergeCell ref="AT29:AU29"/>
    <mergeCell ref="BL30:BM30"/>
    <mergeCell ref="BN30:BO30"/>
    <mergeCell ref="BL31:BM31"/>
    <mergeCell ref="BN31:BO31"/>
    <mergeCell ref="BL32:BM32"/>
    <mergeCell ref="BN32:BO32"/>
    <mergeCell ref="BL27:BM27"/>
    <mergeCell ref="BN27:BO27"/>
    <mergeCell ref="BL28:BM28"/>
    <mergeCell ref="BN28:BO28"/>
    <mergeCell ref="BL29:BM29"/>
    <mergeCell ref="BN29:BO29"/>
    <mergeCell ref="BL24:BM24"/>
    <mergeCell ref="BN24:BO24"/>
    <mergeCell ref="BL25:BM25"/>
    <mergeCell ref="BN25:BO25"/>
    <mergeCell ref="BL26:BM26"/>
    <mergeCell ref="BN26:BO26"/>
    <mergeCell ref="BH20:BO20"/>
    <mergeCell ref="BJ24:BK24"/>
    <mergeCell ref="BH25:BI25"/>
    <mergeCell ref="BH30:BI30"/>
    <mergeCell ref="BJ30:BK30"/>
    <mergeCell ref="BH31:BI31"/>
    <mergeCell ref="BJ31:BK31"/>
    <mergeCell ref="BQ28:BR28"/>
    <mergeCell ref="BY20:CF20"/>
    <mergeCell ref="BY21:BZ21"/>
    <mergeCell ref="CA21:CB21"/>
    <mergeCell ref="CC21:CD21"/>
    <mergeCell ref="CE21:CF21"/>
    <mergeCell ref="BY22:BZ22"/>
    <mergeCell ref="CA22:CB22"/>
    <mergeCell ref="CC22:CD22"/>
    <mergeCell ref="CE22:CF22"/>
    <mergeCell ref="BY31:BZ31"/>
    <mergeCell ref="CA31:CB31"/>
    <mergeCell ref="CC31:CD31"/>
    <mergeCell ref="CE31:CF31"/>
    <mergeCell ref="CA25:CB25"/>
    <mergeCell ref="CC25:CD25"/>
    <mergeCell ref="CE25:CF25"/>
    <mergeCell ref="BY26:BZ26"/>
    <mergeCell ref="CA26:CB26"/>
    <mergeCell ref="CC26:CD26"/>
    <mergeCell ref="CE26:CF26"/>
    <mergeCell ref="CA23:CB23"/>
    <mergeCell ref="CC23:CD23"/>
    <mergeCell ref="CE23:CF23"/>
    <mergeCell ref="BY24:BZ24"/>
    <mergeCell ref="CA24:CB24"/>
    <mergeCell ref="CC24:CD24"/>
    <mergeCell ref="CE24:CF24"/>
    <mergeCell ref="BY32:BZ32"/>
    <mergeCell ref="CA32:CB32"/>
    <mergeCell ref="CC32:CD32"/>
    <mergeCell ref="CE32:CF32"/>
    <mergeCell ref="CA29:CB29"/>
    <mergeCell ref="CC29:CD29"/>
    <mergeCell ref="CE29:CF29"/>
    <mergeCell ref="BY30:BZ30"/>
    <mergeCell ref="CA30:CB30"/>
    <mergeCell ref="CC30:CD30"/>
    <mergeCell ref="CE30:CF30"/>
    <mergeCell ref="CA27:CB27"/>
    <mergeCell ref="CC27:CD27"/>
    <mergeCell ref="CE27:CF27"/>
    <mergeCell ref="BY28:BZ28"/>
    <mergeCell ref="CA28:CB28"/>
    <mergeCell ref="CC28:CD28"/>
    <mergeCell ref="CE28:CF28"/>
    <mergeCell ref="CG25:CH25"/>
    <mergeCell ref="CI25:CJ25"/>
    <mergeCell ref="CK25:CL25"/>
    <mergeCell ref="CM25:CN25"/>
    <mergeCell ref="CG26:CH26"/>
    <mergeCell ref="CI26:CJ26"/>
    <mergeCell ref="CK26:CL26"/>
    <mergeCell ref="CM26:CN26"/>
    <mergeCell ref="CG23:CH23"/>
    <mergeCell ref="CI23:CJ23"/>
    <mergeCell ref="CK23:CL23"/>
    <mergeCell ref="CM23:CN23"/>
    <mergeCell ref="CG24:CH24"/>
    <mergeCell ref="CI24:CJ24"/>
    <mergeCell ref="CK24:CL24"/>
    <mergeCell ref="CM24:CN24"/>
    <mergeCell ref="CG20:CN20"/>
    <mergeCell ref="CG21:CH21"/>
    <mergeCell ref="CI21:CJ21"/>
    <mergeCell ref="CK21:CL21"/>
    <mergeCell ref="CM21:CN21"/>
    <mergeCell ref="CG22:CH22"/>
    <mergeCell ref="CI22:CJ22"/>
    <mergeCell ref="CK22:CL22"/>
    <mergeCell ref="CM22:CN22"/>
    <mergeCell ref="CG31:CH31"/>
    <mergeCell ref="CI31:CJ31"/>
    <mergeCell ref="CK31:CL31"/>
    <mergeCell ref="CM31:CN31"/>
    <mergeCell ref="CG32:CH32"/>
    <mergeCell ref="CI32:CJ32"/>
    <mergeCell ref="CK32:CL32"/>
    <mergeCell ref="CM32:CN32"/>
    <mergeCell ref="CG29:CH29"/>
    <mergeCell ref="CI29:CJ29"/>
    <mergeCell ref="CK29:CL29"/>
    <mergeCell ref="CM29:CN29"/>
    <mergeCell ref="CG30:CH30"/>
    <mergeCell ref="CI30:CJ30"/>
    <mergeCell ref="CK30:CL30"/>
    <mergeCell ref="CM30:CN30"/>
    <mergeCell ref="CG27:CH27"/>
    <mergeCell ref="CI27:CJ27"/>
    <mergeCell ref="CK27:CL27"/>
    <mergeCell ref="CM27:CN27"/>
    <mergeCell ref="CG28:CH28"/>
    <mergeCell ref="CI28:CJ28"/>
    <mergeCell ref="CK28:CL28"/>
    <mergeCell ref="CM28:CN28"/>
    <mergeCell ref="CU22:CV22"/>
    <mergeCell ref="CS23:CT23"/>
    <mergeCell ref="CU23:CV23"/>
    <mergeCell ref="CO20:CV20"/>
    <mergeCell ref="CO30:CP30"/>
    <mergeCell ref="CQ30:CR30"/>
    <mergeCell ref="CO31:CP31"/>
    <mergeCell ref="CQ31:CR31"/>
    <mergeCell ref="CO32:CP32"/>
    <mergeCell ref="CQ32:CR32"/>
    <mergeCell ref="CO27:CP27"/>
    <mergeCell ref="CQ27:CR27"/>
    <mergeCell ref="CO28:CP28"/>
    <mergeCell ref="CQ28:CR28"/>
    <mergeCell ref="CO29:CP29"/>
    <mergeCell ref="CQ29:CR29"/>
    <mergeCell ref="CO24:CP24"/>
    <mergeCell ref="CQ24:CR24"/>
    <mergeCell ref="CO25:CP25"/>
    <mergeCell ref="CQ25:CR25"/>
    <mergeCell ref="CO26:CP26"/>
    <mergeCell ref="CQ26:CR26"/>
    <mergeCell ref="CO21:CP21"/>
    <mergeCell ref="CQ21:CR21"/>
    <mergeCell ref="CO22:CP22"/>
    <mergeCell ref="CQ22:CR22"/>
    <mergeCell ref="CO23:CP23"/>
    <mergeCell ref="CQ23:CR23"/>
    <mergeCell ref="CS30:CT30"/>
    <mergeCell ref="A28:C28"/>
    <mergeCell ref="A29:C29"/>
    <mergeCell ref="A30:C30"/>
    <mergeCell ref="A31:C31"/>
    <mergeCell ref="A32:C32"/>
    <mergeCell ref="A20:C21"/>
    <mergeCell ref="A22:C22"/>
    <mergeCell ref="A23:C23"/>
    <mergeCell ref="A24:C24"/>
    <mergeCell ref="A25:C25"/>
    <mergeCell ref="A26:C26"/>
    <mergeCell ref="A27:C27"/>
    <mergeCell ref="CU30:CV30"/>
    <mergeCell ref="CS31:CT31"/>
    <mergeCell ref="CU31:CV31"/>
    <mergeCell ref="CS32:CT32"/>
    <mergeCell ref="CU32:CV32"/>
    <mergeCell ref="CS27:CT27"/>
    <mergeCell ref="CU27:CV27"/>
    <mergeCell ref="CS28:CT28"/>
    <mergeCell ref="CU28:CV28"/>
    <mergeCell ref="CS29:CT29"/>
    <mergeCell ref="CU29:CV29"/>
    <mergeCell ref="CS24:CT24"/>
    <mergeCell ref="CU24:CV24"/>
    <mergeCell ref="CS25:CT25"/>
    <mergeCell ref="CU25:CV25"/>
    <mergeCell ref="CS26:CT26"/>
    <mergeCell ref="CU26:CV26"/>
    <mergeCell ref="CS21:CT21"/>
    <mergeCell ref="CU21:CV21"/>
    <mergeCell ref="CS22:CT22"/>
    <mergeCell ref="CG35:CN35"/>
    <mergeCell ref="CO35:CV35"/>
    <mergeCell ref="D36:E36"/>
    <mergeCell ref="F36:G36"/>
    <mergeCell ref="H36:I36"/>
    <mergeCell ref="J36:K36"/>
    <mergeCell ref="L36:M36"/>
    <mergeCell ref="N36:O36"/>
    <mergeCell ref="P36:Q36"/>
    <mergeCell ref="R36:S36"/>
    <mergeCell ref="A35:C36"/>
    <mergeCell ref="D35:K35"/>
    <mergeCell ref="L35:S35"/>
    <mergeCell ref="T35:AA35"/>
    <mergeCell ref="AB35:AI35"/>
    <mergeCell ref="AJ35:AQ35"/>
    <mergeCell ref="AR35:AY35"/>
    <mergeCell ref="AZ35:BG35"/>
    <mergeCell ref="BH35:BO35"/>
    <mergeCell ref="BY36:BZ36"/>
    <mergeCell ref="CQ36:CR36"/>
    <mergeCell ref="CS36:CT36"/>
    <mergeCell ref="CU36:CV36"/>
    <mergeCell ref="A37:C37"/>
    <mergeCell ref="D37:E37"/>
    <mergeCell ref="F37:G37"/>
    <mergeCell ref="H37:I37"/>
    <mergeCell ref="J37:K37"/>
    <mergeCell ref="L37:M37"/>
    <mergeCell ref="CC36:CD36"/>
    <mergeCell ref="CE36:CF36"/>
    <mergeCell ref="CG36:CH36"/>
    <mergeCell ref="CI36:CJ36"/>
    <mergeCell ref="CK36:CL36"/>
    <mergeCell ref="CM36:CN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T36:U36"/>
    <mergeCell ref="V36:W36"/>
    <mergeCell ref="X36:Y36"/>
    <mergeCell ref="Z36:AA36"/>
    <mergeCell ref="AB36:AC36"/>
    <mergeCell ref="AP37:AQ37"/>
    <mergeCell ref="AR37:AS37"/>
    <mergeCell ref="AT37:AU37"/>
    <mergeCell ref="AV37:AW37"/>
    <mergeCell ref="Z37:AA37"/>
    <mergeCell ref="AB37:AC37"/>
    <mergeCell ref="AD37:AE37"/>
    <mergeCell ref="AF37:AG37"/>
    <mergeCell ref="AH37:AI37"/>
    <mergeCell ref="AJ37:AK37"/>
    <mergeCell ref="N37:O37"/>
    <mergeCell ref="P37:Q37"/>
    <mergeCell ref="R37:S37"/>
    <mergeCell ref="T37:U37"/>
    <mergeCell ref="V37:W37"/>
    <mergeCell ref="X37:Y37"/>
    <mergeCell ref="CO36:CP36"/>
    <mergeCell ref="AD36:AE36"/>
    <mergeCell ref="CA37:CB37"/>
    <mergeCell ref="BJ37:BK37"/>
    <mergeCell ref="BL37:BM37"/>
    <mergeCell ref="BS37:BT37"/>
    <mergeCell ref="BU37:BV37"/>
    <mergeCell ref="BP37:BR37"/>
    <mergeCell ref="AH38:AI38"/>
    <mergeCell ref="AJ38:AK38"/>
    <mergeCell ref="N38:O38"/>
    <mergeCell ref="P38:Q38"/>
    <mergeCell ref="R38:S38"/>
    <mergeCell ref="T38:U38"/>
    <mergeCell ref="V38:W38"/>
    <mergeCell ref="X38:Y38"/>
    <mergeCell ref="CO37:CP37"/>
    <mergeCell ref="CQ37:CR37"/>
    <mergeCell ref="CS37:CT37"/>
    <mergeCell ref="CU37:CV37"/>
    <mergeCell ref="A38:C38"/>
    <mergeCell ref="D38:E38"/>
    <mergeCell ref="F38:G38"/>
    <mergeCell ref="H38:I38"/>
    <mergeCell ref="J38:K38"/>
    <mergeCell ref="L38:M38"/>
    <mergeCell ref="CC37:CD37"/>
    <mergeCell ref="CE37:CF37"/>
    <mergeCell ref="CG37:CH37"/>
    <mergeCell ref="CI37:CJ37"/>
    <mergeCell ref="CK37:CL37"/>
    <mergeCell ref="CM37:CN37"/>
    <mergeCell ref="AX37:AY37"/>
    <mergeCell ref="AZ37:BA37"/>
    <mergeCell ref="BB37:BC37"/>
    <mergeCell ref="BD37:BE37"/>
    <mergeCell ref="BF37:BG37"/>
    <mergeCell ref="BH37:BI37"/>
    <mergeCell ref="AL37:AM37"/>
    <mergeCell ref="AN37:AO37"/>
    <mergeCell ref="CO38:CP38"/>
    <mergeCell ref="CQ38:CR38"/>
    <mergeCell ref="CS38:CT38"/>
    <mergeCell ref="CU38:CV38"/>
    <mergeCell ref="A39:C39"/>
    <mergeCell ref="D39:E39"/>
    <mergeCell ref="F39:G39"/>
    <mergeCell ref="H39:I39"/>
    <mergeCell ref="J39:K39"/>
    <mergeCell ref="L39:M39"/>
    <mergeCell ref="CC38:CD38"/>
    <mergeCell ref="CE38:CF38"/>
    <mergeCell ref="CG38:CH38"/>
    <mergeCell ref="CI38:CJ38"/>
    <mergeCell ref="CK38:CL38"/>
    <mergeCell ref="CM38:CN38"/>
    <mergeCell ref="BF38:BG38"/>
    <mergeCell ref="BH38:BI38"/>
    <mergeCell ref="BJ38:BK38"/>
    <mergeCell ref="BL38:BM38"/>
    <mergeCell ref="BN38:BO38"/>
    <mergeCell ref="BS38:BT38"/>
    <mergeCell ref="AL38:AM38"/>
    <mergeCell ref="AN38:AO38"/>
    <mergeCell ref="AP38:AQ38"/>
    <mergeCell ref="AR38:AS38"/>
    <mergeCell ref="AT38:AU38"/>
    <mergeCell ref="AV38:AW38"/>
    <mergeCell ref="Z38:AA38"/>
    <mergeCell ref="AB38:AC38"/>
    <mergeCell ref="AD38:AE38"/>
    <mergeCell ref="AF38:AG38"/>
    <mergeCell ref="CU39:CV39"/>
    <mergeCell ref="A40:C40"/>
    <mergeCell ref="D40:E40"/>
    <mergeCell ref="F40:G40"/>
    <mergeCell ref="H40:I40"/>
    <mergeCell ref="J40:K40"/>
    <mergeCell ref="L40:M40"/>
    <mergeCell ref="CC39:CD39"/>
    <mergeCell ref="CE39:CF39"/>
    <mergeCell ref="CG39:CH39"/>
    <mergeCell ref="CI39:CJ39"/>
    <mergeCell ref="CK39:CL39"/>
    <mergeCell ref="CM39:CN39"/>
    <mergeCell ref="AX39:AY39"/>
    <mergeCell ref="AZ39:BA39"/>
    <mergeCell ref="BB39:BC39"/>
    <mergeCell ref="BD39:BE39"/>
    <mergeCell ref="BF39:BG39"/>
    <mergeCell ref="BH39:BI39"/>
    <mergeCell ref="AL39:AM39"/>
    <mergeCell ref="AN39:AO39"/>
    <mergeCell ref="AP39:AQ39"/>
    <mergeCell ref="AR39:AS39"/>
    <mergeCell ref="AT39:AU39"/>
    <mergeCell ref="AV39:AW39"/>
    <mergeCell ref="Z39:AA39"/>
    <mergeCell ref="AB39:AC39"/>
    <mergeCell ref="AD39:AE39"/>
    <mergeCell ref="AF39:AG39"/>
    <mergeCell ref="AH39:AI39"/>
    <mergeCell ref="AJ39:AK39"/>
    <mergeCell ref="N39:O39"/>
    <mergeCell ref="AT40:AU40"/>
    <mergeCell ref="AV40:AW40"/>
    <mergeCell ref="Z40:AA40"/>
    <mergeCell ref="AB40:AC40"/>
    <mergeCell ref="AD40:AE40"/>
    <mergeCell ref="AF40:AG40"/>
    <mergeCell ref="AH40:AI40"/>
    <mergeCell ref="AJ40:AK40"/>
    <mergeCell ref="N40:O40"/>
    <mergeCell ref="P40:Q40"/>
    <mergeCell ref="R40:S40"/>
    <mergeCell ref="T40:U40"/>
    <mergeCell ref="V40:W40"/>
    <mergeCell ref="X40:Y40"/>
    <mergeCell ref="CO39:CP39"/>
    <mergeCell ref="CQ39:CR39"/>
    <mergeCell ref="CS39:CT39"/>
    <mergeCell ref="P39:Q39"/>
    <mergeCell ref="R39:S39"/>
    <mergeCell ref="T39:U39"/>
    <mergeCell ref="V39:W39"/>
    <mergeCell ref="X39:Y39"/>
    <mergeCell ref="CS40:CT40"/>
    <mergeCell ref="BY39:BZ39"/>
    <mergeCell ref="CA39:CB39"/>
    <mergeCell ref="BW39:BX39"/>
    <mergeCell ref="BU39:BV39"/>
    <mergeCell ref="AX40:AY40"/>
    <mergeCell ref="AZ40:BA40"/>
    <mergeCell ref="BB40:BC40"/>
    <mergeCell ref="BD40:BE40"/>
    <mergeCell ref="CU40:CV40"/>
    <mergeCell ref="A41:C41"/>
    <mergeCell ref="D41:E41"/>
    <mergeCell ref="F41:G41"/>
    <mergeCell ref="H41:I41"/>
    <mergeCell ref="J41:K41"/>
    <mergeCell ref="L41:M41"/>
    <mergeCell ref="N41:O41"/>
    <mergeCell ref="P41:Q41"/>
    <mergeCell ref="CG40:CH40"/>
    <mergeCell ref="CI40:CJ40"/>
    <mergeCell ref="CK40:CL40"/>
    <mergeCell ref="CM40:CN40"/>
    <mergeCell ref="CO40:CP40"/>
    <mergeCell ref="CQ40:CR40"/>
    <mergeCell ref="BU40:BV40"/>
    <mergeCell ref="BW40:BX40"/>
    <mergeCell ref="BY40:BZ40"/>
    <mergeCell ref="CA40:CB40"/>
    <mergeCell ref="CC40:CD40"/>
    <mergeCell ref="CE40:CF40"/>
    <mergeCell ref="BF40:BG40"/>
    <mergeCell ref="BH40:BI40"/>
    <mergeCell ref="BJ40:BK40"/>
    <mergeCell ref="BL40:BM40"/>
    <mergeCell ref="BN40:BO40"/>
    <mergeCell ref="BS40:BT40"/>
    <mergeCell ref="AL40:AM40"/>
    <mergeCell ref="AN40:AO40"/>
    <mergeCell ref="AP40:AQ40"/>
    <mergeCell ref="AR40:AS40"/>
    <mergeCell ref="AP41:AQ41"/>
    <mergeCell ref="AR41:AS41"/>
    <mergeCell ref="AT41:AU41"/>
    <mergeCell ref="AV41:AW41"/>
    <mergeCell ref="AX41:AY41"/>
    <mergeCell ref="AZ41:BA41"/>
    <mergeCell ref="AD41:AE41"/>
    <mergeCell ref="AF41:AG41"/>
    <mergeCell ref="AH41:AI41"/>
    <mergeCell ref="AJ41:AK41"/>
    <mergeCell ref="AL41:AM41"/>
    <mergeCell ref="AN41:AO41"/>
    <mergeCell ref="R41:S41"/>
    <mergeCell ref="T41:U41"/>
    <mergeCell ref="V41:W41"/>
    <mergeCell ref="X41:Y41"/>
    <mergeCell ref="Z41:AA41"/>
    <mergeCell ref="AB41:AC41"/>
    <mergeCell ref="CK41:CL41"/>
    <mergeCell ref="CM41:CN41"/>
    <mergeCell ref="CO41:CP41"/>
    <mergeCell ref="CQ41:CR41"/>
    <mergeCell ref="CS41:CT41"/>
    <mergeCell ref="CU41:CV41"/>
    <mergeCell ref="BY41:BZ41"/>
    <mergeCell ref="CA41:CB41"/>
    <mergeCell ref="CC41:CD41"/>
    <mergeCell ref="CE41:CF41"/>
    <mergeCell ref="CG41:CH41"/>
    <mergeCell ref="CI41:CJ41"/>
    <mergeCell ref="BJ41:BK41"/>
    <mergeCell ref="BL41:BM41"/>
    <mergeCell ref="BN41:BO41"/>
    <mergeCell ref="BS41:BT41"/>
    <mergeCell ref="BU41:BV41"/>
    <mergeCell ref="BW41:BX41"/>
    <mergeCell ref="AB42:AC42"/>
    <mergeCell ref="AD42:AE42"/>
    <mergeCell ref="AF42:AG42"/>
    <mergeCell ref="AH42:AI42"/>
    <mergeCell ref="AJ42:AK42"/>
    <mergeCell ref="N42:O42"/>
    <mergeCell ref="P42:Q42"/>
    <mergeCell ref="R42:S42"/>
    <mergeCell ref="T42:U42"/>
    <mergeCell ref="V42:W42"/>
    <mergeCell ref="X42:Y42"/>
    <mergeCell ref="A42:C42"/>
    <mergeCell ref="D42:E42"/>
    <mergeCell ref="F42:G42"/>
    <mergeCell ref="H42:I42"/>
    <mergeCell ref="J42:K42"/>
    <mergeCell ref="L42:M42"/>
    <mergeCell ref="CS42:CT42"/>
    <mergeCell ref="CU42:CV42"/>
    <mergeCell ref="A43:C43"/>
    <mergeCell ref="D43:E43"/>
    <mergeCell ref="F43:G43"/>
    <mergeCell ref="H43:I43"/>
    <mergeCell ref="J43:K43"/>
    <mergeCell ref="L43:M43"/>
    <mergeCell ref="N43:O43"/>
    <mergeCell ref="P43:Q43"/>
    <mergeCell ref="CG42:CH42"/>
    <mergeCell ref="CI42:CJ42"/>
    <mergeCell ref="CK42:CL42"/>
    <mergeCell ref="CM42:CN42"/>
    <mergeCell ref="CO42:CP42"/>
    <mergeCell ref="CQ42:CR42"/>
    <mergeCell ref="BU42:BV42"/>
    <mergeCell ref="BW42:BX42"/>
    <mergeCell ref="BY42:BZ42"/>
    <mergeCell ref="CA42:CB42"/>
    <mergeCell ref="CC42:CD42"/>
    <mergeCell ref="CE42:CF42"/>
    <mergeCell ref="BF42:BG42"/>
    <mergeCell ref="BH42:BI42"/>
    <mergeCell ref="BJ42:BK42"/>
    <mergeCell ref="BL42:BM42"/>
    <mergeCell ref="BN42:BO42"/>
    <mergeCell ref="BS42:BT42"/>
    <mergeCell ref="AL42:AM42"/>
    <mergeCell ref="AN42:AO42"/>
    <mergeCell ref="AP42:AQ42"/>
    <mergeCell ref="AR42:AS42"/>
    <mergeCell ref="CU43:CV43"/>
    <mergeCell ref="BY43:BZ43"/>
    <mergeCell ref="CA43:CB43"/>
    <mergeCell ref="CC43:CD43"/>
    <mergeCell ref="CE43:CF43"/>
    <mergeCell ref="CG43:CH43"/>
    <mergeCell ref="CI43:CJ43"/>
    <mergeCell ref="BJ43:BK43"/>
    <mergeCell ref="BL43:BM43"/>
    <mergeCell ref="BN43:BO43"/>
    <mergeCell ref="BS43:BT43"/>
    <mergeCell ref="BU43:BV43"/>
    <mergeCell ref="BW43:BX43"/>
    <mergeCell ref="AP43:AQ43"/>
    <mergeCell ref="AR43:AS43"/>
    <mergeCell ref="AT43:AU43"/>
    <mergeCell ref="AV43:AW43"/>
    <mergeCell ref="AX43:AY43"/>
    <mergeCell ref="AZ43:BA43"/>
    <mergeCell ref="BD43:BE43"/>
    <mergeCell ref="BF43:BG43"/>
    <mergeCell ref="BH43:BI43"/>
    <mergeCell ref="BB43:BC43"/>
    <mergeCell ref="A44:C44"/>
    <mergeCell ref="D44:E44"/>
    <mergeCell ref="F44:G44"/>
    <mergeCell ref="H44:I44"/>
    <mergeCell ref="J44:K44"/>
    <mergeCell ref="L44:M44"/>
    <mergeCell ref="CK43:CL43"/>
    <mergeCell ref="CM43:CN43"/>
    <mergeCell ref="CO43:CP43"/>
    <mergeCell ref="CQ43:CR43"/>
    <mergeCell ref="CS43:CT43"/>
    <mergeCell ref="AD43:AE43"/>
    <mergeCell ref="AF43:AG43"/>
    <mergeCell ref="AH43:AI43"/>
    <mergeCell ref="AJ43:AK43"/>
    <mergeCell ref="AL43:AM43"/>
    <mergeCell ref="AN43:AO43"/>
    <mergeCell ref="R43:S43"/>
    <mergeCell ref="T43:U43"/>
    <mergeCell ref="V43:W43"/>
    <mergeCell ref="X43:Y43"/>
    <mergeCell ref="Z43:AA43"/>
    <mergeCell ref="AB43:AC43"/>
    <mergeCell ref="BF44:BG44"/>
    <mergeCell ref="BH44:BI44"/>
    <mergeCell ref="BJ44:BK44"/>
    <mergeCell ref="AN44:AO44"/>
    <mergeCell ref="AP44:AQ44"/>
    <mergeCell ref="AR44:AS44"/>
    <mergeCell ref="AT44:AU44"/>
    <mergeCell ref="AV44:AW44"/>
    <mergeCell ref="AX44:AY44"/>
    <mergeCell ref="CS44:CT44"/>
    <mergeCell ref="CU44:CV44"/>
    <mergeCell ref="A45:C45"/>
    <mergeCell ref="D45:E45"/>
    <mergeCell ref="F45:G45"/>
    <mergeCell ref="H45:I45"/>
    <mergeCell ref="J45:K45"/>
    <mergeCell ref="L45:M45"/>
    <mergeCell ref="N45:O45"/>
    <mergeCell ref="P45:Q45"/>
    <mergeCell ref="CG44:CH44"/>
    <mergeCell ref="CI44:CJ44"/>
    <mergeCell ref="CK44:CL44"/>
    <mergeCell ref="CM44:CN44"/>
    <mergeCell ref="CO44:CP44"/>
    <mergeCell ref="CQ44:CR44"/>
    <mergeCell ref="BU44:BV44"/>
    <mergeCell ref="BW44:BX44"/>
    <mergeCell ref="BY44:BZ44"/>
    <mergeCell ref="CA44:CB44"/>
    <mergeCell ref="CC44:CD44"/>
    <mergeCell ref="CE44:CF44"/>
    <mergeCell ref="BL44:BM44"/>
    <mergeCell ref="BN44:BO44"/>
    <mergeCell ref="BS44:BT44"/>
    <mergeCell ref="AL44:AM44"/>
    <mergeCell ref="Z44:AA44"/>
    <mergeCell ref="AB44:AC44"/>
    <mergeCell ref="AD44:AE44"/>
    <mergeCell ref="AF44:AG44"/>
    <mergeCell ref="AH44:AI44"/>
    <mergeCell ref="AJ44:AK44"/>
    <mergeCell ref="CS46:CT46"/>
    <mergeCell ref="AD47:AE47"/>
    <mergeCell ref="AF47:AG47"/>
    <mergeCell ref="CU45:CV45"/>
    <mergeCell ref="BY45:BZ45"/>
    <mergeCell ref="CA45:CB45"/>
    <mergeCell ref="CC45:CD45"/>
    <mergeCell ref="CE45:CF45"/>
    <mergeCell ref="CG45:CH45"/>
    <mergeCell ref="CI45:CJ45"/>
    <mergeCell ref="BJ45:BK45"/>
    <mergeCell ref="BL45:BM45"/>
    <mergeCell ref="BN45:BO45"/>
    <mergeCell ref="BS45:BT45"/>
    <mergeCell ref="BU45:BV45"/>
    <mergeCell ref="BW45:BX45"/>
    <mergeCell ref="AP45:AQ45"/>
    <mergeCell ref="AR45:AS45"/>
    <mergeCell ref="AT45:AU45"/>
    <mergeCell ref="AV45:AW45"/>
    <mergeCell ref="CK45:CL45"/>
    <mergeCell ref="CM45:CN45"/>
    <mergeCell ref="CO45:CP45"/>
    <mergeCell ref="CQ45:CR45"/>
    <mergeCell ref="CS45:CT45"/>
    <mergeCell ref="BN46:BO46"/>
    <mergeCell ref="BS46:BT46"/>
    <mergeCell ref="AL46:AM46"/>
    <mergeCell ref="AN46:AO46"/>
    <mergeCell ref="AP46:AQ46"/>
    <mergeCell ref="AX45:AY45"/>
    <mergeCell ref="AZ45:BA45"/>
    <mergeCell ref="CU46:CV46"/>
    <mergeCell ref="A47:C47"/>
    <mergeCell ref="D47:E47"/>
    <mergeCell ref="F47:G47"/>
    <mergeCell ref="H47:I47"/>
    <mergeCell ref="J47:K47"/>
    <mergeCell ref="L47:M47"/>
    <mergeCell ref="N47:O47"/>
    <mergeCell ref="P47:Q47"/>
    <mergeCell ref="CG46:CH46"/>
    <mergeCell ref="CI46:CJ46"/>
    <mergeCell ref="CK46:CL46"/>
    <mergeCell ref="CM46:CN46"/>
    <mergeCell ref="CO46:CP46"/>
    <mergeCell ref="CQ46:CR46"/>
    <mergeCell ref="BU46:BV46"/>
    <mergeCell ref="BW46:BX46"/>
    <mergeCell ref="BY46:BZ46"/>
    <mergeCell ref="CA46:CB46"/>
    <mergeCell ref="CC46:CD46"/>
    <mergeCell ref="CE46:CF46"/>
    <mergeCell ref="AR46:AS46"/>
    <mergeCell ref="AT46:AU46"/>
    <mergeCell ref="AV46:AW46"/>
    <mergeCell ref="Z46:AA46"/>
    <mergeCell ref="AB46:AC46"/>
    <mergeCell ref="AD46:AE46"/>
    <mergeCell ref="AF46:AG46"/>
    <mergeCell ref="AH46:AI46"/>
    <mergeCell ref="AJ46:AK46"/>
    <mergeCell ref="AH47:AI47"/>
    <mergeCell ref="AN47:AO47"/>
    <mergeCell ref="A53:K53"/>
    <mergeCell ref="A54:K54"/>
    <mergeCell ref="L53:Q53"/>
    <mergeCell ref="L54:Q54"/>
    <mergeCell ref="A55:K55"/>
    <mergeCell ref="L55:Q55"/>
    <mergeCell ref="A52:Q52"/>
    <mergeCell ref="CM47:CN47"/>
    <mergeCell ref="CO47:CP47"/>
    <mergeCell ref="CQ47:CR47"/>
    <mergeCell ref="CS47:CT47"/>
    <mergeCell ref="CU47:CV47"/>
    <mergeCell ref="CA47:CB47"/>
    <mergeCell ref="CC47:CD47"/>
    <mergeCell ref="CE47:CF47"/>
    <mergeCell ref="CG47:CH47"/>
    <mergeCell ref="CI47:CJ47"/>
    <mergeCell ref="CK47:CL47"/>
    <mergeCell ref="BN47:BO47"/>
    <mergeCell ref="BS47:BT47"/>
    <mergeCell ref="BU47:BV47"/>
    <mergeCell ref="BW47:BX47"/>
    <mergeCell ref="BY47:BZ47"/>
    <mergeCell ref="R47:S47"/>
    <mergeCell ref="T47:U47"/>
    <mergeCell ref="V47:W47"/>
    <mergeCell ref="X47:Y47"/>
    <mergeCell ref="Z47:AA47"/>
    <mergeCell ref="AB47:AC47"/>
    <mergeCell ref="AJ47:AK47"/>
    <mergeCell ref="AL47:AM47"/>
    <mergeCell ref="BB47:BC47"/>
    <mergeCell ref="A46:C46"/>
    <mergeCell ref="D46:E46"/>
    <mergeCell ref="F46:G46"/>
    <mergeCell ref="H46:I46"/>
    <mergeCell ref="J46:K46"/>
    <mergeCell ref="L46:M46"/>
    <mergeCell ref="AD45:AE45"/>
    <mergeCell ref="AF45:AG45"/>
    <mergeCell ref="AH45:AI45"/>
    <mergeCell ref="AJ45:AK45"/>
    <mergeCell ref="AL45:AM45"/>
    <mergeCell ref="AN45:AO45"/>
    <mergeCell ref="BF46:BG46"/>
    <mergeCell ref="BH46:BI46"/>
    <mergeCell ref="BJ46:BK46"/>
    <mergeCell ref="BL46:BM46"/>
    <mergeCell ref="BS48:CN48"/>
    <mergeCell ref="BD45:BE45"/>
    <mergeCell ref="BF45:BG45"/>
    <mergeCell ref="BH45:BI45"/>
    <mergeCell ref="BD47:BE47"/>
    <mergeCell ref="BF47:BG47"/>
    <mergeCell ref="BH47:BI47"/>
    <mergeCell ref="BJ47:BK47"/>
    <mergeCell ref="BL47:BM47"/>
    <mergeCell ref="AP47:AQ47"/>
    <mergeCell ref="AR47:AS47"/>
    <mergeCell ref="AT47:AU47"/>
    <mergeCell ref="AV47:AW47"/>
    <mergeCell ref="AX47:AY47"/>
    <mergeCell ref="AZ47:BA47"/>
    <mergeCell ref="BB45:BC45"/>
    <mergeCell ref="L67:Q67"/>
    <mergeCell ref="BP38:BR38"/>
    <mergeCell ref="BP39:BR39"/>
    <mergeCell ref="BP40:BR40"/>
    <mergeCell ref="BP41:BR41"/>
    <mergeCell ref="BP42:BR42"/>
    <mergeCell ref="BP43:BR43"/>
    <mergeCell ref="BP44:BR44"/>
    <mergeCell ref="BP45:BR45"/>
    <mergeCell ref="BP46:BR46"/>
    <mergeCell ref="BP47:BR47"/>
    <mergeCell ref="N46:O46"/>
    <mergeCell ref="P46:Q46"/>
    <mergeCell ref="R46:S46"/>
    <mergeCell ref="T46:U46"/>
    <mergeCell ref="V46:W46"/>
    <mergeCell ref="X46:Y46"/>
    <mergeCell ref="N44:O44"/>
    <mergeCell ref="P44:Q44"/>
    <mergeCell ref="R44:S44"/>
    <mergeCell ref="T44:U44"/>
    <mergeCell ref="V44:W44"/>
    <mergeCell ref="X44:Y44"/>
    <mergeCell ref="R45:S45"/>
    <mergeCell ref="T45:U45"/>
    <mergeCell ref="V45:W45"/>
    <mergeCell ref="X45:Y45"/>
    <mergeCell ref="Z45:AA45"/>
    <mergeCell ref="AB45:AC45"/>
    <mergeCell ref="AT42:AU42"/>
    <mergeCell ref="AV42:AW42"/>
    <mergeCell ref="Z42:AA42"/>
    <mergeCell ref="A71:K71"/>
    <mergeCell ref="L71:Q71"/>
    <mergeCell ref="R71:W71"/>
    <mergeCell ref="R58:W58"/>
    <mergeCell ref="R59:W59"/>
    <mergeCell ref="R60:W60"/>
    <mergeCell ref="R61:W61"/>
    <mergeCell ref="R62:W62"/>
    <mergeCell ref="R63:W63"/>
    <mergeCell ref="R64:W64"/>
    <mergeCell ref="R65:W65"/>
    <mergeCell ref="R66:W66"/>
    <mergeCell ref="R67:W67"/>
    <mergeCell ref="A68:K68"/>
    <mergeCell ref="L68:Q68"/>
    <mergeCell ref="R68:W68"/>
    <mergeCell ref="A69:K69"/>
    <mergeCell ref="L69:Q69"/>
    <mergeCell ref="R69:W69"/>
    <mergeCell ref="A70:K70"/>
    <mergeCell ref="L70:Q70"/>
    <mergeCell ref="R70:W70"/>
    <mergeCell ref="A58:K58"/>
    <mergeCell ref="A59:K59"/>
    <mergeCell ref="A60:K60"/>
    <mergeCell ref="A61:K61"/>
    <mergeCell ref="A62:K62"/>
    <mergeCell ref="A63:K63"/>
    <mergeCell ref="A64:K64"/>
    <mergeCell ref="A65:K65"/>
    <mergeCell ref="A66:K66"/>
    <mergeCell ref="A67:K67"/>
    <mergeCell ref="A57:W57"/>
    <mergeCell ref="AH59:AX59"/>
    <mergeCell ref="AH60:AX60"/>
    <mergeCell ref="AH61:AX61"/>
    <mergeCell ref="AH62:AX62"/>
    <mergeCell ref="AH63:AX63"/>
    <mergeCell ref="AH64:AX64"/>
    <mergeCell ref="AH65:AX65"/>
    <mergeCell ref="AH66:AX66"/>
    <mergeCell ref="AY59:BD59"/>
    <mergeCell ref="AY60:BD60"/>
    <mergeCell ref="AY61:BD61"/>
    <mergeCell ref="AY62:BD62"/>
    <mergeCell ref="AY63:BD63"/>
    <mergeCell ref="AY64:BD64"/>
    <mergeCell ref="AY65:BD65"/>
    <mergeCell ref="AY66:BD66"/>
    <mergeCell ref="AH58:AX58"/>
    <mergeCell ref="AY58:BD58"/>
    <mergeCell ref="L58:Q58"/>
    <mergeCell ref="L59:Q59"/>
    <mergeCell ref="L60:Q60"/>
    <mergeCell ref="L61:Q61"/>
    <mergeCell ref="L62:Q62"/>
    <mergeCell ref="L63:Q63"/>
    <mergeCell ref="L64:Q64"/>
    <mergeCell ref="L65:Q65"/>
    <mergeCell ref="L66:Q66"/>
    <mergeCell ref="AY71:BD71"/>
    <mergeCell ref="AH67:AX67"/>
    <mergeCell ref="AY67:BD67"/>
    <mergeCell ref="AH68:AX68"/>
    <mergeCell ref="AY68:BD68"/>
    <mergeCell ref="AH69:AX69"/>
    <mergeCell ref="AY69:BD69"/>
    <mergeCell ref="AH70:AX70"/>
    <mergeCell ref="AH96:AN96"/>
    <mergeCell ref="AY70:BD70"/>
    <mergeCell ref="BK52:CA52"/>
    <mergeCell ref="BK53:BU53"/>
    <mergeCell ref="BV53:CA53"/>
    <mergeCell ref="BK54:BU54"/>
    <mergeCell ref="BV54:CA54"/>
    <mergeCell ref="BK55:BU55"/>
    <mergeCell ref="BV55:CA55"/>
    <mergeCell ref="AH52:AX52"/>
    <mergeCell ref="AH53:AR53"/>
    <mergeCell ref="AS53:AX53"/>
    <mergeCell ref="AH54:AR54"/>
    <mergeCell ref="AS54:AX54"/>
    <mergeCell ref="AH55:AR55"/>
    <mergeCell ref="AS55:AX55"/>
    <mergeCell ref="M103:S103"/>
    <mergeCell ref="M104:S104"/>
    <mergeCell ref="M105:S105"/>
    <mergeCell ref="M106:S106"/>
    <mergeCell ref="AH97:AN97"/>
    <mergeCell ref="AH98:AN98"/>
    <mergeCell ref="AH99:AN99"/>
    <mergeCell ref="AH100:AN100"/>
    <mergeCell ref="AH101:AN101"/>
    <mergeCell ref="M96:S96"/>
    <mergeCell ref="T96:Z96"/>
    <mergeCell ref="AA96:AG96"/>
    <mergeCell ref="A12:CV12"/>
    <mergeCell ref="A74:CV74"/>
    <mergeCell ref="A76:L76"/>
    <mergeCell ref="A77:L77"/>
    <mergeCell ref="A78:L78"/>
    <mergeCell ref="A79:L79"/>
    <mergeCell ref="A80:L80"/>
    <mergeCell ref="M76:R76"/>
    <mergeCell ref="M77:R77"/>
    <mergeCell ref="M78:R78"/>
    <mergeCell ref="M79:R79"/>
    <mergeCell ref="M80:R80"/>
    <mergeCell ref="A85:R85"/>
    <mergeCell ref="A86:R86"/>
    <mergeCell ref="S85:W85"/>
    <mergeCell ref="S86:W86"/>
    <mergeCell ref="A84:W84"/>
    <mergeCell ref="A81:L81"/>
    <mergeCell ref="M81:R81"/>
    <mergeCell ref="AH71:AX71"/>
    <mergeCell ref="A123:CV123"/>
    <mergeCell ref="A87:R87"/>
    <mergeCell ref="S87:W87"/>
    <mergeCell ref="A93:R93"/>
    <mergeCell ref="S93:W93"/>
    <mergeCell ref="A126:AF126"/>
    <mergeCell ref="A127:AF127"/>
    <mergeCell ref="A128:AF128"/>
    <mergeCell ref="A129:AF129"/>
    <mergeCell ref="A130:AF130"/>
    <mergeCell ref="A131:AF131"/>
    <mergeCell ref="A132:AF132"/>
    <mergeCell ref="A133:AF133"/>
    <mergeCell ref="A134:AF134"/>
    <mergeCell ref="AG126:AR126"/>
    <mergeCell ref="AG127:AR127"/>
    <mergeCell ref="AG128:AR128"/>
    <mergeCell ref="AG129:AR129"/>
    <mergeCell ref="AG130:AR130"/>
    <mergeCell ref="AG131:AR131"/>
    <mergeCell ref="AG132:AR132"/>
    <mergeCell ref="AG133:AR133"/>
    <mergeCell ref="AG134:AR134"/>
    <mergeCell ref="A90:W90"/>
    <mergeCell ref="A91:R91"/>
    <mergeCell ref="S91:W91"/>
    <mergeCell ref="A92:R92"/>
    <mergeCell ref="S92:W92"/>
    <mergeCell ref="M97:S97"/>
    <mergeCell ref="M98:S98"/>
    <mergeCell ref="M99:S99"/>
    <mergeCell ref="M100:S100"/>
    <mergeCell ref="A152:N152"/>
    <mergeCell ref="O152:U152"/>
    <mergeCell ref="A155:W155"/>
    <mergeCell ref="A156:R156"/>
    <mergeCell ref="S156:W156"/>
    <mergeCell ref="A157:R157"/>
    <mergeCell ref="S157:W157"/>
    <mergeCell ref="A158:R158"/>
    <mergeCell ref="S158:W158"/>
    <mergeCell ref="A125:AF125"/>
    <mergeCell ref="AG125:AR125"/>
    <mergeCell ref="A135:AF135"/>
    <mergeCell ref="AG135:AR135"/>
    <mergeCell ref="A138:W138"/>
    <mergeCell ref="A139:R139"/>
    <mergeCell ref="S139:W139"/>
    <mergeCell ref="A140:R140"/>
    <mergeCell ref="S140:W140"/>
    <mergeCell ref="A141:R141"/>
    <mergeCell ref="S141:W141"/>
    <mergeCell ref="A145:CV145"/>
    <mergeCell ref="A148:N148"/>
    <mergeCell ref="A149:N149"/>
    <mergeCell ref="A150:N150"/>
    <mergeCell ref="A151:N151"/>
    <mergeCell ref="O148:U148"/>
    <mergeCell ref="O149:U149"/>
    <mergeCell ref="O150:U150"/>
    <mergeCell ref="O151:U151"/>
    <mergeCell ref="A147:N147"/>
    <mergeCell ref="O147:U14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78DA86E-0195-46ED-831C-9E5292EF25FF}">
          <x14:formula1>
            <xm:f>'Pick List '!$AA$4:$AA$15</xm:f>
          </x14:formula1>
          <xm:sqref>P9:Y9 BH9:BQ9</xm:sqref>
        </x14:dataValidation>
        <x14:dataValidation type="list" allowBlank="1" showInputMessage="1" showErrorMessage="1" xr:uid="{4D053941-A3B5-4A88-BC04-C7F0FC6ADDC8}">
          <x14:formula1>
            <xm:f>'Pick List '!$C$4:$C$15</xm:f>
          </x14:formula1>
          <xm:sqref>Z9:AI9 BR9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7"/>
  <sheetViews>
    <sheetView topLeftCell="A3" workbookViewId="0">
      <selection activeCell="C16" sqref="C16"/>
    </sheetView>
  </sheetViews>
  <sheetFormatPr defaultRowHeight="15" x14ac:dyDescent="0.25"/>
  <cols>
    <col min="1" max="1" width="17.5703125" customWidth="1"/>
    <col min="27" max="27" width="10.85546875" customWidth="1"/>
  </cols>
  <sheetData>
    <row r="1" spans="1:27" x14ac:dyDescent="0.25">
      <c r="A1" t="s">
        <v>8</v>
      </c>
    </row>
    <row r="2" spans="1:27" x14ac:dyDescent="0.25">
      <c r="R2" s="4"/>
      <c r="S2" s="4"/>
      <c r="T2" s="4" t="s">
        <v>263</v>
      </c>
      <c r="U2" s="4"/>
      <c r="V2" s="4"/>
      <c r="W2" s="4"/>
      <c r="X2" s="4"/>
      <c r="Y2" s="4"/>
    </row>
    <row r="3" spans="1:27" x14ac:dyDescent="0.25">
      <c r="A3" s="4" t="s">
        <v>634</v>
      </c>
      <c r="C3" s="4" t="s">
        <v>14</v>
      </c>
      <c r="E3" s="4" t="s">
        <v>25</v>
      </c>
      <c r="I3" s="4" t="s">
        <v>26</v>
      </c>
      <c r="L3" s="4" t="s">
        <v>27</v>
      </c>
      <c r="P3" s="4" t="s">
        <v>87</v>
      </c>
      <c r="R3" s="4" t="s">
        <v>136</v>
      </c>
      <c r="T3" s="4" t="s">
        <v>140</v>
      </c>
      <c r="V3" s="4" t="s">
        <v>142</v>
      </c>
      <c r="X3" s="4" t="s">
        <v>83</v>
      </c>
      <c r="Y3" s="4" t="s">
        <v>84</v>
      </c>
      <c r="AA3" s="4" t="s">
        <v>635</v>
      </c>
    </row>
    <row r="4" spans="1:27" x14ac:dyDescent="0.25">
      <c r="A4" s="3" t="s">
        <v>625</v>
      </c>
      <c r="C4" s="3">
        <v>2023</v>
      </c>
      <c r="E4" s="3" t="s">
        <v>17</v>
      </c>
      <c r="I4" s="3" t="s">
        <v>21</v>
      </c>
      <c r="L4" s="3" t="s">
        <v>23</v>
      </c>
      <c r="P4" s="3" t="s">
        <v>85</v>
      </c>
      <c r="Q4" s="10">
        <v>1</v>
      </c>
      <c r="R4" s="3" t="s">
        <v>32</v>
      </c>
      <c r="S4" s="10">
        <v>22</v>
      </c>
      <c r="T4" s="3" t="s">
        <v>28</v>
      </c>
      <c r="U4" s="10">
        <v>45</v>
      </c>
      <c r="V4" s="3" t="s">
        <v>37</v>
      </c>
      <c r="X4" s="5" t="s">
        <v>28</v>
      </c>
      <c r="Y4" s="7">
        <v>4</v>
      </c>
      <c r="AA4" t="s">
        <v>637</v>
      </c>
    </row>
    <row r="5" spans="1:27" x14ac:dyDescent="0.25">
      <c r="A5" s="3" t="s">
        <v>626</v>
      </c>
      <c r="C5" s="3">
        <v>2024</v>
      </c>
      <c r="E5" s="3" t="s">
        <v>15</v>
      </c>
      <c r="I5" s="3" t="s">
        <v>22</v>
      </c>
      <c r="L5" s="3" t="s">
        <v>24</v>
      </c>
      <c r="P5" s="3" t="s">
        <v>86</v>
      </c>
      <c r="Q5" s="10">
        <v>2</v>
      </c>
      <c r="R5" s="3" t="s">
        <v>42</v>
      </c>
      <c r="S5" s="10">
        <v>23</v>
      </c>
      <c r="T5" s="3" t="s">
        <v>31</v>
      </c>
      <c r="U5" s="10">
        <v>46</v>
      </c>
      <c r="V5" s="3" t="s">
        <v>40</v>
      </c>
      <c r="X5" s="5" t="s">
        <v>29</v>
      </c>
      <c r="Y5" s="7">
        <v>2</v>
      </c>
      <c r="AA5" t="s">
        <v>636</v>
      </c>
    </row>
    <row r="6" spans="1:27" x14ac:dyDescent="0.25">
      <c r="A6" s="3" t="s">
        <v>627</v>
      </c>
      <c r="C6" s="3">
        <v>2025</v>
      </c>
      <c r="E6" s="3" t="s">
        <v>19</v>
      </c>
      <c r="I6" s="3" t="s">
        <v>20</v>
      </c>
      <c r="Q6" s="10">
        <v>3</v>
      </c>
      <c r="R6" s="3" t="s">
        <v>52</v>
      </c>
      <c r="S6" s="10">
        <v>24</v>
      </c>
      <c r="T6" s="3" t="s">
        <v>36</v>
      </c>
      <c r="U6" s="10">
        <v>47</v>
      </c>
      <c r="V6" s="3" t="s">
        <v>54</v>
      </c>
      <c r="X6" s="5" t="s">
        <v>30</v>
      </c>
      <c r="Y6" s="7">
        <v>5</v>
      </c>
      <c r="AA6" t="s">
        <v>638</v>
      </c>
    </row>
    <row r="7" spans="1:27" x14ac:dyDescent="0.25">
      <c r="A7" s="3" t="s">
        <v>628</v>
      </c>
      <c r="C7" s="3">
        <v>2026</v>
      </c>
      <c r="E7" s="3" t="s">
        <v>262</v>
      </c>
      <c r="L7" s="3" t="s">
        <v>23</v>
      </c>
      <c r="Q7" s="10">
        <v>4</v>
      </c>
      <c r="R7" s="3" t="s">
        <v>62</v>
      </c>
      <c r="S7" s="10">
        <v>25</v>
      </c>
      <c r="T7" s="3" t="s">
        <v>38</v>
      </c>
      <c r="U7" s="10">
        <v>48</v>
      </c>
      <c r="V7" s="3" t="s">
        <v>55</v>
      </c>
      <c r="X7" s="5" t="s">
        <v>31</v>
      </c>
      <c r="Y7" s="7">
        <v>4</v>
      </c>
      <c r="AA7" t="s">
        <v>639</v>
      </c>
    </row>
    <row r="8" spans="1:27" x14ac:dyDescent="0.25">
      <c r="A8" s="3"/>
      <c r="C8" s="3">
        <v>2027</v>
      </c>
      <c r="E8" s="3" t="s">
        <v>313</v>
      </c>
      <c r="I8" t="s">
        <v>320</v>
      </c>
      <c r="L8" s="3" t="s">
        <v>24</v>
      </c>
      <c r="Q8" s="10">
        <v>5</v>
      </c>
      <c r="R8" s="3" t="s">
        <v>79</v>
      </c>
      <c r="S8" s="10">
        <v>26</v>
      </c>
      <c r="T8" s="3" t="s">
        <v>44</v>
      </c>
      <c r="U8" s="10">
        <v>49</v>
      </c>
      <c r="V8" s="3" t="s">
        <v>59</v>
      </c>
      <c r="X8" s="6" t="s">
        <v>32</v>
      </c>
      <c r="Y8" s="7">
        <v>1</v>
      </c>
      <c r="AA8" t="s">
        <v>640</v>
      </c>
    </row>
    <row r="9" spans="1:27" x14ac:dyDescent="0.25">
      <c r="A9" s="3"/>
      <c r="C9" s="3">
        <v>2028</v>
      </c>
      <c r="E9" s="3" t="s">
        <v>18</v>
      </c>
      <c r="I9" t="s">
        <v>130</v>
      </c>
      <c r="L9" s="3" t="s">
        <v>128</v>
      </c>
      <c r="Q9" s="10"/>
      <c r="S9" s="10">
        <v>27</v>
      </c>
      <c r="T9" s="3" t="s">
        <v>48</v>
      </c>
      <c r="U9" s="10">
        <v>50</v>
      </c>
      <c r="V9" s="3" t="s">
        <v>61</v>
      </c>
      <c r="X9" s="5" t="s">
        <v>33</v>
      </c>
      <c r="Y9" s="7">
        <v>5</v>
      </c>
      <c r="AA9" t="s">
        <v>641</v>
      </c>
    </row>
    <row r="10" spans="1:27" x14ac:dyDescent="0.25">
      <c r="A10" s="3"/>
      <c r="C10" s="3">
        <v>2029</v>
      </c>
      <c r="E10" s="3" t="s">
        <v>20</v>
      </c>
      <c r="I10" t="s">
        <v>131</v>
      </c>
      <c r="L10" s="3" t="s">
        <v>129</v>
      </c>
      <c r="Q10" s="10"/>
      <c r="S10" s="10">
        <v>28</v>
      </c>
      <c r="T10" s="3" t="s">
        <v>51</v>
      </c>
      <c r="U10" s="10">
        <v>51</v>
      </c>
      <c r="V10" s="3" t="s">
        <v>65</v>
      </c>
      <c r="X10" s="5" t="s">
        <v>34</v>
      </c>
      <c r="Y10" s="7">
        <v>3</v>
      </c>
      <c r="AA10" t="s">
        <v>642</v>
      </c>
    </row>
    <row r="11" spans="1:27" x14ac:dyDescent="0.25">
      <c r="A11" s="3"/>
      <c r="C11" s="3">
        <v>2030</v>
      </c>
      <c r="I11" t="s">
        <v>132</v>
      </c>
      <c r="Q11" s="10"/>
      <c r="R11" s="8" t="s">
        <v>137</v>
      </c>
      <c r="S11" s="10">
        <v>29</v>
      </c>
      <c r="T11" s="3" t="s">
        <v>58</v>
      </c>
      <c r="U11" s="10">
        <v>52</v>
      </c>
      <c r="V11" s="3" t="s">
        <v>68</v>
      </c>
      <c r="X11" s="5" t="s">
        <v>35</v>
      </c>
      <c r="Y11" s="7">
        <v>5</v>
      </c>
      <c r="AA11" t="s">
        <v>643</v>
      </c>
    </row>
    <row r="12" spans="1:27" x14ac:dyDescent="0.25">
      <c r="A12" s="3"/>
      <c r="C12" s="3">
        <v>2031</v>
      </c>
      <c r="E12" s="13" t="s">
        <v>261</v>
      </c>
      <c r="F12" s="14"/>
      <c r="G12" s="14"/>
      <c r="I12" t="s">
        <v>133</v>
      </c>
      <c r="Q12" s="10">
        <v>6</v>
      </c>
      <c r="R12" s="3" t="s">
        <v>29</v>
      </c>
      <c r="S12" s="10">
        <v>30</v>
      </c>
      <c r="T12" s="3" t="s">
        <v>66</v>
      </c>
      <c r="U12" s="10">
        <v>53</v>
      </c>
      <c r="V12" s="3" t="s">
        <v>72</v>
      </c>
      <c r="X12" s="5" t="s">
        <v>36</v>
      </c>
      <c r="Y12" s="7">
        <v>4</v>
      </c>
      <c r="AA12" t="s">
        <v>644</v>
      </c>
    </row>
    <row r="13" spans="1:27" x14ac:dyDescent="0.25">
      <c r="A13" s="3"/>
      <c r="C13" s="3">
        <v>2032</v>
      </c>
      <c r="E13" s="13" t="s">
        <v>16</v>
      </c>
      <c r="F13" s="14"/>
      <c r="G13" s="14"/>
      <c r="I13" t="s">
        <v>134</v>
      </c>
      <c r="Q13" s="10">
        <v>7</v>
      </c>
      <c r="R13" s="3" t="s">
        <v>39</v>
      </c>
      <c r="S13" s="10">
        <v>31</v>
      </c>
      <c r="T13" s="3" t="s">
        <v>69</v>
      </c>
      <c r="U13" s="10">
        <v>54</v>
      </c>
      <c r="V13" s="3" t="s">
        <v>78</v>
      </c>
      <c r="X13" s="5" t="s">
        <v>37</v>
      </c>
      <c r="Y13" s="7">
        <v>6</v>
      </c>
      <c r="AA13" t="s">
        <v>645</v>
      </c>
    </row>
    <row r="14" spans="1:27" x14ac:dyDescent="0.25">
      <c r="A14" s="3"/>
      <c r="C14" s="3">
        <v>2033</v>
      </c>
      <c r="E14" s="13" t="s">
        <v>316</v>
      </c>
      <c r="F14" s="14"/>
      <c r="G14" s="14"/>
      <c r="I14" t="s">
        <v>135</v>
      </c>
      <c r="M14" s="4" t="s">
        <v>264</v>
      </c>
      <c r="N14" s="4"/>
      <c r="Q14" s="10">
        <v>8</v>
      </c>
      <c r="R14" s="3" t="s">
        <v>41</v>
      </c>
      <c r="S14" s="10">
        <v>32</v>
      </c>
      <c r="T14" s="3" t="s">
        <v>73</v>
      </c>
      <c r="U14" s="10">
        <v>55</v>
      </c>
      <c r="V14" s="3" t="s">
        <v>82</v>
      </c>
      <c r="X14" s="5" t="s">
        <v>38</v>
      </c>
      <c r="Y14" s="7">
        <v>4</v>
      </c>
      <c r="AA14" t="s">
        <v>646</v>
      </c>
    </row>
    <row r="15" spans="1:27" x14ac:dyDescent="0.25">
      <c r="A15" s="3"/>
      <c r="C15" s="3">
        <v>2034</v>
      </c>
      <c r="E15" s="13" t="s">
        <v>317</v>
      </c>
      <c r="F15" s="14"/>
      <c r="G15" s="14"/>
      <c r="M15" t="s">
        <v>85</v>
      </c>
      <c r="Q15" s="10">
        <v>9</v>
      </c>
      <c r="R15" s="3" t="s">
        <v>43</v>
      </c>
      <c r="S15" s="10">
        <v>33</v>
      </c>
      <c r="T15" s="3" t="s">
        <v>74</v>
      </c>
      <c r="X15" s="5" t="s">
        <v>39</v>
      </c>
      <c r="Y15" s="7">
        <v>2</v>
      </c>
      <c r="AA15" t="s">
        <v>647</v>
      </c>
    </row>
    <row r="16" spans="1:27" x14ac:dyDescent="0.25">
      <c r="E16" s="13" t="s">
        <v>318</v>
      </c>
      <c r="F16" s="14"/>
      <c r="G16" s="14"/>
      <c r="M16" t="s">
        <v>86</v>
      </c>
      <c r="Q16" s="10">
        <v>10</v>
      </c>
      <c r="R16" s="3" t="s">
        <v>46</v>
      </c>
      <c r="S16" s="10">
        <v>34</v>
      </c>
      <c r="T16" s="3" t="s">
        <v>76</v>
      </c>
      <c r="X16" s="5" t="s">
        <v>40</v>
      </c>
      <c r="Y16" s="7">
        <v>6</v>
      </c>
    </row>
    <row r="17" spans="1:25" x14ac:dyDescent="0.25">
      <c r="E17" s="13" t="s">
        <v>319</v>
      </c>
      <c r="F17" s="14"/>
      <c r="G17" s="14"/>
      <c r="I17" s="4" t="s">
        <v>145</v>
      </c>
      <c r="J17" s="4"/>
      <c r="K17" s="4"/>
      <c r="Q17" s="10">
        <v>11</v>
      </c>
      <c r="R17" s="3" t="s">
        <v>56</v>
      </c>
      <c r="S17" s="10"/>
      <c r="U17" s="12">
        <v>56</v>
      </c>
      <c r="V17" s="13" t="s">
        <v>143</v>
      </c>
      <c r="X17" s="5" t="s">
        <v>41</v>
      </c>
      <c r="Y17" s="7">
        <v>2</v>
      </c>
    </row>
    <row r="18" spans="1:25" ht="15.75" x14ac:dyDescent="0.25">
      <c r="A18" s="11" t="s">
        <v>226</v>
      </c>
      <c r="B18" s="4"/>
      <c r="C18" s="4"/>
      <c r="E18" s="13"/>
      <c r="F18" s="14"/>
      <c r="G18" s="14"/>
      <c r="I18" t="s">
        <v>146</v>
      </c>
      <c r="Q18" s="10">
        <v>12</v>
      </c>
      <c r="R18" s="3" t="s">
        <v>60</v>
      </c>
      <c r="S18" s="10"/>
      <c r="X18" s="6" t="s">
        <v>42</v>
      </c>
      <c r="Y18" s="7">
        <v>1</v>
      </c>
    </row>
    <row r="19" spans="1:25" x14ac:dyDescent="0.25">
      <c r="A19" t="s">
        <v>227</v>
      </c>
      <c r="E19" s="3"/>
      <c r="I19" t="s">
        <v>147</v>
      </c>
      <c r="Q19" s="10">
        <v>13</v>
      </c>
      <c r="R19" s="3" t="s">
        <v>63</v>
      </c>
      <c r="S19" s="10"/>
      <c r="T19" s="4" t="s">
        <v>141</v>
      </c>
      <c r="X19" s="5" t="s">
        <v>43</v>
      </c>
      <c r="Y19" s="7">
        <v>2</v>
      </c>
    </row>
    <row r="20" spans="1:25" x14ac:dyDescent="0.25">
      <c r="A20" t="s">
        <v>265</v>
      </c>
      <c r="E20" s="3"/>
      <c r="I20" t="s">
        <v>148</v>
      </c>
      <c r="Q20" s="10"/>
      <c r="S20" s="10">
        <v>35</v>
      </c>
      <c r="T20" s="3" t="s">
        <v>30</v>
      </c>
      <c r="X20" s="5" t="s">
        <v>44</v>
      </c>
      <c r="Y20" s="7">
        <v>4</v>
      </c>
    </row>
    <row r="21" spans="1:25" x14ac:dyDescent="0.25">
      <c r="A21" t="s">
        <v>228</v>
      </c>
      <c r="I21" t="s">
        <v>149</v>
      </c>
      <c r="Q21" s="10"/>
      <c r="S21" s="10">
        <v>36</v>
      </c>
      <c r="T21" s="3" t="s">
        <v>33</v>
      </c>
      <c r="X21" s="5" t="s">
        <v>45</v>
      </c>
      <c r="Y21" s="7">
        <v>3</v>
      </c>
    </row>
    <row r="22" spans="1:25" x14ac:dyDescent="0.25">
      <c r="E22" s="3"/>
      <c r="Q22" s="10"/>
      <c r="R22" s="8" t="s">
        <v>138</v>
      </c>
      <c r="S22" s="10">
        <v>37</v>
      </c>
      <c r="T22" s="3" t="s">
        <v>35</v>
      </c>
      <c r="X22" s="5" t="s">
        <v>46</v>
      </c>
      <c r="Y22" s="7">
        <v>2</v>
      </c>
    </row>
    <row r="23" spans="1:25" x14ac:dyDescent="0.25">
      <c r="E23" s="3"/>
      <c r="Q23" s="10">
        <v>14</v>
      </c>
      <c r="R23" s="3" t="s">
        <v>34</v>
      </c>
      <c r="S23" s="10">
        <v>38</v>
      </c>
      <c r="T23" s="3" t="s">
        <v>47</v>
      </c>
      <c r="X23" s="5" t="s">
        <v>47</v>
      </c>
      <c r="Y23" s="7">
        <v>5</v>
      </c>
    </row>
    <row r="24" spans="1:25" x14ac:dyDescent="0.25">
      <c r="E24" s="3"/>
      <c r="Q24" s="10">
        <v>15</v>
      </c>
      <c r="R24" s="3" t="s">
        <v>45</v>
      </c>
      <c r="S24" s="10">
        <v>39</v>
      </c>
      <c r="T24" s="3" t="s">
        <v>49</v>
      </c>
      <c r="X24" s="5" t="s">
        <v>48</v>
      </c>
      <c r="Y24" s="7">
        <v>4</v>
      </c>
    </row>
    <row r="25" spans="1:25" x14ac:dyDescent="0.25">
      <c r="Q25" s="10">
        <v>16</v>
      </c>
      <c r="R25" s="3" t="s">
        <v>64</v>
      </c>
      <c r="S25" s="10">
        <v>40</v>
      </c>
      <c r="T25" s="3" t="s">
        <v>50</v>
      </c>
      <c r="X25" s="5" t="s">
        <v>49</v>
      </c>
      <c r="Y25" s="7">
        <v>5</v>
      </c>
    </row>
    <row r="26" spans="1:25" x14ac:dyDescent="0.25">
      <c r="A26" s="4" t="s">
        <v>90</v>
      </c>
      <c r="B26" s="4"/>
      <c r="C26" s="4"/>
      <c r="D26" s="4"/>
      <c r="G26" s="4" t="s">
        <v>150</v>
      </c>
      <c r="H26" s="4"/>
      <c r="I26" s="4"/>
      <c r="M26" s="4" t="s">
        <v>220</v>
      </c>
      <c r="N26" s="4"/>
      <c r="O26" s="4"/>
      <c r="Q26" s="10">
        <v>17</v>
      </c>
      <c r="R26" s="3" t="s">
        <v>139</v>
      </c>
      <c r="S26" s="10">
        <v>41</v>
      </c>
      <c r="T26" s="3" t="s">
        <v>53</v>
      </c>
      <c r="X26" s="5" t="s">
        <v>50</v>
      </c>
      <c r="Y26" s="7">
        <v>5</v>
      </c>
    </row>
    <row r="27" spans="1:25" x14ac:dyDescent="0.25">
      <c r="A27" t="s">
        <v>91</v>
      </c>
      <c r="G27" t="s">
        <v>89</v>
      </c>
      <c r="M27" t="s">
        <v>221</v>
      </c>
      <c r="Q27" s="10">
        <v>18</v>
      </c>
      <c r="R27" s="3" t="s">
        <v>71</v>
      </c>
      <c r="S27" s="10">
        <v>42</v>
      </c>
      <c r="T27" s="3" t="s">
        <v>57</v>
      </c>
      <c r="X27" s="5" t="s">
        <v>51</v>
      </c>
      <c r="Y27" s="7">
        <v>4</v>
      </c>
    </row>
    <row r="28" spans="1:25" x14ac:dyDescent="0.25">
      <c r="A28" t="s">
        <v>92</v>
      </c>
      <c r="G28" t="s">
        <v>151</v>
      </c>
      <c r="M28" t="s">
        <v>222</v>
      </c>
      <c r="Q28" s="10">
        <v>19</v>
      </c>
      <c r="R28" s="3" t="s">
        <v>75</v>
      </c>
      <c r="S28" s="10">
        <v>43</v>
      </c>
      <c r="T28" s="3" t="s">
        <v>67</v>
      </c>
      <c r="X28" s="6" t="s">
        <v>52</v>
      </c>
      <c r="Y28" s="7">
        <v>1</v>
      </c>
    </row>
    <row r="29" spans="1:25" x14ac:dyDescent="0.25">
      <c r="A29" t="s">
        <v>93</v>
      </c>
      <c r="G29" t="s">
        <v>152</v>
      </c>
      <c r="M29" t="s">
        <v>223</v>
      </c>
      <c r="Q29" s="10">
        <v>20</v>
      </c>
      <c r="R29" s="3" t="s">
        <v>80</v>
      </c>
      <c r="S29" s="10">
        <v>44</v>
      </c>
      <c r="T29" s="3" t="s">
        <v>77</v>
      </c>
      <c r="X29" s="5" t="s">
        <v>53</v>
      </c>
      <c r="Y29" s="7">
        <v>5</v>
      </c>
    </row>
    <row r="30" spans="1:25" x14ac:dyDescent="0.25">
      <c r="A30" t="s">
        <v>103</v>
      </c>
      <c r="G30" t="s">
        <v>153</v>
      </c>
      <c r="M30" t="s">
        <v>224</v>
      </c>
      <c r="Q30" s="10">
        <v>21</v>
      </c>
      <c r="R30" s="3" t="s">
        <v>81</v>
      </c>
      <c r="X30" s="5" t="s">
        <v>54</v>
      </c>
      <c r="Y30" s="7">
        <v>6</v>
      </c>
    </row>
    <row r="31" spans="1:25" x14ac:dyDescent="0.25">
      <c r="A31" t="s">
        <v>104</v>
      </c>
      <c r="G31" t="s">
        <v>154</v>
      </c>
      <c r="M31" t="s">
        <v>225</v>
      </c>
      <c r="X31" s="5" t="s">
        <v>55</v>
      </c>
      <c r="Y31" s="7">
        <v>6</v>
      </c>
    </row>
    <row r="32" spans="1:25" x14ac:dyDescent="0.25">
      <c r="A32" t="s">
        <v>94</v>
      </c>
      <c r="G32" t="s">
        <v>155</v>
      </c>
      <c r="X32" s="5" t="s">
        <v>56</v>
      </c>
      <c r="Y32" s="7">
        <v>2</v>
      </c>
    </row>
    <row r="33" spans="1:25" x14ac:dyDescent="0.25">
      <c r="X33" s="5" t="s">
        <v>57</v>
      </c>
      <c r="Y33" s="7">
        <v>5</v>
      </c>
    </row>
    <row r="34" spans="1:25" x14ac:dyDescent="0.25">
      <c r="A34" s="4" t="s">
        <v>95</v>
      </c>
      <c r="B34" s="4"/>
      <c r="C34" s="4"/>
      <c r="D34" s="4"/>
      <c r="X34" s="5" t="s">
        <v>58</v>
      </c>
      <c r="Y34" s="7">
        <v>4</v>
      </c>
    </row>
    <row r="35" spans="1:25" x14ac:dyDescent="0.25">
      <c r="A35" t="s">
        <v>96</v>
      </c>
      <c r="G35" s="4" t="s">
        <v>156</v>
      </c>
      <c r="H35" s="4"/>
      <c r="M35" s="4" t="s">
        <v>181</v>
      </c>
      <c r="N35" s="4"/>
      <c r="O35" s="4"/>
      <c r="R35" s="4" t="s">
        <v>200</v>
      </c>
      <c r="S35" s="4"/>
      <c r="T35" s="4"/>
      <c r="X35" s="5" t="s">
        <v>59</v>
      </c>
      <c r="Y35" s="7">
        <v>6</v>
      </c>
    </row>
    <row r="36" spans="1:25" x14ac:dyDescent="0.25">
      <c r="A36" t="s">
        <v>105</v>
      </c>
      <c r="G36" t="s">
        <v>93</v>
      </c>
      <c r="M36" t="s">
        <v>182</v>
      </c>
      <c r="R36" t="s">
        <v>191</v>
      </c>
      <c r="X36" s="5" t="s">
        <v>60</v>
      </c>
      <c r="Y36" s="7">
        <v>2</v>
      </c>
    </row>
    <row r="37" spans="1:25" x14ac:dyDescent="0.25">
      <c r="A37" t="s">
        <v>97</v>
      </c>
      <c r="G37" t="s">
        <v>157</v>
      </c>
      <c r="M37" t="s">
        <v>183</v>
      </c>
      <c r="R37" t="s">
        <v>192</v>
      </c>
      <c r="X37" s="5" t="s">
        <v>61</v>
      </c>
      <c r="Y37" s="7">
        <v>6</v>
      </c>
    </row>
    <row r="38" spans="1:25" x14ac:dyDescent="0.25">
      <c r="A38" t="s">
        <v>98</v>
      </c>
      <c r="G38" t="s">
        <v>158</v>
      </c>
      <c r="M38" t="s">
        <v>184</v>
      </c>
      <c r="R38" t="s">
        <v>193</v>
      </c>
      <c r="X38" s="6" t="s">
        <v>62</v>
      </c>
      <c r="Y38" s="7">
        <v>1</v>
      </c>
    </row>
    <row r="39" spans="1:25" x14ac:dyDescent="0.25">
      <c r="A39" t="s">
        <v>99</v>
      </c>
      <c r="G39" t="s">
        <v>159</v>
      </c>
      <c r="M39" t="s">
        <v>185</v>
      </c>
      <c r="R39" t="s">
        <v>194</v>
      </c>
      <c r="X39" s="5" t="s">
        <v>63</v>
      </c>
      <c r="Y39" s="7">
        <v>2</v>
      </c>
    </row>
    <row r="40" spans="1:25" x14ac:dyDescent="0.25">
      <c r="A40" t="s">
        <v>106</v>
      </c>
      <c r="G40" t="s">
        <v>160</v>
      </c>
      <c r="M40" t="s">
        <v>186</v>
      </c>
      <c r="R40" t="s">
        <v>195</v>
      </c>
      <c r="X40" s="5" t="s">
        <v>64</v>
      </c>
      <c r="Y40" s="7">
        <v>3</v>
      </c>
    </row>
    <row r="41" spans="1:25" x14ac:dyDescent="0.25">
      <c r="A41" t="s">
        <v>100</v>
      </c>
      <c r="G41" t="s">
        <v>161</v>
      </c>
      <c r="M41" t="s">
        <v>187</v>
      </c>
      <c r="R41" t="s">
        <v>196</v>
      </c>
      <c r="X41" s="5" t="s">
        <v>65</v>
      </c>
      <c r="Y41" s="7">
        <v>6</v>
      </c>
    </row>
    <row r="42" spans="1:25" x14ac:dyDescent="0.25">
      <c r="A42" t="s">
        <v>101</v>
      </c>
      <c r="G42" t="s">
        <v>162</v>
      </c>
      <c r="M42" t="s">
        <v>188</v>
      </c>
      <c r="R42" t="s">
        <v>197</v>
      </c>
      <c r="X42" s="5" t="s">
        <v>66</v>
      </c>
      <c r="Y42" s="7">
        <v>4</v>
      </c>
    </row>
    <row r="43" spans="1:25" x14ac:dyDescent="0.25">
      <c r="G43" t="s">
        <v>163</v>
      </c>
      <c r="M43" t="s">
        <v>189</v>
      </c>
      <c r="R43" t="s">
        <v>198</v>
      </c>
      <c r="X43" s="5" t="s">
        <v>67</v>
      </c>
      <c r="Y43" s="7">
        <v>5</v>
      </c>
    </row>
    <row r="44" spans="1:25" x14ac:dyDescent="0.25">
      <c r="A44" s="4" t="s">
        <v>112</v>
      </c>
      <c r="B44" s="4"/>
      <c r="C44" s="4"/>
      <c r="G44" t="s">
        <v>164</v>
      </c>
      <c r="M44" t="s">
        <v>190</v>
      </c>
      <c r="R44" t="s">
        <v>199</v>
      </c>
      <c r="X44" s="5" t="s">
        <v>68</v>
      </c>
      <c r="Y44" s="7">
        <v>6</v>
      </c>
    </row>
    <row r="45" spans="1:25" x14ac:dyDescent="0.25">
      <c r="A45" t="s">
        <v>107</v>
      </c>
      <c r="G45" t="s">
        <v>165</v>
      </c>
      <c r="M45" s="4" t="s">
        <v>181</v>
      </c>
      <c r="N45" s="4"/>
      <c r="O45" s="4"/>
      <c r="X45" s="5" t="s">
        <v>69</v>
      </c>
      <c r="Y45" s="7">
        <v>4</v>
      </c>
    </row>
    <row r="46" spans="1:25" x14ac:dyDescent="0.25">
      <c r="A46" t="s">
        <v>108</v>
      </c>
      <c r="G46" t="s">
        <v>166</v>
      </c>
      <c r="M46" t="s">
        <v>321</v>
      </c>
      <c r="X46" s="5" t="s">
        <v>70</v>
      </c>
      <c r="Y46" s="7">
        <v>3</v>
      </c>
    </row>
    <row r="47" spans="1:25" x14ac:dyDescent="0.25">
      <c r="A47" t="s">
        <v>109</v>
      </c>
      <c r="M47" t="s">
        <v>322</v>
      </c>
      <c r="X47" s="5" t="s">
        <v>71</v>
      </c>
      <c r="Y47" s="7">
        <v>3</v>
      </c>
    </row>
    <row r="48" spans="1:25" x14ac:dyDescent="0.25">
      <c r="A48" t="s">
        <v>110</v>
      </c>
      <c r="M48" t="s">
        <v>323</v>
      </c>
      <c r="R48" s="4" t="s">
        <v>204</v>
      </c>
      <c r="S48" s="4"/>
      <c r="T48" s="4"/>
      <c r="X48" s="5" t="s">
        <v>72</v>
      </c>
      <c r="Y48" s="7">
        <v>6</v>
      </c>
    </row>
    <row r="49" spans="1:25" x14ac:dyDescent="0.25">
      <c r="A49" t="s">
        <v>111</v>
      </c>
      <c r="G49" s="4" t="s">
        <v>170</v>
      </c>
      <c r="H49" s="4"/>
      <c r="I49" s="4"/>
      <c r="M49" t="s">
        <v>324</v>
      </c>
      <c r="R49" t="s">
        <v>205</v>
      </c>
      <c r="X49" s="5" t="s">
        <v>73</v>
      </c>
      <c r="Y49" s="7">
        <v>4</v>
      </c>
    </row>
    <row r="50" spans="1:25" x14ac:dyDescent="0.25">
      <c r="G50" t="s">
        <v>167</v>
      </c>
      <c r="M50" t="s">
        <v>325</v>
      </c>
      <c r="R50" t="s">
        <v>206</v>
      </c>
      <c r="X50" s="5" t="s">
        <v>74</v>
      </c>
      <c r="Y50" s="7">
        <v>4</v>
      </c>
    </row>
    <row r="51" spans="1:25" x14ac:dyDescent="0.25">
      <c r="A51" s="4" t="s">
        <v>144</v>
      </c>
      <c r="B51" s="4"/>
      <c r="C51" s="4"/>
      <c r="D51" s="4"/>
      <c r="G51" t="s">
        <v>352</v>
      </c>
      <c r="M51" t="s">
        <v>326</v>
      </c>
      <c r="R51" t="s">
        <v>207</v>
      </c>
      <c r="X51" s="5" t="s">
        <v>75</v>
      </c>
      <c r="Y51" s="7">
        <v>3</v>
      </c>
    </row>
    <row r="52" spans="1:25" x14ac:dyDescent="0.25">
      <c r="A52" t="s">
        <v>91</v>
      </c>
      <c r="G52" t="s">
        <v>168</v>
      </c>
      <c r="M52" t="s">
        <v>327</v>
      </c>
      <c r="R52" t="s">
        <v>208</v>
      </c>
      <c r="X52" s="5" t="s">
        <v>76</v>
      </c>
      <c r="Y52" s="7">
        <v>4</v>
      </c>
    </row>
    <row r="53" spans="1:25" x14ac:dyDescent="0.25">
      <c r="A53" t="s">
        <v>92</v>
      </c>
      <c r="G53" t="s">
        <v>169</v>
      </c>
      <c r="M53" t="s">
        <v>328</v>
      </c>
      <c r="R53" t="s">
        <v>209</v>
      </c>
      <c r="X53" s="5" t="s">
        <v>77</v>
      </c>
      <c r="Y53" s="7">
        <v>5</v>
      </c>
    </row>
    <row r="54" spans="1:25" x14ac:dyDescent="0.25">
      <c r="A54" t="s">
        <v>93</v>
      </c>
      <c r="M54" t="s">
        <v>329</v>
      </c>
      <c r="X54" s="5" t="s">
        <v>78</v>
      </c>
      <c r="Y54" s="7">
        <v>6</v>
      </c>
    </row>
    <row r="55" spans="1:25" x14ac:dyDescent="0.25">
      <c r="A55" t="s">
        <v>103</v>
      </c>
      <c r="M55" t="s">
        <v>179</v>
      </c>
      <c r="X55" s="6" t="s">
        <v>79</v>
      </c>
      <c r="Y55" s="7">
        <v>1</v>
      </c>
    </row>
    <row r="56" spans="1:25" x14ac:dyDescent="0.25">
      <c r="A56" t="s">
        <v>104</v>
      </c>
      <c r="G56" s="4" t="s">
        <v>180</v>
      </c>
      <c r="H56" s="4"/>
      <c r="I56" s="4"/>
      <c r="J56" s="4"/>
      <c r="X56" s="5" t="s">
        <v>80</v>
      </c>
      <c r="Y56" s="7">
        <v>3</v>
      </c>
    </row>
    <row r="57" spans="1:25" x14ac:dyDescent="0.25">
      <c r="A57" t="s">
        <v>94</v>
      </c>
      <c r="G57" t="s">
        <v>171</v>
      </c>
      <c r="R57" s="4" t="s">
        <v>215</v>
      </c>
      <c r="S57" s="4"/>
      <c r="X57" s="5" t="s">
        <v>81</v>
      </c>
      <c r="Y57" s="7">
        <v>3</v>
      </c>
    </row>
    <row r="58" spans="1:25" x14ac:dyDescent="0.25">
      <c r="G58" t="s">
        <v>172</v>
      </c>
      <c r="R58" t="s">
        <v>216</v>
      </c>
      <c r="X58" s="5" t="s">
        <v>82</v>
      </c>
      <c r="Y58" s="7">
        <v>6</v>
      </c>
    </row>
    <row r="59" spans="1:25" x14ac:dyDescent="0.25">
      <c r="G59" t="s">
        <v>173</v>
      </c>
      <c r="R59" t="s">
        <v>217</v>
      </c>
    </row>
    <row r="60" spans="1:25" x14ac:dyDescent="0.25">
      <c r="G60" t="s">
        <v>174</v>
      </c>
      <c r="R60" t="s">
        <v>218</v>
      </c>
    </row>
    <row r="61" spans="1:25" x14ac:dyDescent="0.25">
      <c r="G61" t="s">
        <v>175</v>
      </c>
      <c r="R61" t="s">
        <v>219</v>
      </c>
    </row>
    <row r="62" spans="1:25" x14ac:dyDescent="0.25">
      <c r="A62" s="4" t="s">
        <v>210</v>
      </c>
      <c r="B62" s="4"/>
      <c r="C62" s="4"/>
      <c r="G62" t="s">
        <v>176</v>
      </c>
    </row>
    <row r="63" spans="1:25" x14ac:dyDescent="0.25">
      <c r="A63" t="s">
        <v>211</v>
      </c>
      <c r="G63" t="s">
        <v>177</v>
      </c>
      <c r="M63" s="4" t="s">
        <v>238</v>
      </c>
      <c r="N63" s="4"/>
      <c r="O63" s="4"/>
    </row>
    <row r="64" spans="1:25" x14ac:dyDescent="0.25">
      <c r="A64" t="s">
        <v>212</v>
      </c>
      <c r="G64" t="s">
        <v>178</v>
      </c>
      <c r="M64" t="s">
        <v>239</v>
      </c>
      <c r="R64" s="4" t="s">
        <v>252</v>
      </c>
      <c r="S64" s="4"/>
      <c r="T64" s="4"/>
    </row>
    <row r="65" spans="1:21" x14ac:dyDescent="0.25">
      <c r="A65" t="s">
        <v>213</v>
      </c>
      <c r="G65" t="s">
        <v>179</v>
      </c>
      <c r="M65" t="s">
        <v>240</v>
      </c>
      <c r="R65" t="s">
        <v>266</v>
      </c>
    </row>
    <row r="66" spans="1:21" x14ac:dyDescent="0.25">
      <c r="A66" t="s">
        <v>214</v>
      </c>
      <c r="M66" t="s">
        <v>241</v>
      </c>
      <c r="R66" t="s">
        <v>247</v>
      </c>
    </row>
    <row r="67" spans="1:21" x14ac:dyDescent="0.25">
      <c r="M67" t="s">
        <v>242</v>
      </c>
      <c r="R67" t="s">
        <v>248</v>
      </c>
    </row>
    <row r="68" spans="1:21" x14ac:dyDescent="0.25">
      <c r="M68" t="s">
        <v>243</v>
      </c>
      <c r="R68" t="s">
        <v>249</v>
      </c>
    </row>
    <row r="69" spans="1:21" x14ac:dyDescent="0.25">
      <c r="M69" t="s">
        <v>244</v>
      </c>
      <c r="R69" t="s">
        <v>250</v>
      </c>
    </row>
    <row r="70" spans="1:21" x14ac:dyDescent="0.25">
      <c r="A70" s="4" t="s">
        <v>267</v>
      </c>
      <c r="B70" s="4"/>
      <c r="C70" s="4"/>
      <c r="D70" s="4"/>
      <c r="E70" s="4"/>
      <c r="M70" t="s">
        <v>245</v>
      </c>
      <c r="R70" t="s">
        <v>251</v>
      </c>
    </row>
    <row r="71" spans="1:21" x14ac:dyDescent="0.25">
      <c r="A71" t="s">
        <v>229</v>
      </c>
      <c r="M71" t="s">
        <v>246</v>
      </c>
    </row>
    <row r="72" spans="1:21" x14ac:dyDescent="0.25">
      <c r="A72" t="s">
        <v>230</v>
      </c>
    </row>
    <row r="73" spans="1:21" x14ac:dyDescent="0.25">
      <c r="A73" t="s">
        <v>231</v>
      </c>
      <c r="M73" s="4" t="s">
        <v>257</v>
      </c>
      <c r="N73" s="4"/>
      <c r="O73" s="4"/>
      <c r="P73" s="4"/>
      <c r="R73" s="4" t="s">
        <v>255</v>
      </c>
      <c r="S73" s="4"/>
      <c r="T73" s="4"/>
    </row>
    <row r="74" spans="1:21" x14ac:dyDescent="0.25">
      <c r="A74" t="s">
        <v>232</v>
      </c>
      <c r="M74" t="s">
        <v>85</v>
      </c>
      <c r="R74" t="s">
        <v>85</v>
      </c>
    </row>
    <row r="75" spans="1:21" x14ac:dyDescent="0.25">
      <c r="A75" t="s">
        <v>233</v>
      </c>
      <c r="M75" t="s">
        <v>86</v>
      </c>
      <c r="R75" t="s">
        <v>86</v>
      </c>
    </row>
    <row r="76" spans="1:21" x14ac:dyDescent="0.25">
      <c r="A76" t="s">
        <v>234</v>
      </c>
      <c r="M76" t="s">
        <v>253</v>
      </c>
      <c r="R76" t="s">
        <v>256</v>
      </c>
    </row>
    <row r="77" spans="1:21" x14ac:dyDescent="0.25">
      <c r="A77" t="s">
        <v>235</v>
      </c>
    </row>
    <row r="78" spans="1:21" x14ac:dyDescent="0.25">
      <c r="A78" t="s">
        <v>236</v>
      </c>
    </row>
    <row r="79" spans="1:21" x14ac:dyDescent="0.25">
      <c r="A79" t="s">
        <v>237</v>
      </c>
      <c r="M79" s="4" t="s">
        <v>258</v>
      </c>
      <c r="N79" s="4"/>
      <c r="O79" s="4"/>
      <c r="P79" s="4"/>
      <c r="R79" s="4" t="s">
        <v>201</v>
      </c>
      <c r="S79" s="4"/>
      <c r="T79" s="4"/>
      <c r="U79" s="4"/>
    </row>
    <row r="80" spans="1:21" x14ac:dyDescent="0.25">
      <c r="A80" t="s">
        <v>190</v>
      </c>
      <c r="M80" t="s">
        <v>85</v>
      </c>
      <c r="R80" t="s">
        <v>202</v>
      </c>
    </row>
    <row r="81" spans="13:18" x14ac:dyDescent="0.25">
      <c r="M81" t="s">
        <v>86</v>
      </c>
      <c r="R81" t="s">
        <v>203</v>
      </c>
    </row>
    <row r="82" spans="13:18" x14ac:dyDescent="0.25">
      <c r="M82" t="s">
        <v>254</v>
      </c>
      <c r="R82" t="s">
        <v>102</v>
      </c>
    </row>
    <row r="83" spans="13:18" x14ac:dyDescent="0.25">
      <c r="R83" t="s">
        <v>88</v>
      </c>
    </row>
    <row r="84" spans="13:18" x14ac:dyDescent="0.25">
      <c r="M84" s="4" t="s">
        <v>259</v>
      </c>
      <c r="N84" s="4"/>
      <c r="O84" s="4"/>
      <c r="P84" s="4"/>
      <c r="R84" t="s">
        <v>89</v>
      </c>
    </row>
    <row r="85" spans="13:18" x14ac:dyDescent="0.25">
      <c r="M85" t="s">
        <v>85</v>
      </c>
      <c r="R85" t="s">
        <v>179</v>
      </c>
    </row>
    <row r="86" spans="13:18" x14ac:dyDescent="0.25">
      <c r="M86" t="s">
        <v>86</v>
      </c>
    </row>
    <row r="87" spans="13:18" x14ac:dyDescent="0.25">
      <c r="M87" t="s">
        <v>260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54DC8C-93DA-4995-945E-CC49FE61A25A}">
          <x14:formula1>
            <xm:f>SUMMARY!$P$9</xm:f>
          </x14:formula1>
          <xm:sqref>AA20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BASE GRANTEE INFO &amp; UPDATES</vt:lpstr>
      <vt:lpstr>CLIENT ACTIVITY</vt:lpstr>
      <vt:lpstr>TRAINING</vt:lpstr>
      <vt:lpstr>ACTIVITIES MEETINGS EVENTS</vt:lpstr>
      <vt:lpstr>CONSUMER FEEDBACK</vt:lpstr>
      <vt:lpstr>SUMMARY</vt:lpstr>
      <vt:lpstr>Pick List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Perry, Saundra K</cp:lastModifiedBy>
  <dcterms:created xsi:type="dcterms:W3CDTF">2019-07-05T12:37:44Z</dcterms:created>
  <dcterms:modified xsi:type="dcterms:W3CDTF">2025-10-01T13:22:00Z</dcterms:modified>
</cp:coreProperties>
</file>